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codeName="ThisWorkbook" defaultThemeVersion="124226"/>
  <bookViews>
    <workbookView xWindow="9720" yWindow="-15" windowWidth="9780" windowHeight="8700" tabRatio="892"/>
  </bookViews>
  <sheets>
    <sheet name="Index" sheetId="30" r:id="rId1"/>
    <sheet name="Pop" sheetId="2" r:id="rId2"/>
    <sheet name="Mig" sheetId="9" r:id="rId3"/>
    <sheet name="GNI" sheetId="43" r:id="rId4"/>
    <sheet name="NApc" sheetId="14" r:id="rId5"/>
    <sheet name="NAInd" sheetId="48" r:id="rId6"/>
    <sheet name="NAInst" sheetId="12" r:id="rId7"/>
    <sheet name="NAdet" sheetId="13" r:id="rId8"/>
    <sheet name="EmpInst" sheetId="26" r:id="rId9"/>
    <sheet name="EmpInd" sheetId="27" r:id="rId10"/>
    <sheet name="EmpPriv" sheetId="34" r:id="rId11"/>
    <sheet name="Pb_Dept" sheetId="7" r:id="rId12"/>
    <sheet name="Pb_Fnd" sheetId="49" r:id="rId13"/>
    <sheet name="Real_Cp&amp;Fsh" sheetId="19" r:id="rId14"/>
    <sheet name="Real_trsm" sheetId="28" r:id="rId15"/>
    <sheet name="M&amp;Ba" sheetId="21" r:id="rId16"/>
    <sheet name="M&amp;Bbc" sheetId="22" r:id="rId17"/>
    <sheet name="CpiMajOld" sheetId="10" r:id="rId18"/>
    <sheet name="CpiMaj" sheetId="11" r:id="rId19"/>
    <sheet name="CpiEbeye" sheetId="41" r:id="rId20"/>
    <sheet name="BOPsum" sheetId="45" r:id="rId21"/>
    <sheet name="BOPdet" sheetId="38" r:id="rId22"/>
    <sheet name="IIP" sheetId="46" r:id="rId23"/>
    <sheet name="ExtD_out" sheetId="16" r:id="rId24"/>
    <sheet name="ExtD_Hist" sheetId="29" r:id="rId25"/>
    <sheet name="ExtD_Prj" sheetId="18" r:id="rId26"/>
    <sheet name="FGFS" sheetId="42" r:id="rId27"/>
    <sheet name="FPse" sheetId="24" r:id="rId28"/>
    <sheet name="CII" sheetId="44" r:id="rId29"/>
  </sheets>
  <externalReferences>
    <externalReference r:id="rId30"/>
  </externalReferences>
  <definedNames>
    <definedName name="__123Graph_A" hidden="1">[1]PYRAMID!$A$184:$A$263</definedName>
    <definedName name="__123Graph_AGRAPH1" hidden="1">[1]PYRAMID!$A$184:$A$263</definedName>
    <definedName name="__123Graph_AGRAPH2" hidden="1">[1]PYRAMID!$A$184:$A$263</definedName>
    <definedName name="__123Graph_AGRAPH3" hidden="1">[1]PYRAMID!$A$184:$A$263</definedName>
    <definedName name="__123Graph_X" hidden="1">[1]PYRAMID!$D$184:$D$263</definedName>
    <definedName name="__123Graph_XGRAPH1" hidden="1">[1]PYRAMID!$B$184:$B$263</definedName>
    <definedName name="__123Graph_XGRAPH2" hidden="1">[1]PYRAMID!$C$184:$C$263</definedName>
    <definedName name="__123Graph_XGRAPH3" hidden="1">[1]PYRAMID!$D$184:$D$263</definedName>
    <definedName name="_Order1" hidden="1">255</definedName>
    <definedName name="_Order2" hidden="1">255</definedName>
    <definedName name="_xlnm.Print_Area" localSheetId="28">CII!$A$1:$J$17</definedName>
    <definedName name="_xlnm.Print_Area" localSheetId="0">Index!$A$1:$C$60</definedName>
    <definedName name="_xlnm.Print_Area" localSheetId="5">NAInd!$A$1:$P$146</definedName>
    <definedName name="_xlnm.Print_Area" localSheetId="4">NApc!$A$1:$I$36</definedName>
  </definedNames>
  <calcPr calcId="145621"/>
</workbook>
</file>

<file path=xl/calcChain.xml><?xml version="1.0" encoding="utf-8"?>
<calcChain xmlns="http://schemas.openxmlformats.org/spreadsheetml/2006/main">
  <c r="A59" i="30" l="1"/>
  <c r="T7" i="24"/>
  <c r="K30" i="18"/>
  <c r="J30" i="18"/>
  <c r="K29" i="18"/>
  <c r="J29" i="18"/>
  <c r="K28" i="18"/>
  <c r="J28" i="18"/>
  <c r="K27" i="18"/>
  <c r="J27" i="18"/>
  <c r="K26" i="18"/>
  <c r="J26" i="18"/>
  <c r="K25" i="18"/>
  <c r="J25" i="18"/>
  <c r="K24" i="18"/>
  <c r="J24" i="18"/>
  <c r="K23" i="18"/>
  <c r="J23" i="18"/>
  <c r="K22" i="18"/>
  <c r="J22" i="18"/>
  <c r="K21" i="18"/>
  <c r="J21" i="18"/>
  <c r="K20" i="18"/>
  <c r="J20" i="18"/>
  <c r="K19" i="18"/>
  <c r="J19" i="18"/>
  <c r="K18" i="18"/>
  <c r="J18" i="18"/>
  <c r="K17" i="18"/>
  <c r="J17" i="18"/>
  <c r="K16" i="18"/>
  <c r="J16" i="18"/>
  <c r="K15" i="18"/>
  <c r="J15" i="18"/>
  <c r="K14" i="18"/>
  <c r="J14" i="18"/>
  <c r="K13" i="18"/>
  <c r="J13" i="18"/>
  <c r="K12" i="18"/>
  <c r="J12" i="18"/>
  <c r="K11" i="18"/>
  <c r="J11" i="18"/>
  <c r="K10" i="18"/>
  <c r="J10" i="18"/>
  <c r="K9" i="18"/>
  <c r="J9" i="18"/>
  <c r="K8" i="18"/>
  <c r="J8" i="18"/>
  <c r="K7" i="18"/>
  <c r="J7" i="18"/>
  <c r="K6" i="18"/>
  <c r="J6" i="18"/>
  <c r="K5" i="18"/>
  <c r="J5" i="18"/>
  <c r="K4" i="18"/>
  <c r="J4" i="18"/>
  <c r="T53" i="24" l="1"/>
  <c r="S53" i="24"/>
  <c r="R53" i="24"/>
  <c r="Q53" i="24"/>
  <c r="P53" i="24"/>
  <c r="O53" i="24"/>
  <c r="N53" i="24"/>
  <c r="M53" i="24"/>
  <c r="F53" i="24"/>
  <c r="E53" i="24"/>
  <c r="D53" i="24"/>
  <c r="C53" i="24"/>
  <c r="C119" i="48" l="1"/>
  <c r="D119" i="48"/>
  <c r="E119" i="48"/>
  <c r="F119" i="48"/>
  <c r="G119" i="48"/>
  <c r="H119" i="48"/>
  <c r="I119" i="48"/>
  <c r="J119" i="48"/>
  <c r="K119" i="48"/>
  <c r="L119" i="48"/>
  <c r="M119" i="48"/>
  <c r="N119" i="48"/>
  <c r="O119" i="48"/>
  <c r="D52" i="48" l="1"/>
  <c r="E52" i="48"/>
  <c r="F52" i="48"/>
  <c r="G52" i="48"/>
  <c r="H52" i="48"/>
  <c r="I52" i="48"/>
  <c r="J52" i="48"/>
  <c r="K52" i="48"/>
  <c r="L52" i="48"/>
  <c r="M52" i="48"/>
  <c r="N52" i="48"/>
  <c r="O52" i="48"/>
  <c r="P52" i="48"/>
  <c r="C52" i="48"/>
  <c r="A10" i="30"/>
  <c r="A39" i="30" l="1"/>
  <c r="A38" i="30"/>
  <c r="A37" i="30"/>
  <c r="H24" i="19" l="1"/>
  <c r="A35" i="30" l="1"/>
  <c r="H29" i="14" l="1"/>
  <c r="H28" i="14"/>
  <c r="H27" i="14"/>
  <c r="H26" i="14"/>
  <c r="H25" i="14"/>
  <c r="H24" i="14"/>
  <c r="H23" i="14"/>
  <c r="H3" i="14" l="1"/>
  <c r="H4" i="14"/>
  <c r="H5" i="14"/>
  <c r="H6" i="14"/>
  <c r="H7" i="14"/>
  <c r="H8" i="14"/>
  <c r="H9" i="14"/>
  <c r="H10" i="14"/>
  <c r="H11" i="14"/>
  <c r="H12" i="14"/>
  <c r="H13" i="14"/>
  <c r="H14" i="14"/>
  <c r="H15" i="14"/>
  <c r="H16" i="14"/>
  <c r="H17" i="14"/>
  <c r="H18" i="14"/>
  <c r="H30" i="14"/>
  <c r="H31" i="14"/>
  <c r="H32" i="14"/>
  <c r="H20" i="14"/>
  <c r="H22" i="14"/>
  <c r="H19" i="14"/>
  <c r="H21" i="14"/>
  <c r="D43" i="34" l="1"/>
  <c r="E43" i="34"/>
  <c r="F43" i="34"/>
  <c r="G43" i="34"/>
  <c r="H43" i="34"/>
  <c r="I43" i="34"/>
  <c r="J43" i="34"/>
  <c r="K43" i="34"/>
  <c r="L43" i="34"/>
  <c r="M43" i="34"/>
  <c r="N43" i="34"/>
  <c r="O43" i="34"/>
  <c r="P43" i="34"/>
  <c r="Q43" i="34"/>
  <c r="C43" i="34"/>
  <c r="D20" i="34"/>
  <c r="E20" i="34"/>
  <c r="F20" i="34"/>
  <c r="G20" i="34"/>
  <c r="H20" i="34"/>
  <c r="I20" i="34"/>
  <c r="J20" i="34"/>
  <c r="K20" i="34"/>
  <c r="L20" i="34"/>
  <c r="M20" i="34"/>
  <c r="N20" i="34"/>
  <c r="O20" i="34"/>
  <c r="P20" i="34"/>
  <c r="Q20" i="34"/>
  <c r="C20" i="34"/>
  <c r="D43" i="27"/>
  <c r="E43" i="27"/>
  <c r="F43" i="27"/>
  <c r="G43" i="27"/>
  <c r="H43" i="27"/>
  <c r="I43" i="27"/>
  <c r="J43" i="27"/>
  <c r="K43" i="27"/>
  <c r="L43" i="27"/>
  <c r="M43" i="27"/>
  <c r="N43" i="27"/>
  <c r="O43" i="27"/>
  <c r="P43" i="27"/>
  <c r="Q43" i="27"/>
  <c r="C43" i="27"/>
  <c r="F20" i="27"/>
  <c r="H20" i="27"/>
  <c r="J20" i="27"/>
  <c r="L20" i="27"/>
  <c r="N20" i="27"/>
  <c r="P20" i="27"/>
  <c r="E20" i="27"/>
  <c r="G20" i="27"/>
  <c r="I20" i="27"/>
  <c r="K20" i="27"/>
  <c r="M20" i="27"/>
  <c r="O20" i="27"/>
  <c r="Q20" i="27"/>
  <c r="D20" i="27"/>
  <c r="C20" i="27"/>
  <c r="D27" i="26"/>
  <c r="F27" i="26"/>
  <c r="H27" i="26"/>
  <c r="J27" i="26"/>
  <c r="L27" i="26"/>
  <c r="N27" i="26"/>
  <c r="P27" i="26"/>
  <c r="C27" i="26"/>
  <c r="E27" i="26"/>
  <c r="G27" i="26"/>
  <c r="I27" i="26"/>
  <c r="K27" i="26"/>
  <c r="M27" i="26"/>
  <c r="O27" i="26"/>
  <c r="Q27" i="26"/>
  <c r="D13" i="26"/>
  <c r="F13" i="26"/>
  <c r="H13" i="26"/>
  <c r="J13" i="26"/>
  <c r="L13" i="26"/>
  <c r="N13" i="26"/>
  <c r="P13" i="26"/>
  <c r="E13" i="26"/>
  <c r="G13" i="26"/>
  <c r="I13" i="26"/>
  <c r="K13" i="26"/>
  <c r="M13" i="26"/>
  <c r="O13" i="26"/>
  <c r="Q13" i="26"/>
  <c r="C13" i="26"/>
  <c r="K16" i="12"/>
  <c r="L16" i="12"/>
  <c r="M16" i="12"/>
  <c r="N16" i="12"/>
  <c r="O16" i="12"/>
  <c r="K17" i="12"/>
  <c r="L17" i="12"/>
  <c r="M17" i="12"/>
  <c r="N17" i="12"/>
  <c r="O17" i="12"/>
  <c r="K18" i="12"/>
  <c r="L18" i="12"/>
  <c r="M18" i="12"/>
  <c r="N18" i="12"/>
  <c r="O18" i="12"/>
  <c r="K19" i="12"/>
  <c r="L19" i="12"/>
  <c r="M19" i="12"/>
  <c r="N19" i="12"/>
  <c r="O19" i="12"/>
  <c r="K20" i="12"/>
  <c r="L20" i="12"/>
  <c r="M20" i="12"/>
  <c r="N20" i="12"/>
  <c r="O20" i="12"/>
  <c r="K21" i="12"/>
  <c r="L21" i="12"/>
  <c r="M21" i="12"/>
  <c r="N21" i="12"/>
  <c r="O21" i="12"/>
  <c r="K22" i="12"/>
  <c r="L22" i="12"/>
  <c r="M22" i="12"/>
  <c r="N22" i="12"/>
  <c r="O22" i="12"/>
  <c r="K23" i="12"/>
  <c r="L23" i="12"/>
  <c r="M23" i="12"/>
  <c r="N23" i="12"/>
  <c r="O23" i="12"/>
  <c r="K24" i="12"/>
  <c r="L24" i="12"/>
  <c r="M24" i="12"/>
  <c r="N24" i="12"/>
  <c r="O24" i="12"/>
  <c r="K25" i="12"/>
  <c r="L25" i="12"/>
  <c r="M25" i="12"/>
  <c r="N25" i="12"/>
  <c r="O25" i="12"/>
  <c r="J42" i="12"/>
  <c r="K42" i="12"/>
  <c r="L42" i="12"/>
  <c r="M42" i="12"/>
  <c r="N42" i="12"/>
  <c r="O42" i="12"/>
  <c r="J43" i="12"/>
  <c r="K43" i="12"/>
  <c r="L43" i="12"/>
  <c r="M43" i="12"/>
  <c r="N43" i="12"/>
  <c r="O43" i="12"/>
  <c r="J44" i="12"/>
  <c r="K44" i="12"/>
  <c r="L44" i="12"/>
  <c r="M44" i="12"/>
  <c r="N44" i="12"/>
  <c r="O44" i="12"/>
  <c r="J45" i="12"/>
  <c r="K45" i="12"/>
  <c r="L45" i="12"/>
  <c r="M45" i="12"/>
  <c r="N45" i="12"/>
  <c r="O45" i="12"/>
  <c r="J46" i="12"/>
  <c r="K46" i="12"/>
  <c r="L46" i="12"/>
  <c r="M46" i="12"/>
  <c r="N46" i="12"/>
  <c r="O46" i="12"/>
  <c r="J47" i="12"/>
  <c r="K47" i="12"/>
  <c r="L47" i="12"/>
  <c r="M47" i="12"/>
  <c r="N47" i="12"/>
  <c r="O47" i="12"/>
  <c r="J48" i="12"/>
  <c r="K48" i="12"/>
  <c r="L48" i="12"/>
  <c r="M48" i="12"/>
  <c r="N48" i="12"/>
  <c r="O48" i="12"/>
  <c r="J49" i="12"/>
  <c r="K49" i="12"/>
  <c r="L49" i="12"/>
  <c r="M49" i="12"/>
  <c r="N49" i="12"/>
  <c r="O49" i="12"/>
  <c r="J50" i="12"/>
  <c r="K50" i="12"/>
  <c r="L50" i="12"/>
  <c r="M50" i="12"/>
  <c r="N50" i="12"/>
  <c r="O50" i="12"/>
  <c r="J51" i="12"/>
  <c r="K51" i="12"/>
  <c r="L51" i="12"/>
  <c r="M51" i="12"/>
  <c r="N51" i="12"/>
  <c r="O51" i="12"/>
  <c r="J55" i="12"/>
  <c r="K55" i="12"/>
  <c r="L55" i="12"/>
  <c r="M55" i="12"/>
  <c r="N55" i="12"/>
  <c r="O55" i="12"/>
  <c r="J56" i="12"/>
  <c r="K56" i="12"/>
  <c r="L56" i="12"/>
  <c r="M56" i="12"/>
  <c r="N56" i="12"/>
  <c r="O56" i="12"/>
  <c r="J57" i="12"/>
  <c r="K57" i="12"/>
  <c r="L57" i="12"/>
  <c r="M57" i="12"/>
  <c r="N57" i="12"/>
  <c r="O57" i="12"/>
  <c r="J58" i="12"/>
  <c r="K58" i="12"/>
  <c r="L58" i="12"/>
  <c r="M58" i="12"/>
  <c r="N58" i="12"/>
  <c r="O58" i="12"/>
  <c r="J59" i="12"/>
  <c r="K59" i="12"/>
  <c r="L59" i="12"/>
  <c r="M59" i="12"/>
  <c r="N59" i="12"/>
  <c r="O59" i="12"/>
  <c r="J60" i="12"/>
  <c r="K60" i="12"/>
  <c r="L60" i="12"/>
  <c r="M60" i="12"/>
  <c r="N60" i="12"/>
  <c r="O60" i="12"/>
  <c r="J61" i="12"/>
  <c r="K61" i="12"/>
  <c r="L61" i="12"/>
  <c r="M61" i="12"/>
  <c r="N61" i="12"/>
  <c r="O61" i="12"/>
  <c r="J62" i="12"/>
  <c r="K62" i="12"/>
  <c r="L62" i="12"/>
  <c r="M62" i="12"/>
  <c r="N62" i="12"/>
  <c r="O62" i="12"/>
  <c r="J63" i="12"/>
  <c r="K63" i="12"/>
  <c r="L63" i="12"/>
  <c r="M63" i="12"/>
  <c r="N63" i="12"/>
  <c r="O63" i="12"/>
  <c r="J64" i="12"/>
  <c r="K64" i="12"/>
  <c r="L64" i="12"/>
  <c r="M64" i="12"/>
  <c r="N64" i="12"/>
  <c r="O64" i="12"/>
  <c r="J26" i="48"/>
  <c r="K26" i="48"/>
  <c r="L26" i="48"/>
  <c r="M26" i="48"/>
  <c r="N26" i="48"/>
  <c r="O26" i="48"/>
  <c r="K27" i="48"/>
  <c r="L27" i="48"/>
  <c r="M27" i="48"/>
  <c r="N27" i="48"/>
  <c r="O27" i="48"/>
  <c r="K28" i="48"/>
  <c r="L28" i="48"/>
  <c r="M28" i="48"/>
  <c r="N28" i="48"/>
  <c r="O28" i="48"/>
  <c r="K29" i="48"/>
  <c r="L29" i="48"/>
  <c r="M29" i="48"/>
  <c r="N29" i="48"/>
  <c r="O29" i="48"/>
  <c r="K30" i="48"/>
  <c r="L30" i="48"/>
  <c r="M30" i="48"/>
  <c r="N30" i="48"/>
  <c r="O30" i="48"/>
  <c r="K31" i="48"/>
  <c r="L31" i="48"/>
  <c r="M31" i="48"/>
  <c r="N31" i="48"/>
  <c r="O31" i="48"/>
  <c r="K32" i="48"/>
  <c r="L32" i="48"/>
  <c r="M32" i="48"/>
  <c r="N32" i="48"/>
  <c r="O32" i="48"/>
  <c r="K33" i="48"/>
  <c r="L33" i="48"/>
  <c r="M33" i="48"/>
  <c r="N33" i="48"/>
  <c r="O33" i="48"/>
  <c r="K34" i="48"/>
  <c r="L34" i="48"/>
  <c r="M34" i="48"/>
  <c r="N34" i="48"/>
  <c r="O34" i="48"/>
  <c r="K35" i="48"/>
  <c r="L35" i="48"/>
  <c r="M35" i="48"/>
  <c r="N35" i="48"/>
  <c r="O35" i="48"/>
  <c r="K36" i="48"/>
  <c r="L36" i="48"/>
  <c r="M36" i="48"/>
  <c r="N36" i="48"/>
  <c r="O36" i="48"/>
  <c r="K37" i="48"/>
  <c r="L37" i="48"/>
  <c r="M37" i="48"/>
  <c r="N37" i="48"/>
  <c r="O37" i="48"/>
  <c r="K38" i="48"/>
  <c r="L38" i="48"/>
  <c r="M38" i="48"/>
  <c r="N38" i="48"/>
  <c r="O38" i="48"/>
  <c r="K39" i="48"/>
  <c r="L39" i="48"/>
  <c r="M39" i="48"/>
  <c r="N39" i="48"/>
  <c r="O39" i="48"/>
  <c r="K40" i="48"/>
  <c r="L40" i="48"/>
  <c r="M40" i="48"/>
  <c r="N40" i="48"/>
  <c r="O40" i="48"/>
  <c r="K41" i="48"/>
  <c r="L41" i="48"/>
  <c r="M41" i="48"/>
  <c r="N41" i="48"/>
  <c r="O41" i="48"/>
  <c r="K42" i="48"/>
  <c r="L42" i="48"/>
  <c r="M42" i="48"/>
  <c r="N42" i="48"/>
  <c r="O42" i="48"/>
  <c r="K43" i="48"/>
  <c r="L43" i="48"/>
  <c r="M43" i="48"/>
  <c r="N43" i="48"/>
  <c r="O43" i="48"/>
  <c r="K44" i="48"/>
  <c r="L44" i="48"/>
  <c r="M44" i="48"/>
  <c r="N44" i="48"/>
  <c r="O44" i="48"/>
  <c r="K45" i="48"/>
  <c r="L45" i="48"/>
  <c r="M45" i="48"/>
  <c r="N45" i="48"/>
  <c r="O45" i="48"/>
  <c r="K46" i="48"/>
  <c r="L46" i="48"/>
  <c r="M46" i="48"/>
  <c r="N46" i="48"/>
  <c r="O46" i="48"/>
  <c r="J76" i="48"/>
  <c r="K76" i="48"/>
  <c r="L76" i="48"/>
  <c r="M76" i="48"/>
  <c r="N76" i="48"/>
  <c r="O76" i="48"/>
  <c r="J100" i="48"/>
  <c r="K100" i="48"/>
  <c r="L100" i="48"/>
  <c r="M100" i="48"/>
  <c r="N100" i="48"/>
  <c r="O100" i="48"/>
  <c r="J101" i="48"/>
  <c r="K101" i="48"/>
  <c r="L101" i="48"/>
  <c r="M101" i="48"/>
  <c r="N101" i="48"/>
  <c r="O101" i="48"/>
  <c r="J102" i="48"/>
  <c r="K102" i="48"/>
  <c r="L102" i="48"/>
  <c r="M102" i="48"/>
  <c r="N102" i="48"/>
  <c r="O102" i="48"/>
  <c r="J103" i="48"/>
  <c r="K103" i="48"/>
  <c r="L103" i="48"/>
  <c r="M103" i="48"/>
  <c r="N103" i="48"/>
  <c r="O103" i="48"/>
  <c r="J104" i="48"/>
  <c r="K104" i="48"/>
  <c r="L104" i="48"/>
  <c r="M104" i="48"/>
  <c r="N104" i="48"/>
  <c r="O104" i="48"/>
  <c r="J105" i="48"/>
  <c r="K105" i="48"/>
  <c r="L105" i="48"/>
  <c r="M105" i="48"/>
  <c r="N105" i="48"/>
  <c r="O105" i="48"/>
  <c r="J106" i="48"/>
  <c r="K106" i="48"/>
  <c r="L106" i="48"/>
  <c r="M106" i="48"/>
  <c r="N106" i="48"/>
  <c r="O106" i="48"/>
  <c r="J107" i="48"/>
  <c r="K107" i="48"/>
  <c r="L107" i="48"/>
  <c r="M107" i="48"/>
  <c r="N107" i="48"/>
  <c r="O107" i="48"/>
  <c r="J108" i="48"/>
  <c r="K108" i="48"/>
  <c r="L108" i="48"/>
  <c r="M108" i="48"/>
  <c r="N108" i="48"/>
  <c r="O108" i="48"/>
  <c r="J109" i="48"/>
  <c r="K109" i="48"/>
  <c r="L109" i="48"/>
  <c r="M109" i="48"/>
  <c r="N109" i="48"/>
  <c r="O109" i="48"/>
  <c r="J110" i="48"/>
  <c r="K110" i="48"/>
  <c r="L110" i="48"/>
  <c r="M110" i="48"/>
  <c r="N110" i="48"/>
  <c r="O110" i="48"/>
  <c r="J111" i="48"/>
  <c r="K111" i="48"/>
  <c r="L111" i="48"/>
  <c r="M111" i="48"/>
  <c r="N111" i="48"/>
  <c r="O111" i="48"/>
  <c r="J112" i="48"/>
  <c r="K112" i="48"/>
  <c r="L112" i="48"/>
  <c r="M112" i="48"/>
  <c r="N112" i="48"/>
  <c r="O112" i="48"/>
  <c r="J113" i="48"/>
  <c r="K113" i="48"/>
  <c r="L113" i="48"/>
  <c r="M113" i="48"/>
  <c r="N113" i="48"/>
  <c r="O113" i="48"/>
  <c r="J114" i="48"/>
  <c r="K114" i="48"/>
  <c r="L114" i="48"/>
  <c r="M114" i="48"/>
  <c r="N114" i="48"/>
  <c r="O114" i="48"/>
  <c r="J115" i="48"/>
  <c r="K115" i="48"/>
  <c r="L115" i="48"/>
  <c r="M115" i="48"/>
  <c r="N115" i="48"/>
  <c r="O115" i="48"/>
  <c r="J116" i="48"/>
  <c r="K116" i="48"/>
  <c r="L116" i="48"/>
  <c r="M116" i="48"/>
  <c r="N116" i="48"/>
  <c r="O116" i="48"/>
  <c r="J117" i="48"/>
  <c r="K117" i="48"/>
  <c r="L117" i="48"/>
  <c r="M117" i="48"/>
  <c r="N117" i="48"/>
  <c r="O117" i="48"/>
  <c r="J118" i="48"/>
  <c r="K118" i="48"/>
  <c r="L118" i="48"/>
  <c r="M118" i="48"/>
  <c r="N118" i="48"/>
  <c r="O118" i="48"/>
  <c r="J124" i="48"/>
  <c r="K124" i="48"/>
  <c r="L124" i="48"/>
  <c r="M124" i="48"/>
  <c r="N124" i="48"/>
  <c r="O124" i="48"/>
  <c r="J125" i="48"/>
  <c r="K125" i="48"/>
  <c r="L125" i="48"/>
  <c r="M125" i="48"/>
  <c r="N125" i="48"/>
  <c r="O125" i="48"/>
  <c r="J126" i="48"/>
  <c r="K126" i="48"/>
  <c r="L126" i="48"/>
  <c r="M126" i="48"/>
  <c r="N126" i="48"/>
  <c r="O126" i="48"/>
  <c r="J127" i="48"/>
  <c r="K127" i="48"/>
  <c r="L127" i="48"/>
  <c r="M127" i="48"/>
  <c r="N127" i="48"/>
  <c r="O127" i="48"/>
  <c r="J128" i="48"/>
  <c r="K128" i="48"/>
  <c r="L128" i="48"/>
  <c r="M128" i="48"/>
  <c r="N128" i="48"/>
  <c r="O128" i="48"/>
  <c r="J129" i="48"/>
  <c r="K129" i="48"/>
  <c r="L129" i="48"/>
  <c r="M129" i="48"/>
  <c r="N129" i="48"/>
  <c r="O129" i="48"/>
  <c r="J130" i="48"/>
  <c r="K130" i="48"/>
  <c r="L130" i="48"/>
  <c r="M130" i="48"/>
  <c r="N130" i="48"/>
  <c r="O130" i="48"/>
  <c r="J131" i="48"/>
  <c r="K131" i="48"/>
  <c r="L131" i="48"/>
  <c r="M131" i="48"/>
  <c r="N131" i="48"/>
  <c r="O131" i="48"/>
  <c r="J132" i="48"/>
  <c r="K132" i="48"/>
  <c r="L132" i="48"/>
  <c r="M132" i="48"/>
  <c r="N132" i="48"/>
  <c r="O132" i="48"/>
  <c r="J133" i="48"/>
  <c r="K133" i="48"/>
  <c r="L133" i="48"/>
  <c r="M133" i="48"/>
  <c r="N133" i="48"/>
  <c r="O133" i="48"/>
  <c r="J134" i="48"/>
  <c r="K134" i="48"/>
  <c r="L134" i="48"/>
  <c r="M134" i="48"/>
  <c r="N134" i="48"/>
  <c r="O134" i="48"/>
  <c r="J135" i="48"/>
  <c r="K135" i="48"/>
  <c r="L135" i="48"/>
  <c r="M135" i="48"/>
  <c r="N135" i="48"/>
  <c r="O135" i="48"/>
  <c r="J136" i="48"/>
  <c r="K136" i="48"/>
  <c r="L136" i="48"/>
  <c r="M136" i="48"/>
  <c r="N136" i="48"/>
  <c r="O136" i="48"/>
  <c r="J137" i="48"/>
  <c r="K137" i="48"/>
  <c r="L137" i="48"/>
  <c r="M137" i="48"/>
  <c r="N137" i="48"/>
  <c r="O137" i="48"/>
  <c r="J138" i="48"/>
  <c r="K138" i="48"/>
  <c r="L138" i="48"/>
  <c r="M138" i="48"/>
  <c r="N138" i="48"/>
  <c r="O138" i="48"/>
  <c r="J139" i="48"/>
  <c r="K139" i="48"/>
  <c r="L139" i="48"/>
  <c r="M139" i="48"/>
  <c r="N139" i="48"/>
  <c r="O139" i="48"/>
  <c r="J140" i="48"/>
  <c r="K140" i="48"/>
  <c r="L140" i="48"/>
  <c r="M140" i="48"/>
  <c r="N140" i="48"/>
  <c r="O140" i="48"/>
  <c r="J141" i="48"/>
  <c r="K141" i="48"/>
  <c r="L141" i="48"/>
  <c r="M141" i="48"/>
  <c r="N141" i="48"/>
  <c r="O141" i="48"/>
  <c r="J142" i="48"/>
  <c r="K142" i="48"/>
  <c r="L142" i="48"/>
  <c r="M142" i="48"/>
  <c r="N142" i="48"/>
  <c r="O142" i="48"/>
  <c r="J143" i="48"/>
  <c r="K143" i="48"/>
  <c r="L143" i="48"/>
  <c r="M143" i="48"/>
  <c r="N143" i="48"/>
  <c r="O143" i="48"/>
  <c r="J144" i="48"/>
  <c r="K144" i="48"/>
  <c r="L144" i="48"/>
  <c r="M144" i="48"/>
  <c r="N144" i="48"/>
  <c r="O144" i="48"/>
  <c r="J25" i="12"/>
  <c r="J24" i="12"/>
  <c r="J23" i="12"/>
  <c r="J22" i="12"/>
  <c r="J21" i="12"/>
  <c r="J20" i="12"/>
  <c r="J19" i="12"/>
  <c r="J18" i="12"/>
  <c r="J17" i="12"/>
  <c r="J16" i="12"/>
  <c r="J46" i="48"/>
  <c r="J45" i="48"/>
  <c r="J44" i="48"/>
  <c r="J43" i="48"/>
  <c r="J42" i="48"/>
  <c r="J41" i="48"/>
  <c r="J40" i="48"/>
  <c r="J39" i="48"/>
  <c r="J38" i="48"/>
  <c r="J37" i="48"/>
  <c r="J36" i="48"/>
  <c r="J35" i="48"/>
  <c r="J34" i="48"/>
  <c r="J33" i="48"/>
  <c r="J32" i="48"/>
  <c r="J31" i="48"/>
  <c r="J30" i="48"/>
  <c r="J29" i="48"/>
  <c r="J28" i="48"/>
  <c r="J27" i="48"/>
  <c r="P42" i="12"/>
  <c r="P43" i="12"/>
  <c r="P44" i="12"/>
  <c r="P45" i="12"/>
  <c r="P46" i="12"/>
  <c r="P47" i="12"/>
  <c r="P48" i="12"/>
  <c r="P49" i="12"/>
  <c r="P50" i="12"/>
  <c r="P51" i="12"/>
  <c r="P55" i="12"/>
  <c r="P56" i="12"/>
  <c r="P57" i="12"/>
  <c r="P58" i="12"/>
  <c r="P59" i="12"/>
  <c r="P60" i="12"/>
  <c r="P61" i="12"/>
  <c r="P62" i="12"/>
  <c r="P63" i="12"/>
  <c r="P64" i="12"/>
  <c r="P25" i="12"/>
  <c r="P24" i="12"/>
  <c r="P23" i="12"/>
  <c r="P22" i="12"/>
  <c r="P21" i="12"/>
  <c r="P20" i="12"/>
  <c r="P19" i="12"/>
  <c r="P18" i="12"/>
  <c r="P17" i="12"/>
  <c r="P16" i="12"/>
  <c r="F32" i="14"/>
  <c r="D125" i="48"/>
  <c r="E125" i="48"/>
  <c r="F125" i="48"/>
  <c r="G125" i="48"/>
  <c r="H125" i="48"/>
  <c r="I125" i="48"/>
  <c r="P125" i="48"/>
  <c r="D126" i="48"/>
  <c r="E126" i="48"/>
  <c r="F126" i="48"/>
  <c r="G126" i="48"/>
  <c r="H126" i="48"/>
  <c r="I126" i="48"/>
  <c r="P126" i="48"/>
  <c r="D127" i="48"/>
  <c r="E127" i="48"/>
  <c r="F127" i="48"/>
  <c r="G127" i="48"/>
  <c r="H127" i="48"/>
  <c r="I127" i="48"/>
  <c r="P127" i="48"/>
  <c r="D128" i="48"/>
  <c r="E128" i="48"/>
  <c r="F128" i="48"/>
  <c r="G128" i="48"/>
  <c r="H128" i="48"/>
  <c r="I128" i="48"/>
  <c r="P128" i="48"/>
  <c r="D129" i="48"/>
  <c r="E129" i="48"/>
  <c r="F129" i="48"/>
  <c r="G129" i="48"/>
  <c r="H129" i="48"/>
  <c r="I129" i="48"/>
  <c r="P129" i="48"/>
  <c r="D130" i="48"/>
  <c r="E130" i="48"/>
  <c r="F130" i="48"/>
  <c r="G130" i="48"/>
  <c r="H130" i="48"/>
  <c r="I130" i="48"/>
  <c r="P130" i="48"/>
  <c r="D131" i="48"/>
  <c r="E131" i="48"/>
  <c r="F131" i="48"/>
  <c r="G131" i="48"/>
  <c r="H131" i="48"/>
  <c r="I131" i="48"/>
  <c r="P131" i="48"/>
  <c r="D132" i="48"/>
  <c r="E132" i="48"/>
  <c r="F132" i="48"/>
  <c r="G132" i="48"/>
  <c r="H132" i="48"/>
  <c r="I132" i="48"/>
  <c r="P132" i="48"/>
  <c r="D133" i="48"/>
  <c r="E133" i="48"/>
  <c r="F133" i="48"/>
  <c r="G133" i="48"/>
  <c r="H133" i="48"/>
  <c r="I133" i="48"/>
  <c r="P133" i="48"/>
  <c r="D134" i="48"/>
  <c r="E134" i="48"/>
  <c r="F134" i="48"/>
  <c r="G134" i="48"/>
  <c r="H134" i="48"/>
  <c r="I134" i="48"/>
  <c r="P134" i="48"/>
  <c r="D135" i="48"/>
  <c r="E135" i="48"/>
  <c r="F135" i="48"/>
  <c r="G135" i="48"/>
  <c r="H135" i="48"/>
  <c r="I135" i="48"/>
  <c r="P135" i="48"/>
  <c r="D136" i="48"/>
  <c r="E136" i="48"/>
  <c r="F136" i="48"/>
  <c r="G136" i="48"/>
  <c r="H136" i="48"/>
  <c r="I136" i="48"/>
  <c r="P136" i="48"/>
  <c r="D137" i="48"/>
  <c r="E137" i="48"/>
  <c r="F137" i="48"/>
  <c r="G137" i="48"/>
  <c r="H137" i="48"/>
  <c r="I137" i="48"/>
  <c r="P137" i="48"/>
  <c r="D138" i="48"/>
  <c r="E138" i="48"/>
  <c r="F138" i="48"/>
  <c r="G138" i="48"/>
  <c r="H138" i="48"/>
  <c r="I138" i="48"/>
  <c r="P138" i="48"/>
  <c r="D139" i="48"/>
  <c r="E139" i="48"/>
  <c r="F139" i="48"/>
  <c r="G139" i="48"/>
  <c r="H139" i="48"/>
  <c r="I139" i="48"/>
  <c r="P139" i="48"/>
  <c r="D140" i="48"/>
  <c r="E140" i="48"/>
  <c r="F140" i="48"/>
  <c r="G140" i="48"/>
  <c r="H140" i="48"/>
  <c r="I140" i="48"/>
  <c r="P140" i="48"/>
  <c r="D141" i="48"/>
  <c r="E141" i="48"/>
  <c r="F141" i="48"/>
  <c r="G141" i="48"/>
  <c r="H141" i="48"/>
  <c r="I141" i="48"/>
  <c r="P141" i="48"/>
  <c r="D142" i="48"/>
  <c r="E142" i="48"/>
  <c r="F142" i="48"/>
  <c r="G142" i="48"/>
  <c r="H142" i="48"/>
  <c r="I142" i="48"/>
  <c r="P142" i="48"/>
  <c r="D143" i="48"/>
  <c r="E143" i="48"/>
  <c r="F143" i="48"/>
  <c r="G143" i="48"/>
  <c r="H143" i="48"/>
  <c r="I143" i="48"/>
  <c r="P143" i="48"/>
  <c r="D144" i="48"/>
  <c r="E144" i="48"/>
  <c r="F144" i="48"/>
  <c r="G144" i="48"/>
  <c r="H144" i="48"/>
  <c r="I144" i="48"/>
  <c r="P144" i="48"/>
  <c r="C126" i="48"/>
  <c r="C127" i="48"/>
  <c r="C128" i="48"/>
  <c r="C129" i="48"/>
  <c r="C130" i="48"/>
  <c r="C131" i="48"/>
  <c r="C132" i="48"/>
  <c r="C133" i="48"/>
  <c r="C134" i="48"/>
  <c r="C135" i="48"/>
  <c r="C136" i="48"/>
  <c r="C137" i="48"/>
  <c r="C138" i="48"/>
  <c r="C139" i="48"/>
  <c r="C140" i="48"/>
  <c r="C141" i="48"/>
  <c r="C142" i="48"/>
  <c r="C143" i="48"/>
  <c r="C144" i="48"/>
  <c r="C125" i="48"/>
  <c r="E28" i="48"/>
  <c r="G28" i="48"/>
  <c r="I28" i="48"/>
  <c r="F31" i="48"/>
  <c r="H31" i="48"/>
  <c r="P31" i="48"/>
  <c r="E33" i="48"/>
  <c r="G33" i="48"/>
  <c r="I33" i="48"/>
  <c r="F42" i="48"/>
  <c r="H42" i="48"/>
  <c r="P42" i="48"/>
  <c r="D28" i="48"/>
  <c r="D42" i="48"/>
  <c r="A13" i="30"/>
  <c r="A12" i="30"/>
  <c r="A11" i="30"/>
  <c r="A9" i="30"/>
  <c r="A8" i="30"/>
  <c r="P124" i="48"/>
  <c r="I124" i="48"/>
  <c r="H124" i="48"/>
  <c r="G124" i="48"/>
  <c r="F124" i="48"/>
  <c r="E124" i="48"/>
  <c r="D124" i="48"/>
  <c r="C124" i="48"/>
  <c r="P100" i="48"/>
  <c r="I100" i="48"/>
  <c r="H100" i="48"/>
  <c r="G100" i="48"/>
  <c r="F100" i="48"/>
  <c r="E100" i="48"/>
  <c r="D100" i="48"/>
  <c r="C100" i="48"/>
  <c r="P76" i="48"/>
  <c r="I76" i="48"/>
  <c r="H76" i="48"/>
  <c r="G76" i="48"/>
  <c r="F76" i="48"/>
  <c r="E76" i="48"/>
  <c r="D76" i="48"/>
  <c r="C76" i="48"/>
  <c r="P26" i="48"/>
  <c r="I26" i="48"/>
  <c r="H26" i="48"/>
  <c r="G26" i="48"/>
  <c r="F26" i="48"/>
  <c r="E26" i="48"/>
  <c r="D26" i="48"/>
  <c r="C26" i="48"/>
  <c r="I42" i="48"/>
  <c r="G42" i="48"/>
  <c r="E42" i="48"/>
  <c r="P33" i="48"/>
  <c r="H33" i="48"/>
  <c r="F33" i="48"/>
  <c r="D33" i="48"/>
  <c r="I31" i="48"/>
  <c r="G31" i="48"/>
  <c r="E31" i="48"/>
  <c r="P28" i="48"/>
  <c r="H28" i="48"/>
  <c r="F28" i="48"/>
  <c r="N37" i="28"/>
  <c r="N8" i="28"/>
  <c r="N9" i="28" s="1"/>
  <c r="O24" i="22"/>
  <c r="O18" i="22"/>
  <c r="O11" i="22"/>
  <c r="O7" i="22"/>
  <c r="O12" i="22" l="1"/>
  <c r="O14" i="22" s="1"/>
  <c r="O25" i="22" s="1"/>
  <c r="D31" i="48"/>
  <c r="E27" i="48"/>
  <c r="G27" i="48"/>
  <c r="I27" i="48"/>
  <c r="E29" i="48"/>
  <c r="G29" i="48"/>
  <c r="E30" i="48"/>
  <c r="G30" i="48"/>
  <c r="I30" i="48"/>
  <c r="E32" i="48"/>
  <c r="G32" i="48"/>
  <c r="I32" i="48"/>
  <c r="E34" i="48"/>
  <c r="G34" i="48"/>
  <c r="I34" i="48"/>
  <c r="E35" i="48"/>
  <c r="G35" i="48"/>
  <c r="I35" i="48"/>
  <c r="E36" i="48"/>
  <c r="G36" i="48"/>
  <c r="E37" i="48"/>
  <c r="G37" i="48"/>
  <c r="I37" i="48"/>
  <c r="E38" i="48"/>
  <c r="G38" i="48"/>
  <c r="I38" i="48"/>
  <c r="E39" i="48"/>
  <c r="G39" i="48"/>
  <c r="I39" i="48"/>
  <c r="E40" i="48"/>
  <c r="E41" i="48"/>
  <c r="G41" i="48"/>
  <c r="I41" i="48"/>
  <c r="E44" i="48"/>
  <c r="G44" i="48"/>
  <c r="I44" i="48"/>
  <c r="G45" i="48"/>
  <c r="I45" i="48"/>
  <c r="D27" i="48"/>
  <c r="P27" i="48"/>
  <c r="D29" i="48"/>
  <c r="F29" i="48"/>
  <c r="H29" i="48"/>
  <c r="P29" i="48"/>
  <c r="D30" i="48"/>
  <c r="H30" i="48"/>
  <c r="P30" i="48"/>
  <c r="D32" i="48"/>
  <c r="F32" i="48"/>
  <c r="H32" i="48"/>
  <c r="P32" i="48"/>
  <c r="D34" i="48"/>
  <c r="F34" i="48"/>
  <c r="H34" i="48"/>
  <c r="P34" i="48"/>
  <c r="D35" i="48"/>
  <c r="F35" i="48"/>
  <c r="H35" i="48"/>
  <c r="P35" i="48"/>
  <c r="D36" i="48"/>
  <c r="F36" i="48"/>
  <c r="H36" i="48"/>
  <c r="P36" i="48"/>
  <c r="D37" i="48"/>
  <c r="F37" i="48"/>
  <c r="H37" i="48"/>
  <c r="P37" i="48"/>
  <c r="D38" i="48"/>
  <c r="F38" i="48"/>
  <c r="H38" i="48"/>
  <c r="P38" i="48"/>
  <c r="D39" i="48"/>
  <c r="F39" i="48"/>
  <c r="H39" i="48"/>
  <c r="P39" i="48"/>
  <c r="D40" i="48"/>
  <c r="F40" i="48"/>
  <c r="H40" i="48"/>
  <c r="P40" i="48"/>
  <c r="D41" i="48"/>
  <c r="F41" i="48"/>
  <c r="H41" i="48"/>
  <c r="P41" i="48"/>
  <c r="D44" i="48"/>
  <c r="F44" i="48"/>
  <c r="H44" i="48"/>
  <c r="P44" i="48"/>
  <c r="D45" i="48"/>
  <c r="F45" i="48"/>
  <c r="H45" i="48"/>
  <c r="P45" i="48"/>
  <c r="I29" i="48"/>
  <c r="I36" i="48"/>
  <c r="G40" i="48"/>
  <c r="I40" i="48"/>
  <c r="E45" i="48"/>
  <c r="F27" i="48"/>
  <c r="H27" i="48"/>
  <c r="F30" i="48"/>
  <c r="E104" i="48"/>
  <c r="G104" i="48"/>
  <c r="I104" i="48"/>
  <c r="C105" i="48"/>
  <c r="E105" i="48"/>
  <c r="G105" i="48"/>
  <c r="I105" i="48"/>
  <c r="C106" i="48"/>
  <c r="E106" i="48"/>
  <c r="G106" i="48"/>
  <c r="I106" i="48"/>
  <c r="C107" i="48"/>
  <c r="E107" i="48"/>
  <c r="G107" i="48"/>
  <c r="I107" i="48"/>
  <c r="C108" i="48"/>
  <c r="E108" i="48"/>
  <c r="G108" i="48"/>
  <c r="I108" i="48"/>
  <c r="C109" i="48"/>
  <c r="E109" i="48"/>
  <c r="G109" i="48"/>
  <c r="I109" i="48"/>
  <c r="C110" i="48"/>
  <c r="E110" i="48"/>
  <c r="G110" i="48"/>
  <c r="I110" i="48"/>
  <c r="C111" i="48"/>
  <c r="E111" i="48"/>
  <c r="G111" i="48"/>
  <c r="I111" i="48"/>
  <c r="C112" i="48"/>
  <c r="E112" i="48"/>
  <c r="G112" i="48"/>
  <c r="I112" i="48"/>
  <c r="C113" i="48"/>
  <c r="E113" i="48"/>
  <c r="G113" i="48"/>
  <c r="I113" i="48"/>
  <c r="C114" i="48"/>
  <c r="E114" i="48"/>
  <c r="G114" i="48"/>
  <c r="I114" i="48"/>
  <c r="C115" i="48"/>
  <c r="E115" i="48"/>
  <c r="G115" i="48"/>
  <c r="I115" i="48"/>
  <c r="C116" i="48"/>
  <c r="E116" i="48"/>
  <c r="G116" i="48"/>
  <c r="I116" i="48"/>
  <c r="C118" i="48"/>
  <c r="E118" i="48"/>
  <c r="G118" i="48"/>
  <c r="I118" i="48"/>
  <c r="C101" i="48"/>
  <c r="E101" i="48"/>
  <c r="G101" i="48"/>
  <c r="I101" i="48"/>
  <c r="C102" i="48"/>
  <c r="E102" i="48"/>
  <c r="G102" i="48"/>
  <c r="I102" i="48"/>
  <c r="C103" i="48"/>
  <c r="E103" i="48"/>
  <c r="G103" i="48"/>
  <c r="I103" i="48"/>
  <c r="C104" i="48"/>
  <c r="P103" i="48"/>
  <c r="D104" i="48"/>
  <c r="F104" i="48"/>
  <c r="H104" i="48"/>
  <c r="P104" i="48"/>
  <c r="D105" i="48"/>
  <c r="F105" i="48"/>
  <c r="H105" i="48"/>
  <c r="P105" i="48"/>
  <c r="D106" i="48"/>
  <c r="F106" i="48"/>
  <c r="H106" i="48"/>
  <c r="P106" i="48"/>
  <c r="D107" i="48"/>
  <c r="F107" i="48"/>
  <c r="H107" i="48"/>
  <c r="P107" i="48"/>
  <c r="D108" i="48"/>
  <c r="F108" i="48"/>
  <c r="H108" i="48"/>
  <c r="P108" i="48"/>
  <c r="D109" i="48"/>
  <c r="F109" i="48"/>
  <c r="H109" i="48"/>
  <c r="P109" i="48"/>
  <c r="D110" i="48"/>
  <c r="F110" i="48"/>
  <c r="H110" i="48"/>
  <c r="P110" i="48"/>
  <c r="D111" i="48"/>
  <c r="F111" i="48"/>
  <c r="H111" i="48"/>
  <c r="P111" i="48"/>
  <c r="D112" i="48"/>
  <c r="F112" i="48"/>
  <c r="H112" i="48"/>
  <c r="P112" i="48"/>
  <c r="D113" i="48"/>
  <c r="F113" i="48"/>
  <c r="H113" i="48"/>
  <c r="P113" i="48"/>
  <c r="D114" i="48"/>
  <c r="F114" i="48"/>
  <c r="H114" i="48"/>
  <c r="P114" i="48"/>
  <c r="D115" i="48"/>
  <c r="F115" i="48"/>
  <c r="H115" i="48"/>
  <c r="P115" i="48"/>
  <c r="D116" i="48"/>
  <c r="F116" i="48"/>
  <c r="H116" i="48"/>
  <c r="P116" i="48"/>
  <c r="D118" i="48"/>
  <c r="F118" i="48"/>
  <c r="H118" i="48"/>
  <c r="P118" i="48"/>
  <c r="D101" i="48"/>
  <c r="F101" i="48"/>
  <c r="H101" i="48"/>
  <c r="P101" i="48"/>
  <c r="D102" i="48"/>
  <c r="F102" i="48"/>
  <c r="H102" i="48"/>
  <c r="P102" i="48"/>
  <c r="D103" i="48"/>
  <c r="F103" i="48"/>
  <c r="H103" i="48"/>
  <c r="F58" i="19"/>
  <c r="F57" i="19"/>
  <c r="B67" i="41"/>
  <c r="C67" i="41"/>
  <c r="D67" i="41"/>
  <c r="E67" i="41"/>
  <c r="F67" i="41"/>
  <c r="G67" i="41"/>
  <c r="H67" i="41"/>
  <c r="I67" i="41"/>
  <c r="J67" i="41"/>
  <c r="K67" i="41"/>
  <c r="C45" i="41"/>
  <c r="D45" i="41"/>
  <c r="E45" i="41"/>
  <c r="F45" i="41"/>
  <c r="G45" i="41"/>
  <c r="H45" i="41"/>
  <c r="I45" i="41"/>
  <c r="J45" i="41"/>
  <c r="K45" i="41"/>
  <c r="B45" i="41"/>
  <c r="B70" i="11"/>
  <c r="C70" i="11"/>
  <c r="D70" i="11"/>
  <c r="E70" i="11"/>
  <c r="F70" i="11"/>
  <c r="G70" i="11"/>
  <c r="H70" i="11"/>
  <c r="I70" i="11"/>
  <c r="J70" i="11"/>
  <c r="K70" i="11"/>
  <c r="C42" i="11"/>
  <c r="D42" i="11"/>
  <c r="E42" i="11"/>
  <c r="F42" i="11"/>
  <c r="G42" i="11"/>
  <c r="H42" i="11"/>
  <c r="I42" i="11"/>
  <c r="J42" i="11"/>
  <c r="K42" i="11"/>
  <c r="B42" i="11"/>
  <c r="P117" i="48" l="1"/>
  <c r="F117" i="48"/>
  <c r="G43" i="48"/>
  <c r="I117" i="48"/>
  <c r="E117" i="48"/>
  <c r="P43" i="48"/>
  <c r="P46" i="48"/>
  <c r="H43" i="48"/>
  <c r="D43" i="48"/>
  <c r="H117" i="48"/>
  <c r="D117" i="48"/>
  <c r="I43" i="48"/>
  <c r="E43" i="48"/>
  <c r="G117" i="48"/>
  <c r="C117" i="48"/>
  <c r="F43" i="48"/>
  <c r="F46" i="48"/>
  <c r="P119" i="48" l="1"/>
  <c r="D46" i="48"/>
  <c r="H46" i="48"/>
  <c r="E46" i="48"/>
  <c r="I46" i="48"/>
  <c r="G46" i="48"/>
  <c r="I63" i="12" l="1"/>
  <c r="H63" i="12"/>
  <c r="G63" i="12"/>
  <c r="F63" i="12"/>
  <c r="E63" i="12"/>
  <c r="D63" i="12"/>
  <c r="C63" i="12"/>
  <c r="A22" i="30" l="1"/>
  <c r="A52" i="30"/>
  <c r="A50" i="30" l="1"/>
  <c r="B65" i="41" l="1"/>
  <c r="C65" i="41"/>
  <c r="D65" i="41"/>
  <c r="E65" i="41"/>
  <c r="F65" i="41"/>
  <c r="G65" i="41"/>
  <c r="H65" i="41"/>
  <c r="I65" i="41"/>
  <c r="J65" i="41"/>
  <c r="K65" i="41"/>
  <c r="B66" i="41"/>
  <c r="C66" i="41"/>
  <c r="D66" i="41"/>
  <c r="E66" i="41"/>
  <c r="F66" i="41"/>
  <c r="G66" i="41"/>
  <c r="H66" i="41"/>
  <c r="I66" i="41"/>
  <c r="J66" i="41"/>
  <c r="K66" i="41"/>
  <c r="B68" i="11"/>
  <c r="C68" i="11"/>
  <c r="D68" i="11"/>
  <c r="E68" i="11"/>
  <c r="F68" i="11"/>
  <c r="G68" i="11"/>
  <c r="H68" i="11"/>
  <c r="I68" i="11"/>
  <c r="J68" i="11"/>
  <c r="K68" i="11"/>
  <c r="B69" i="11"/>
  <c r="C69" i="11"/>
  <c r="D69" i="11"/>
  <c r="E69" i="11"/>
  <c r="F69" i="11"/>
  <c r="G69" i="11"/>
  <c r="H69" i="11"/>
  <c r="I69" i="11"/>
  <c r="J69" i="11"/>
  <c r="K69" i="11"/>
  <c r="L37" i="28"/>
  <c r="M37" i="28"/>
  <c r="M8" i="28"/>
  <c r="M9" i="28" s="1"/>
  <c r="G25" i="9"/>
  <c r="F25" i="9"/>
  <c r="G24" i="9"/>
  <c r="F24" i="9"/>
  <c r="H24" i="9"/>
  <c r="C8" i="28"/>
  <c r="C9" i="28" s="1"/>
  <c r="B8" i="28"/>
  <c r="B9" i="28" s="1"/>
  <c r="F56" i="19"/>
  <c r="N24" i="22"/>
  <c r="N18" i="22"/>
  <c r="N11" i="22"/>
  <c r="N7" i="22"/>
  <c r="K44" i="41"/>
  <c r="K71" i="41" s="1"/>
  <c r="J44" i="41"/>
  <c r="J71" i="41" s="1"/>
  <c r="I44" i="41"/>
  <c r="I71" i="41" s="1"/>
  <c r="H44" i="41"/>
  <c r="H71" i="41" s="1"/>
  <c r="G44" i="41"/>
  <c r="G71" i="41" s="1"/>
  <c r="F44" i="41"/>
  <c r="F71" i="41" s="1"/>
  <c r="E44" i="41"/>
  <c r="E71" i="41" s="1"/>
  <c r="D44" i="41"/>
  <c r="D71" i="41" s="1"/>
  <c r="C44" i="41"/>
  <c r="C71" i="41" s="1"/>
  <c r="B44" i="41"/>
  <c r="B71" i="41" s="1"/>
  <c r="C43" i="41"/>
  <c r="B62" i="41"/>
  <c r="C62" i="41"/>
  <c r="D62" i="41"/>
  <c r="E62" i="41"/>
  <c r="F62" i="41"/>
  <c r="G62" i="41"/>
  <c r="H62" i="41"/>
  <c r="I62" i="41"/>
  <c r="J62" i="41"/>
  <c r="K62" i="41"/>
  <c r="B63" i="41"/>
  <c r="C63" i="41"/>
  <c r="D63" i="41"/>
  <c r="E63" i="41"/>
  <c r="F63" i="41"/>
  <c r="G63" i="41"/>
  <c r="H63" i="41"/>
  <c r="I63" i="41"/>
  <c r="J63" i="41"/>
  <c r="K63" i="41"/>
  <c r="B64" i="41"/>
  <c r="C64" i="41"/>
  <c r="D64" i="41"/>
  <c r="E64" i="41"/>
  <c r="F64" i="41"/>
  <c r="G64" i="41"/>
  <c r="H64" i="41"/>
  <c r="I64" i="41"/>
  <c r="J64" i="41"/>
  <c r="K64" i="41"/>
  <c r="K41" i="11"/>
  <c r="K77" i="11" s="1"/>
  <c r="J41" i="11"/>
  <c r="J77" i="11" s="1"/>
  <c r="I41" i="11"/>
  <c r="I77" i="11" s="1"/>
  <c r="H41" i="11"/>
  <c r="H77" i="11" s="1"/>
  <c r="G41" i="11"/>
  <c r="G77" i="11" s="1"/>
  <c r="F41" i="11"/>
  <c r="F77" i="11" s="1"/>
  <c r="E41" i="11"/>
  <c r="E77" i="11" s="1"/>
  <c r="D41" i="11"/>
  <c r="D77" i="11" s="1"/>
  <c r="C41" i="11"/>
  <c r="C77" i="11" s="1"/>
  <c r="B41" i="11"/>
  <c r="B77" i="11" s="1"/>
  <c r="B65" i="11"/>
  <c r="C65" i="11"/>
  <c r="D65" i="11"/>
  <c r="E65" i="11"/>
  <c r="F65" i="11"/>
  <c r="G65" i="11"/>
  <c r="H65" i="11"/>
  <c r="I65" i="11"/>
  <c r="J65" i="11"/>
  <c r="K65" i="11"/>
  <c r="B66" i="11"/>
  <c r="C66" i="11"/>
  <c r="D66" i="11"/>
  <c r="E66" i="11"/>
  <c r="F66" i="11"/>
  <c r="G66" i="11"/>
  <c r="H66" i="11"/>
  <c r="I66" i="11"/>
  <c r="J66" i="11"/>
  <c r="K66" i="11"/>
  <c r="B67" i="11"/>
  <c r="C67" i="11"/>
  <c r="D67" i="11"/>
  <c r="E67" i="11"/>
  <c r="F67" i="11"/>
  <c r="G67" i="11"/>
  <c r="H67" i="11"/>
  <c r="I67" i="11"/>
  <c r="J67" i="11"/>
  <c r="K67" i="11"/>
  <c r="A60" i="30"/>
  <c r="A58" i="30"/>
  <c r="A6" i="30"/>
  <c r="C4" i="30"/>
  <c r="C5" i="30"/>
  <c r="C6" i="30" s="1"/>
  <c r="C7" i="30" s="1"/>
  <c r="C8" i="30" s="1"/>
  <c r="C9" i="30" s="1"/>
  <c r="A57" i="30"/>
  <c r="A54" i="30"/>
  <c r="A20" i="30"/>
  <c r="A19" i="30"/>
  <c r="A21" i="30"/>
  <c r="A17" i="30"/>
  <c r="A18" i="30"/>
  <c r="A16" i="30"/>
  <c r="A15" i="30"/>
  <c r="A14" i="30"/>
  <c r="A7" i="30"/>
  <c r="A56" i="30"/>
  <c r="A49" i="30"/>
  <c r="M24" i="22"/>
  <c r="M7" i="22"/>
  <c r="M12" i="22" s="1"/>
  <c r="M14" i="22" s="1"/>
  <c r="M25" i="22" s="1"/>
  <c r="M11" i="22"/>
  <c r="M18" i="22"/>
  <c r="L7" i="28"/>
  <c r="L8" i="28" s="1"/>
  <c r="L9" i="28" s="1"/>
  <c r="C20" i="41"/>
  <c r="C52" i="41" s="1"/>
  <c r="C21" i="41"/>
  <c r="C53" i="41" s="1"/>
  <c r="C22" i="41"/>
  <c r="C54" i="41" s="1"/>
  <c r="C23" i="41"/>
  <c r="C51" i="41" s="1"/>
  <c r="C55" i="41"/>
  <c r="C42" i="41"/>
  <c r="E20" i="41"/>
  <c r="E52" i="41" s="1"/>
  <c r="E21" i="41"/>
  <c r="E49" i="41" s="1"/>
  <c r="E22" i="41"/>
  <c r="E54" i="41"/>
  <c r="E23" i="41"/>
  <c r="E51" i="41" s="1"/>
  <c r="E55" i="41"/>
  <c r="E42" i="41"/>
  <c r="F20" i="41"/>
  <c r="F52" i="41" s="1"/>
  <c r="F21" i="41"/>
  <c r="F22" i="41"/>
  <c r="F54" i="41" s="1"/>
  <c r="F23" i="41"/>
  <c r="F42" i="41"/>
  <c r="G20" i="41"/>
  <c r="G52" i="41" s="1"/>
  <c r="G21" i="41"/>
  <c r="G53" i="41" s="1"/>
  <c r="G22" i="41"/>
  <c r="G54" i="41" s="1"/>
  <c r="G23" i="41"/>
  <c r="G55" i="41" s="1"/>
  <c r="G42" i="41"/>
  <c r="L20" i="41"/>
  <c r="B15" i="41"/>
  <c r="L15" i="41" s="1"/>
  <c r="L21" i="41"/>
  <c r="L22" i="41"/>
  <c r="L23" i="41"/>
  <c r="B42" i="41"/>
  <c r="B69" i="41" s="1"/>
  <c r="F55" i="41"/>
  <c r="G19" i="41"/>
  <c r="G51" i="41" s="1"/>
  <c r="F19" i="41"/>
  <c r="G18" i="41"/>
  <c r="F18" i="41"/>
  <c r="F50" i="41"/>
  <c r="G17" i="41"/>
  <c r="F17" i="41"/>
  <c r="E19" i="41"/>
  <c r="E18" i="41"/>
  <c r="E17" i="41"/>
  <c r="C17" i="41"/>
  <c r="C18" i="41"/>
  <c r="C19" i="41"/>
  <c r="L17" i="41"/>
  <c r="L18" i="41"/>
  <c r="L19" i="41"/>
  <c r="B4" i="41"/>
  <c r="D42" i="41"/>
  <c r="D69" i="41" s="1"/>
  <c r="H42" i="41"/>
  <c r="I42" i="41"/>
  <c r="I69" i="41" s="1"/>
  <c r="J42" i="41"/>
  <c r="K42" i="41"/>
  <c r="B43" i="41"/>
  <c r="B70" i="41" s="1"/>
  <c r="D43" i="41"/>
  <c r="E43" i="41"/>
  <c r="E70" i="41"/>
  <c r="F43" i="41"/>
  <c r="F69" i="41"/>
  <c r="G43" i="41"/>
  <c r="H43" i="41"/>
  <c r="I43" i="41"/>
  <c r="I70" i="41" s="1"/>
  <c r="J43" i="41"/>
  <c r="K43" i="41"/>
  <c r="K69" i="41" s="1"/>
  <c r="K70" i="41"/>
  <c r="B56" i="41"/>
  <c r="C56" i="41"/>
  <c r="D56" i="41"/>
  <c r="E56" i="41"/>
  <c r="F56" i="41"/>
  <c r="G56" i="41"/>
  <c r="H56" i="41"/>
  <c r="I56" i="41"/>
  <c r="J56" i="41"/>
  <c r="K56" i="41"/>
  <c r="B57" i="41"/>
  <c r="C57" i="41"/>
  <c r="D57" i="41"/>
  <c r="E57" i="41"/>
  <c r="F57" i="41"/>
  <c r="G57" i="41"/>
  <c r="H57" i="41"/>
  <c r="I57" i="41"/>
  <c r="J57" i="41"/>
  <c r="K57" i="41"/>
  <c r="B58" i="41"/>
  <c r="C58" i="41"/>
  <c r="D58" i="41"/>
  <c r="E58" i="41"/>
  <c r="F58" i="41"/>
  <c r="G58" i="41"/>
  <c r="H58" i="41"/>
  <c r="I58" i="41"/>
  <c r="J58" i="41"/>
  <c r="K58" i="41"/>
  <c r="B59" i="41"/>
  <c r="C59" i="41"/>
  <c r="D59" i="41"/>
  <c r="E59" i="41"/>
  <c r="F59" i="41"/>
  <c r="G59" i="41"/>
  <c r="H59" i="41"/>
  <c r="I59" i="41"/>
  <c r="J59" i="41"/>
  <c r="K59" i="41"/>
  <c r="B60" i="41"/>
  <c r="C60" i="41"/>
  <c r="D60" i="41"/>
  <c r="E60" i="41"/>
  <c r="F60" i="41"/>
  <c r="G60" i="41"/>
  <c r="H60" i="41"/>
  <c r="I60" i="41"/>
  <c r="J60" i="41"/>
  <c r="K60" i="41"/>
  <c r="B61" i="41"/>
  <c r="C61" i="41"/>
  <c r="D61" i="41"/>
  <c r="E61" i="41"/>
  <c r="F61" i="41"/>
  <c r="G61" i="41"/>
  <c r="H61" i="41"/>
  <c r="I61" i="41"/>
  <c r="J61" i="41"/>
  <c r="K61" i="41"/>
  <c r="C61" i="11"/>
  <c r="D61" i="11"/>
  <c r="E61" i="11"/>
  <c r="F61" i="11"/>
  <c r="G61" i="11"/>
  <c r="H61" i="11"/>
  <c r="I61" i="11"/>
  <c r="J61" i="11"/>
  <c r="K61" i="11"/>
  <c r="C62" i="11"/>
  <c r="D62" i="11"/>
  <c r="E62" i="11"/>
  <c r="F62" i="11"/>
  <c r="G62" i="11"/>
  <c r="H62" i="11"/>
  <c r="I62" i="11"/>
  <c r="J62" i="11"/>
  <c r="K62" i="11"/>
  <c r="C63" i="11"/>
  <c r="D63" i="11"/>
  <c r="E63" i="11"/>
  <c r="F63" i="11"/>
  <c r="G63" i="11"/>
  <c r="H63" i="11"/>
  <c r="I63" i="11"/>
  <c r="J63" i="11"/>
  <c r="K63" i="11"/>
  <c r="C64" i="11"/>
  <c r="D64" i="11"/>
  <c r="E64" i="11"/>
  <c r="F64" i="11"/>
  <c r="G64" i="11"/>
  <c r="H64" i="11"/>
  <c r="I64" i="11"/>
  <c r="J64" i="11"/>
  <c r="K64" i="11"/>
  <c r="B62" i="11"/>
  <c r="B63" i="11"/>
  <c r="B64" i="11"/>
  <c r="C37" i="11"/>
  <c r="D37" i="11"/>
  <c r="E37" i="11"/>
  <c r="F37" i="11"/>
  <c r="G37" i="11"/>
  <c r="G73" i="11" s="1"/>
  <c r="H37" i="11"/>
  <c r="I37" i="11"/>
  <c r="J37" i="11"/>
  <c r="K37" i="11"/>
  <c r="C38" i="11"/>
  <c r="C73" i="11" s="1"/>
  <c r="D38" i="11"/>
  <c r="E38" i="11"/>
  <c r="E73" i="11" s="1"/>
  <c r="F38" i="11"/>
  <c r="F73" i="11" s="1"/>
  <c r="G38" i="11"/>
  <c r="H38" i="11"/>
  <c r="I38" i="11"/>
  <c r="I73" i="11" s="1"/>
  <c r="J38" i="11"/>
  <c r="K38" i="11"/>
  <c r="C39" i="11"/>
  <c r="C74" i="11" s="1"/>
  <c r="D39" i="11"/>
  <c r="D74" i="11" s="1"/>
  <c r="E39" i="11"/>
  <c r="E74" i="11" s="1"/>
  <c r="F39" i="11"/>
  <c r="G39" i="11"/>
  <c r="H39" i="11"/>
  <c r="I39" i="11"/>
  <c r="J39" i="11"/>
  <c r="K39" i="11"/>
  <c r="K74" i="11" s="1"/>
  <c r="C40" i="11"/>
  <c r="C76" i="11" s="1"/>
  <c r="D40" i="11"/>
  <c r="E40" i="11"/>
  <c r="F40" i="11"/>
  <c r="G40" i="11"/>
  <c r="H40" i="11"/>
  <c r="I40" i="11"/>
  <c r="J40" i="11"/>
  <c r="K40" i="11"/>
  <c r="B40" i="11"/>
  <c r="B75" i="11" s="1"/>
  <c r="B39" i="11"/>
  <c r="B3" i="11"/>
  <c r="B35" i="11"/>
  <c r="C35" i="11"/>
  <c r="D35" i="11"/>
  <c r="E35" i="11"/>
  <c r="F35" i="11"/>
  <c r="G35" i="11"/>
  <c r="H35" i="11"/>
  <c r="I35" i="11"/>
  <c r="J35" i="11"/>
  <c r="K35" i="11"/>
  <c r="B36" i="11"/>
  <c r="C36" i="11"/>
  <c r="C72" i="11" s="1"/>
  <c r="D36" i="11"/>
  <c r="D71" i="11" s="1"/>
  <c r="E36" i="11"/>
  <c r="E71" i="11" s="1"/>
  <c r="F36" i="11"/>
  <c r="G36" i="11"/>
  <c r="H36" i="11"/>
  <c r="I36" i="11"/>
  <c r="I71" i="11" s="1"/>
  <c r="J36" i="11"/>
  <c r="K36" i="11"/>
  <c r="K72" i="11" s="1"/>
  <c r="B37" i="11"/>
  <c r="B72" i="11" s="1"/>
  <c r="B38" i="11"/>
  <c r="B73" i="11" s="1"/>
  <c r="B44" i="11"/>
  <c r="C44" i="11"/>
  <c r="D44" i="11"/>
  <c r="E44" i="11"/>
  <c r="F44" i="11"/>
  <c r="G44" i="11"/>
  <c r="H44" i="11"/>
  <c r="I44" i="11"/>
  <c r="J44" i="11"/>
  <c r="K44" i="11"/>
  <c r="B45" i="11"/>
  <c r="C45" i="11"/>
  <c r="D45" i="11"/>
  <c r="E45" i="11"/>
  <c r="F45" i="11"/>
  <c r="G45" i="11"/>
  <c r="H45" i="11"/>
  <c r="I45" i="11"/>
  <c r="J45" i="11"/>
  <c r="K45" i="11"/>
  <c r="B46" i="11"/>
  <c r="C46" i="11"/>
  <c r="D46" i="11"/>
  <c r="E46" i="11"/>
  <c r="F46" i="11"/>
  <c r="G46" i="11"/>
  <c r="H46" i="11"/>
  <c r="I46" i="11"/>
  <c r="J46" i="11"/>
  <c r="K46" i="11"/>
  <c r="B47" i="11"/>
  <c r="C47" i="11"/>
  <c r="D47" i="11"/>
  <c r="E47" i="11"/>
  <c r="F47" i="11"/>
  <c r="G47" i="11"/>
  <c r="H47" i="11"/>
  <c r="I47" i="11"/>
  <c r="J47" i="11"/>
  <c r="K47" i="11"/>
  <c r="B48" i="11"/>
  <c r="C48" i="11"/>
  <c r="D48" i="11"/>
  <c r="E48" i="11"/>
  <c r="F48" i="11"/>
  <c r="G48" i="11"/>
  <c r="H48" i="11"/>
  <c r="I48" i="11"/>
  <c r="J48" i="11"/>
  <c r="K48" i="11"/>
  <c r="B49" i="11"/>
  <c r="C49" i="11"/>
  <c r="D49" i="11"/>
  <c r="E49" i="11"/>
  <c r="F49" i="11"/>
  <c r="G49" i="11"/>
  <c r="H49" i="11"/>
  <c r="I49" i="11"/>
  <c r="J49" i="11"/>
  <c r="K49" i="11"/>
  <c r="B50" i="11"/>
  <c r="C50" i="11"/>
  <c r="D50" i="11"/>
  <c r="E50" i="11"/>
  <c r="F50" i="11"/>
  <c r="G50" i="11"/>
  <c r="H50" i="11"/>
  <c r="I50" i="11"/>
  <c r="J50" i="11"/>
  <c r="K50" i="11"/>
  <c r="B51" i="11"/>
  <c r="C51" i="11"/>
  <c r="D51" i="11"/>
  <c r="E51" i="11"/>
  <c r="F51" i="11"/>
  <c r="G51" i="11"/>
  <c r="H51" i="11"/>
  <c r="I51" i="11"/>
  <c r="J51" i="11"/>
  <c r="K51" i="11"/>
  <c r="B52" i="11"/>
  <c r="C52" i="11"/>
  <c r="D52" i="11"/>
  <c r="E52" i="11"/>
  <c r="F52" i="11"/>
  <c r="G52" i="11"/>
  <c r="H52" i="11"/>
  <c r="I52" i="11"/>
  <c r="J52" i="11"/>
  <c r="K52" i="11"/>
  <c r="B53" i="11"/>
  <c r="C53" i="11"/>
  <c r="D53" i="11"/>
  <c r="E53" i="11"/>
  <c r="F53" i="11"/>
  <c r="G53" i="11"/>
  <c r="H53" i="11"/>
  <c r="I53" i="11"/>
  <c r="J53" i="11"/>
  <c r="K53" i="11"/>
  <c r="B54" i="11"/>
  <c r="C54" i="11"/>
  <c r="D54" i="11"/>
  <c r="E54" i="11"/>
  <c r="F54" i="11"/>
  <c r="G54" i="11"/>
  <c r="H54" i="11"/>
  <c r="I54" i="11"/>
  <c r="J54" i="11"/>
  <c r="K54" i="11"/>
  <c r="B55" i="11"/>
  <c r="C55" i="11"/>
  <c r="D55" i="11"/>
  <c r="E55" i="11"/>
  <c r="F55" i="11"/>
  <c r="G55" i="11"/>
  <c r="H55" i="11"/>
  <c r="I55" i="11"/>
  <c r="J55" i="11"/>
  <c r="K55" i="11"/>
  <c r="B56" i="11"/>
  <c r="C56" i="11"/>
  <c r="D56" i="11"/>
  <c r="E56" i="11"/>
  <c r="F56" i="11"/>
  <c r="G56" i="11"/>
  <c r="H56" i="11"/>
  <c r="I56" i="11"/>
  <c r="J56" i="11"/>
  <c r="K56" i="11"/>
  <c r="B57" i="11"/>
  <c r="C57" i="11"/>
  <c r="D57" i="11"/>
  <c r="E57" i="11"/>
  <c r="F57" i="11"/>
  <c r="G57" i="11"/>
  <c r="H57" i="11"/>
  <c r="I57" i="11"/>
  <c r="J57" i="11"/>
  <c r="K57" i="11"/>
  <c r="B58" i="11"/>
  <c r="C58" i="11"/>
  <c r="D58" i="11"/>
  <c r="E58" i="11"/>
  <c r="F58" i="11"/>
  <c r="G58" i="11"/>
  <c r="H58" i="11"/>
  <c r="I58" i="11"/>
  <c r="J58" i="11"/>
  <c r="K58" i="11"/>
  <c r="B59" i="11"/>
  <c r="C59" i="11"/>
  <c r="D59" i="11"/>
  <c r="E59" i="11"/>
  <c r="F59" i="11"/>
  <c r="G59" i="11"/>
  <c r="H59" i="11"/>
  <c r="I59" i="11"/>
  <c r="J59" i="11"/>
  <c r="K59" i="11"/>
  <c r="B60" i="11"/>
  <c r="C60" i="11"/>
  <c r="D60" i="11"/>
  <c r="E60" i="11"/>
  <c r="F60" i="11"/>
  <c r="G60" i="11"/>
  <c r="H60" i="11"/>
  <c r="I60" i="11"/>
  <c r="J60" i="11"/>
  <c r="K60" i="11"/>
  <c r="B61" i="11"/>
  <c r="I72" i="11"/>
  <c r="K73" i="11"/>
  <c r="B25" i="10"/>
  <c r="C25" i="10"/>
  <c r="D25" i="10"/>
  <c r="E25" i="10"/>
  <c r="F25" i="10"/>
  <c r="B26" i="10"/>
  <c r="C26" i="10"/>
  <c r="D26" i="10"/>
  <c r="E26" i="10"/>
  <c r="F26" i="10"/>
  <c r="B27" i="10"/>
  <c r="C27" i="10"/>
  <c r="D27" i="10"/>
  <c r="E27" i="10"/>
  <c r="F27" i="10"/>
  <c r="B28" i="10"/>
  <c r="C28" i="10"/>
  <c r="D28" i="10"/>
  <c r="E28" i="10"/>
  <c r="F28" i="10"/>
  <c r="B29" i="10"/>
  <c r="C29" i="10"/>
  <c r="D29" i="10"/>
  <c r="E29" i="10"/>
  <c r="F29" i="10"/>
  <c r="B30" i="10"/>
  <c r="C30" i="10"/>
  <c r="D30" i="10"/>
  <c r="E30" i="10"/>
  <c r="F30" i="10"/>
  <c r="B31" i="10"/>
  <c r="C31" i="10"/>
  <c r="D31" i="10"/>
  <c r="E31" i="10"/>
  <c r="F31" i="10"/>
  <c r="B32" i="10"/>
  <c r="C32" i="10"/>
  <c r="D32" i="10"/>
  <c r="E32" i="10"/>
  <c r="F32" i="10"/>
  <c r="B33" i="10"/>
  <c r="C33" i="10"/>
  <c r="D33" i="10"/>
  <c r="E33" i="10"/>
  <c r="F33" i="10"/>
  <c r="B34" i="10"/>
  <c r="C34" i="10"/>
  <c r="D34" i="10"/>
  <c r="E34" i="10"/>
  <c r="F34" i="10"/>
  <c r="B35" i="10"/>
  <c r="C35" i="10"/>
  <c r="D35" i="10"/>
  <c r="E35" i="10"/>
  <c r="F35" i="10"/>
  <c r="B36" i="10"/>
  <c r="C36" i="10"/>
  <c r="D36" i="10"/>
  <c r="E36" i="10"/>
  <c r="F36" i="10"/>
  <c r="B37" i="10"/>
  <c r="C37" i="10"/>
  <c r="D37" i="10"/>
  <c r="E37" i="10"/>
  <c r="F37" i="10"/>
  <c r="B38" i="10"/>
  <c r="C38" i="10"/>
  <c r="D38" i="10"/>
  <c r="E38" i="10"/>
  <c r="F38" i="10"/>
  <c r="B39" i="10"/>
  <c r="C39" i="10"/>
  <c r="D39" i="10"/>
  <c r="E39" i="10"/>
  <c r="F39" i="10"/>
  <c r="B40" i="10"/>
  <c r="C40" i="10"/>
  <c r="D40" i="10"/>
  <c r="E40" i="10"/>
  <c r="F40" i="10"/>
  <c r="B41" i="10"/>
  <c r="C41" i="10"/>
  <c r="D41" i="10"/>
  <c r="E41" i="10"/>
  <c r="F41" i="10"/>
  <c r="B42" i="10"/>
  <c r="C42" i="10"/>
  <c r="D42" i="10"/>
  <c r="E42" i="10"/>
  <c r="F42" i="10"/>
  <c r="B7" i="22"/>
  <c r="B12" i="22" s="1"/>
  <c r="B14" i="22" s="1"/>
  <c r="B25" i="22" s="1"/>
  <c r="C7" i="22"/>
  <c r="D7" i="22"/>
  <c r="D12" i="22" s="1"/>
  <c r="D14" i="22" s="1"/>
  <c r="D25" i="22" s="1"/>
  <c r="E7" i="22"/>
  <c r="F7" i="22"/>
  <c r="F12" i="22" s="1"/>
  <c r="F14" i="22" s="1"/>
  <c r="F25" i="22" s="1"/>
  <c r="G7" i="22"/>
  <c r="H7" i="22"/>
  <c r="I7" i="22"/>
  <c r="J7" i="22"/>
  <c r="J12" i="22" s="1"/>
  <c r="J14" i="22" s="1"/>
  <c r="J25" i="22" s="1"/>
  <c r="K7" i="22"/>
  <c r="L7" i="22"/>
  <c r="B11" i="22"/>
  <c r="C11" i="22"/>
  <c r="C12" i="22" s="1"/>
  <c r="C14" i="22" s="1"/>
  <c r="D11" i="22"/>
  <c r="E11" i="22"/>
  <c r="F11" i="22"/>
  <c r="G11" i="22"/>
  <c r="H11" i="22"/>
  <c r="I11" i="22"/>
  <c r="I12" i="22" s="1"/>
  <c r="I14" i="22" s="1"/>
  <c r="J11" i="22"/>
  <c r="K11" i="22"/>
  <c r="K12" i="22" s="1"/>
  <c r="K14" i="22" s="1"/>
  <c r="L11" i="22"/>
  <c r="L12" i="22" s="1"/>
  <c r="L14" i="22" s="1"/>
  <c r="L25" i="22" s="1"/>
  <c r="H12" i="22"/>
  <c r="H14" i="22" s="1"/>
  <c r="B18" i="22"/>
  <c r="C18" i="22"/>
  <c r="D18" i="22"/>
  <c r="E18" i="22"/>
  <c r="F18" i="22"/>
  <c r="G18" i="22"/>
  <c r="H18" i="22"/>
  <c r="I18" i="22"/>
  <c r="J18" i="22"/>
  <c r="K18" i="22"/>
  <c r="L18" i="22"/>
  <c r="G23" i="22"/>
  <c r="B24" i="22"/>
  <c r="C24" i="22"/>
  <c r="D24" i="22"/>
  <c r="E24" i="22"/>
  <c r="F24" i="22"/>
  <c r="G24" i="22"/>
  <c r="H24" i="22"/>
  <c r="I24" i="22"/>
  <c r="J24" i="22"/>
  <c r="K24" i="22"/>
  <c r="L24" i="22"/>
  <c r="G32" i="22"/>
  <c r="G34" i="22"/>
  <c r="G35" i="22"/>
  <c r="G36" i="22"/>
  <c r="G38" i="22"/>
  <c r="G39" i="22"/>
  <c r="K22" i="21"/>
  <c r="L22" i="21"/>
  <c r="M22" i="21"/>
  <c r="N22" i="21"/>
  <c r="O22" i="21"/>
  <c r="P22" i="21"/>
  <c r="K23" i="21"/>
  <c r="L23" i="21"/>
  <c r="M23" i="21"/>
  <c r="N23" i="21"/>
  <c r="O23" i="21"/>
  <c r="P23" i="21"/>
  <c r="E8" i="28"/>
  <c r="E9" i="28" s="1"/>
  <c r="F8" i="28"/>
  <c r="F9" i="28" s="1"/>
  <c r="G8" i="28"/>
  <c r="G9" i="28" s="1"/>
  <c r="H8" i="28"/>
  <c r="H9" i="28" s="1"/>
  <c r="I8" i="28"/>
  <c r="I9" i="28" s="1"/>
  <c r="J8" i="28"/>
  <c r="J9" i="28" s="1"/>
  <c r="K8" i="28"/>
  <c r="K9" i="28" s="1"/>
  <c r="K27" i="28"/>
  <c r="K28" i="28"/>
  <c r="K29" i="28"/>
  <c r="K30" i="28"/>
  <c r="K35" i="28"/>
  <c r="K36" i="28"/>
  <c r="I37" i="28"/>
  <c r="J37" i="28"/>
  <c r="D34" i="19"/>
  <c r="D35" i="19"/>
  <c r="D36" i="19"/>
  <c r="D37" i="19"/>
  <c r="D38" i="19"/>
  <c r="F46" i="19"/>
  <c r="F47" i="19"/>
  <c r="F48" i="19"/>
  <c r="F49" i="19"/>
  <c r="F50" i="19"/>
  <c r="F51" i="19"/>
  <c r="F52" i="19"/>
  <c r="F53" i="19"/>
  <c r="F54" i="19"/>
  <c r="F55" i="19"/>
  <c r="F6" i="9"/>
  <c r="G6" i="9"/>
  <c r="F7" i="9"/>
  <c r="H7" i="9" s="1"/>
  <c r="G7" i="9"/>
  <c r="F8" i="9"/>
  <c r="G8" i="9"/>
  <c r="F9" i="9"/>
  <c r="G9" i="9"/>
  <c r="H9" i="9"/>
  <c r="F10" i="9"/>
  <c r="G10" i="9"/>
  <c r="F11" i="9"/>
  <c r="G11" i="9"/>
  <c r="F12" i="9"/>
  <c r="G12" i="9"/>
  <c r="H12" i="9"/>
  <c r="F13" i="9"/>
  <c r="G13" i="9"/>
  <c r="H13" i="9" s="1"/>
  <c r="F14" i="9"/>
  <c r="G14" i="9"/>
  <c r="H14" i="9"/>
  <c r="F15" i="9"/>
  <c r="G15" i="9"/>
  <c r="F16" i="9"/>
  <c r="G16" i="9"/>
  <c r="H16" i="9"/>
  <c r="F17" i="9"/>
  <c r="G17" i="9"/>
  <c r="F18" i="9"/>
  <c r="H18" i="9" s="1"/>
  <c r="G18" i="9"/>
  <c r="F19" i="9"/>
  <c r="G19" i="9"/>
  <c r="H19" i="9" s="1"/>
  <c r="F20" i="9"/>
  <c r="H20" i="9" s="1"/>
  <c r="G20" i="9"/>
  <c r="F21" i="9"/>
  <c r="G21" i="9"/>
  <c r="H21" i="9" s="1"/>
  <c r="F22" i="9"/>
  <c r="G22" i="9"/>
  <c r="F23" i="9"/>
  <c r="H23" i="9" s="1"/>
  <c r="G23" i="9"/>
  <c r="E4" i="2"/>
  <c r="F4" i="2"/>
  <c r="G4" i="2"/>
  <c r="H4" i="2"/>
  <c r="E5" i="2"/>
  <c r="L5" i="2" s="1"/>
  <c r="F5" i="2"/>
  <c r="G5" i="2"/>
  <c r="I5" i="2"/>
  <c r="J5" i="2"/>
  <c r="K5" i="2"/>
  <c r="E6" i="2"/>
  <c r="L6" i="2" s="1"/>
  <c r="F6" i="2"/>
  <c r="G6" i="2"/>
  <c r="I6" i="2"/>
  <c r="J6" i="2"/>
  <c r="K6" i="2"/>
  <c r="E7" i="2"/>
  <c r="L7" i="2" s="1"/>
  <c r="F7" i="2"/>
  <c r="G7" i="2"/>
  <c r="I7" i="2"/>
  <c r="J7" i="2"/>
  <c r="K7" i="2"/>
  <c r="E8" i="2"/>
  <c r="L8" i="2" s="1"/>
  <c r="F8" i="2"/>
  <c r="G8" i="2"/>
  <c r="I8" i="2"/>
  <c r="J8" i="2"/>
  <c r="K8" i="2"/>
  <c r="E9" i="2"/>
  <c r="L9" i="2" s="1"/>
  <c r="F9" i="2"/>
  <c r="G9" i="2"/>
  <c r="I9" i="2"/>
  <c r="J9" i="2"/>
  <c r="K9" i="2"/>
  <c r="E10" i="2"/>
  <c r="L10" i="2" s="1"/>
  <c r="F10" i="2"/>
  <c r="G10" i="2"/>
  <c r="I10" i="2"/>
  <c r="J10" i="2"/>
  <c r="K10" i="2"/>
  <c r="E11" i="2"/>
  <c r="L11" i="2" s="1"/>
  <c r="F11" i="2"/>
  <c r="G11" i="2"/>
  <c r="I11" i="2"/>
  <c r="J11" i="2"/>
  <c r="K11" i="2"/>
  <c r="G19" i="2"/>
  <c r="H19" i="2"/>
  <c r="G20" i="2"/>
  <c r="H20" i="2"/>
  <c r="G22" i="2"/>
  <c r="H22" i="2"/>
  <c r="G23" i="2"/>
  <c r="H23" i="2"/>
  <c r="G24" i="2"/>
  <c r="H24" i="2"/>
  <c r="G25" i="2"/>
  <c r="H25" i="2"/>
  <c r="H26" i="2"/>
  <c r="G27" i="2"/>
  <c r="H27" i="2"/>
  <c r="H29" i="2"/>
  <c r="G30" i="2"/>
  <c r="H30" i="2"/>
  <c r="A3" i="30"/>
  <c r="A4" i="30"/>
  <c r="A5" i="30"/>
  <c r="A23" i="30"/>
  <c r="A24" i="30"/>
  <c r="A25" i="30"/>
  <c r="A26" i="30"/>
  <c r="A27" i="30"/>
  <c r="A28" i="30"/>
  <c r="A29" i="30"/>
  <c r="A30" i="30"/>
  <c r="A31" i="30"/>
  <c r="A32" i="30"/>
  <c r="A33" i="30"/>
  <c r="A34" i="30"/>
  <c r="A36" i="30"/>
  <c r="A40" i="30"/>
  <c r="A41" i="30"/>
  <c r="A42" i="30"/>
  <c r="A43" i="30"/>
  <c r="A44" i="30"/>
  <c r="A45" i="30"/>
  <c r="A46" i="30"/>
  <c r="A47" i="30"/>
  <c r="A48" i="30"/>
  <c r="A51" i="30"/>
  <c r="A53" i="30"/>
  <c r="A55" i="30"/>
  <c r="H15" i="9"/>
  <c r="J69" i="41"/>
  <c r="H69" i="41"/>
  <c r="C50" i="41"/>
  <c r="G69" i="41"/>
  <c r="E69" i="41"/>
  <c r="C49" i="41"/>
  <c r="E50" i="41"/>
  <c r="F49" i="41"/>
  <c r="F51" i="41"/>
  <c r="F41" i="41"/>
  <c r="F68" i="41"/>
  <c r="F53" i="41"/>
  <c r="C69" i="41"/>
  <c r="E41" i="41"/>
  <c r="D75" i="11"/>
  <c r="J73" i="11"/>
  <c r="H72" i="11"/>
  <c r="J75" i="11"/>
  <c r="H25" i="9"/>
  <c r="E76" i="11"/>
  <c r="I76" i="11"/>
  <c r="K76" i="11"/>
  <c r="C70" i="41"/>
  <c r="D70" i="41"/>
  <c r="J70" i="41"/>
  <c r="H17" i="9" l="1"/>
  <c r="H31" i="9" s="1"/>
  <c r="G31" i="9"/>
  <c r="G72" i="11"/>
  <c r="F75" i="11"/>
  <c r="G74" i="11"/>
  <c r="H73" i="11"/>
  <c r="G70" i="41"/>
  <c r="E53" i="41"/>
  <c r="C11" i="30"/>
  <c r="C10" i="30"/>
  <c r="E68" i="41"/>
  <c r="K25" i="22"/>
  <c r="G41" i="41"/>
  <c r="G68" i="41" s="1"/>
  <c r="F70" i="41"/>
  <c r="G49" i="41"/>
  <c r="G12" i="22"/>
  <c r="G14" i="22" s="1"/>
  <c r="G25" i="22" s="1"/>
  <c r="H76" i="11"/>
  <c r="D76" i="11"/>
  <c r="I74" i="11"/>
  <c r="C41" i="41"/>
  <c r="C68" i="41" s="1"/>
  <c r="H11" i="2"/>
  <c r="H10" i="2"/>
  <c r="H9" i="2"/>
  <c r="H8" i="2"/>
  <c r="H7" i="2"/>
  <c r="H6" i="2"/>
  <c r="H5" i="2"/>
  <c r="F31" i="9"/>
  <c r="H10" i="9"/>
  <c r="G29" i="9"/>
  <c r="E12" i="22"/>
  <c r="E14" i="22" s="1"/>
  <c r="E25" i="22" s="1"/>
  <c r="F71" i="11"/>
  <c r="F29" i="9"/>
  <c r="C25" i="22"/>
  <c r="G50" i="41"/>
  <c r="F32" i="9"/>
  <c r="G30" i="9"/>
  <c r="I25" i="22"/>
  <c r="K71" i="11"/>
  <c r="J71" i="11"/>
  <c r="B71" i="11"/>
  <c r="H22" i="9"/>
  <c r="H32" i="9" s="1"/>
  <c r="G32" i="9"/>
  <c r="H30" i="9"/>
  <c r="G76" i="11"/>
  <c r="B74" i="11"/>
  <c r="H70" i="41"/>
  <c r="F30" i="9"/>
  <c r="H8" i="9"/>
  <c r="H29" i="9" s="1"/>
  <c r="H25" i="22"/>
  <c r="C71" i="11"/>
  <c r="H75" i="11"/>
  <c r="K37" i="28"/>
  <c r="N12" i="22"/>
  <c r="N14" i="22" s="1"/>
  <c r="N25" i="22" s="1"/>
  <c r="D73" i="11"/>
  <c r="J76" i="11"/>
  <c r="F76" i="11"/>
  <c r="D72" i="11"/>
  <c r="E72" i="11"/>
  <c r="G71" i="11"/>
  <c r="K75" i="11"/>
  <c r="I75" i="11"/>
  <c r="G75" i="11"/>
  <c r="E75" i="11"/>
  <c r="C75" i="11"/>
  <c r="J74" i="11"/>
  <c r="H74" i="11"/>
  <c r="F74" i="11"/>
  <c r="B76" i="11"/>
  <c r="H71" i="11"/>
  <c r="F72" i="11"/>
  <c r="J72" i="11"/>
  <c r="B20" i="41"/>
  <c r="B22" i="41"/>
  <c r="B23" i="41"/>
  <c r="B17" i="41"/>
  <c r="B18" i="41"/>
  <c r="B19" i="41"/>
  <c r="B21" i="41"/>
  <c r="H11" i="9"/>
  <c r="H6" i="9"/>
  <c r="C12" i="30" l="1"/>
  <c r="C13" i="30" s="1"/>
  <c r="C14" i="30" s="1"/>
  <c r="B49" i="41"/>
  <c r="B53" i="41"/>
  <c r="B51" i="41"/>
  <c r="B55" i="41"/>
  <c r="B41" i="41"/>
  <c r="B68" i="41" s="1"/>
  <c r="B52" i="41"/>
  <c r="B50" i="41"/>
  <c r="B54" i="41"/>
  <c r="G20" i="12" l="1"/>
  <c r="C46" i="12" l="1"/>
  <c r="G46" i="12"/>
  <c r="H20" i="12"/>
  <c r="I46" i="12"/>
  <c r="F46" i="12"/>
  <c r="I20" i="12" l="1"/>
  <c r="E20" i="12"/>
  <c r="D20" i="12"/>
  <c r="D46" i="12"/>
  <c r="F19" i="12"/>
  <c r="E45" i="12"/>
  <c r="E19" i="12"/>
  <c r="D45" i="12"/>
  <c r="H46" i="12" l="1"/>
  <c r="I19" i="12"/>
  <c r="I45" i="12"/>
  <c r="D19" i="12"/>
  <c r="C45" i="12"/>
  <c r="H45" i="12"/>
  <c r="F45" i="12"/>
  <c r="E46" i="12"/>
  <c r="F20" i="12"/>
  <c r="H19" i="12" l="1"/>
  <c r="G19" i="12"/>
  <c r="G45" i="12"/>
  <c r="D47" i="12"/>
  <c r="F47" i="12" l="1"/>
  <c r="C47" i="12" l="1"/>
  <c r="D21" i="12"/>
  <c r="F21" i="12"/>
  <c r="E21" i="12"/>
  <c r="E47" i="12"/>
  <c r="C55" i="12" l="1"/>
  <c r="F42" i="12"/>
  <c r="C56" i="12"/>
  <c r="C64" i="12"/>
  <c r="C59" i="12"/>
  <c r="C57" i="12"/>
  <c r="C44" i="12"/>
  <c r="C61" i="12" l="1"/>
  <c r="C58" i="12"/>
  <c r="C60" i="12"/>
  <c r="C62" i="12"/>
  <c r="H21" i="12"/>
  <c r="G21" i="12"/>
  <c r="G47" i="12"/>
  <c r="H47" i="12"/>
  <c r="F49" i="12"/>
  <c r="C50" i="12"/>
  <c r="H44" i="12"/>
  <c r="D61" i="12"/>
  <c r="G61" i="12"/>
  <c r="F61" i="12"/>
  <c r="D58" i="12" l="1"/>
  <c r="D62" i="12"/>
  <c r="D59" i="12"/>
  <c r="D56" i="12"/>
  <c r="D60" i="12"/>
  <c r="D64" i="12"/>
  <c r="D55" i="12"/>
  <c r="D57" i="12"/>
  <c r="H50" i="12"/>
  <c r="E44" i="12"/>
  <c r="F62" i="12"/>
  <c r="F55" i="12"/>
  <c r="F56" i="12"/>
  <c r="F60" i="12"/>
  <c r="F64" i="12"/>
  <c r="F58" i="12"/>
  <c r="F59" i="12"/>
  <c r="F57" i="12"/>
  <c r="G58" i="12"/>
  <c r="G56" i="12"/>
  <c r="G60" i="12"/>
  <c r="G64" i="12"/>
  <c r="G62" i="12"/>
  <c r="G59" i="12"/>
  <c r="G55" i="12"/>
  <c r="G57" i="12"/>
  <c r="H62" i="12" l="1"/>
  <c r="H60" i="12"/>
  <c r="H58" i="12"/>
  <c r="H55" i="12"/>
  <c r="H61" i="12"/>
  <c r="H56" i="12"/>
  <c r="H64" i="12"/>
  <c r="H59" i="12"/>
  <c r="H57" i="12"/>
  <c r="I21" i="12"/>
  <c r="I47" i="12"/>
  <c r="G18" i="12"/>
  <c r="F18" i="12"/>
  <c r="F44" i="12"/>
  <c r="D44" i="12"/>
  <c r="D18" i="12"/>
  <c r="G44" i="12"/>
  <c r="H18" i="12"/>
  <c r="I61" i="12"/>
  <c r="I55" i="12"/>
  <c r="I59" i="12"/>
  <c r="I56" i="12"/>
  <c r="I64" i="12"/>
  <c r="I60" i="12"/>
  <c r="I58" i="12"/>
  <c r="I62" i="12"/>
  <c r="I57" i="12"/>
  <c r="I24" i="12"/>
  <c r="I50" i="12"/>
  <c r="E49" i="12"/>
  <c r="F23" i="12"/>
  <c r="I44" i="12"/>
  <c r="I18" i="12"/>
  <c r="E18" i="12"/>
  <c r="E50" i="12"/>
  <c r="E24" i="12"/>
  <c r="I43" i="12" l="1"/>
  <c r="C43" i="12"/>
  <c r="G24" i="12"/>
  <c r="G50" i="12"/>
  <c r="H24" i="12"/>
  <c r="I49" i="12"/>
  <c r="D24" i="12"/>
  <c r="D50" i="12"/>
  <c r="F24" i="12"/>
  <c r="F50" i="12"/>
  <c r="E55" i="12"/>
  <c r="E62" i="12"/>
  <c r="E64" i="12"/>
  <c r="E60" i="12"/>
  <c r="E58" i="12"/>
  <c r="E59" i="12"/>
  <c r="E56" i="12"/>
  <c r="E57" i="12"/>
  <c r="E61" i="12"/>
  <c r="D43" i="12"/>
  <c r="F43" i="12"/>
  <c r="F17" i="12" l="1"/>
  <c r="E17" i="12"/>
  <c r="E43" i="12"/>
  <c r="D17" i="12"/>
  <c r="G17" i="12"/>
  <c r="G43" i="12"/>
  <c r="G42" i="12"/>
  <c r="D42" i="12"/>
  <c r="D49" i="12"/>
  <c r="E23" i="12"/>
  <c r="G16" i="12"/>
  <c r="C49" i="12"/>
  <c r="H17" i="12" l="1"/>
  <c r="H43" i="12"/>
  <c r="I17" i="12"/>
  <c r="G48" i="12"/>
  <c r="G22" i="12"/>
  <c r="H49" i="12"/>
  <c r="H23" i="12"/>
  <c r="I23" i="12"/>
  <c r="E22" i="12"/>
  <c r="E48" i="12"/>
  <c r="F22" i="12"/>
  <c r="F48" i="12"/>
  <c r="D48" i="12"/>
  <c r="F16" i="12"/>
  <c r="E42" i="12"/>
  <c r="E16" i="12"/>
  <c r="G23" i="12"/>
  <c r="G49" i="12"/>
  <c r="D23" i="12"/>
  <c r="D51" i="12" l="1"/>
  <c r="E25" i="12"/>
  <c r="E51" i="12"/>
  <c r="F51" i="12"/>
  <c r="F25" i="12"/>
  <c r="G25" i="12"/>
  <c r="G51" i="12"/>
  <c r="H16" i="12"/>
  <c r="H42" i="12"/>
  <c r="C42" i="12"/>
  <c r="D16" i="12"/>
  <c r="C48" i="12" l="1"/>
  <c r="D22" i="12"/>
  <c r="H22" i="12"/>
  <c r="H48" i="12"/>
  <c r="I42" i="12"/>
  <c r="I16" i="12"/>
  <c r="H25" i="12" l="1"/>
  <c r="H51" i="12"/>
  <c r="C51" i="12"/>
  <c r="D25" i="12"/>
  <c r="I22" i="12"/>
  <c r="I48" i="12"/>
  <c r="I25" i="12" l="1"/>
  <c r="I51" i="12"/>
  <c r="F24" i="14" l="1"/>
  <c r="F22" i="14"/>
  <c r="F25" i="14"/>
  <c r="F28" i="14"/>
  <c r="I32" i="14"/>
  <c r="F31" i="14"/>
  <c r="F23" i="14"/>
  <c r="F21" i="14"/>
  <c r="F30" i="14"/>
  <c r="F27" i="14"/>
  <c r="F29" i="14"/>
  <c r="F26" i="14"/>
  <c r="I26" i="14" l="1"/>
  <c r="I21" i="14"/>
  <c r="I28" i="14"/>
  <c r="I22" i="14"/>
  <c r="I24" i="14"/>
  <c r="I29" i="14"/>
  <c r="I27" i="14"/>
  <c r="I30" i="14"/>
  <c r="I23" i="14"/>
  <c r="I31" i="14"/>
  <c r="I25" i="14"/>
  <c r="F20" i="14"/>
  <c r="I20" i="14" l="1"/>
  <c r="F18" i="14" l="1"/>
  <c r="F19" i="14"/>
  <c r="I19" i="14" l="1"/>
  <c r="I18" i="14"/>
  <c r="F17" i="14"/>
  <c r="I16" i="14" l="1"/>
  <c r="I17" i="14"/>
  <c r="F16" i="14"/>
  <c r="I15" i="14" l="1"/>
  <c r="F15" i="14"/>
  <c r="F14" i="14" l="1"/>
  <c r="I14" i="14" l="1"/>
  <c r="I13" i="14" l="1"/>
  <c r="F12" i="14"/>
  <c r="F13" i="14"/>
  <c r="I12" i="14" l="1"/>
  <c r="F11" i="14"/>
  <c r="F10" i="14"/>
  <c r="I11" i="14" l="1"/>
  <c r="I10" i="14"/>
  <c r="F9" i="14"/>
  <c r="I9" i="14" l="1"/>
  <c r="I8" i="14"/>
  <c r="F8" i="14"/>
  <c r="F7" i="14"/>
  <c r="I7" i="14" l="1"/>
  <c r="F6" i="14" l="1"/>
  <c r="I5" i="14" l="1"/>
  <c r="I6" i="14"/>
  <c r="F5" i="14"/>
  <c r="F4" i="14" l="1"/>
  <c r="I4" i="14"/>
  <c r="C15" i="30" l="1"/>
  <c r="C16" i="30" l="1"/>
  <c r="C17" i="30" s="1"/>
  <c r="C18" i="30" s="1"/>
  <c r="C19" i="30" s="1"/>
  <c r="C20" i="30" s="1"/>
  <c r="C21" i="30" s="1"/>
  <c r="C22" i="30" s="1"/>
  <c r="C23" i="30" s="1"/>
  <c r="C24" i="30" s="1"/>
  <c r="C25" i="30" s="1"/>
  <c r="C26" i="30" s="1"/>
  <c r="C27" i="30" s="1"/>
  <c r="C28" i="30" s="1"/>
  <c r="C29" i="30" s="1"/>
  <c r="C30" i="30" s="1"/>
  <c r="C31" i="30" s="1"/>
  <c r="C32" i="30" s="1"/>
  <c r="C33" i="30" s="1"/>
  <c r="C34" i="30" s="1"/>
  <c r="C35" i="30" s="1"/>
  <c r="C36" i="30" s="1"/>
  <c r="C37" i="30" l="1"/>
  <c r="C38" i="30" s="1"/>
  <c r="C39" i="30" s="1"/>
  <c r="C40" i="30" s="1"/>
  <c r="C41" i="30" s="1"/>
  <c r="C42" i="30" s="1"/>
  <c r="C43" i="30" s="1"/>
  <c r="C44" i="30" s="1"/>
  <c r="C45" i="30" s="1"/>
  <c r="C46" i="30" s="1"/>
  <c r="C47" i="30" s="1"/>
  <c r="C48" i="30" s="1"/>
  <c r="C49" i="30" s="1"/>
  <c r="C50" i="30" s="1"/>
  <c r="C51" i="30" s="1"/>
  <c r="C52" i="30" s="1"/>
  <c r="C53" i="30" s="1"/>
  <c r="C54" i="30" s="1"/>
  <c r="C55" i="30" s="1"/>
  <c r="C56" i="30" s="1"/>
  <c r="C57" i="30" s="1"/>
  <c r="C58" i="30" s="1"/>
  <c r="C60" i="30" l="1"/>
  <c r="C59" i="30"/>
  <c r="P120" i="48"/>
  <c r="F120" i="48" l="1"/>
  <c r="G120" i="48"/>
  <c r="O47" i="48" l="1"/>
  <c r="N120" i="48"/>
  <c r="P47" i="48"/>
  <c r="O120" i="48"/>
  <c r="J120" i="48"/>
  <c r="C120" i="48"/>
  <c r="L120" i="48"/>
  <c r="G47" i="48"/>
  <c r="D120" i="48"/>
  <c r="I120" i="48"/>
  <c r="K120" i="48"/>
  <c r="N47" i="48" l="1"/>
  <c r="M120" i="48"/>
  <c r="H47" i="48"/>
  <c r="H120" i="48"/>
  <c r="F47" i="48"/>
  <c r="E120" i="48"/>
  <c r="L47" i="48"/>
  <c r="J47" i="48"/>
  <c r="E47" i="48"/>
  <c r="M47" i="48"/>
  <c r="I47" i="48"/>
  <c r="D47" i="48"/>
  <c r="K47" i="48"/>
</calcChain>
</file>

<file path=xl/comments1.xml><?xml version="1.0" encoding="utf-8"?>
<comments xmlns="http://schemas.openxmlformats.org/spreadsheetml/2006/main">
  <authors>
    <author>Valued Customer</author>
  </authors>
  <commentList>
    <comment ref="B21" authorId="0">
      <text>
        <r>
          <rPr>
            <sz val="9"/>
            <color indexed="81"/>
            <rFont val="Tahoma"/>
            <family val="2"/>
          </rPr>
          <t>adjusted to account for election staff, working less than the full quarter</t>
        </r>
        <r>
          <rPr>
            <sz val="9"/>
            <color indexed="81"/>
            <rFont val="Tahoma"/>
            <family val="2"/>
          </rPr>
          <t xml:space="preserve">
</t>
        </r>
      </text>
    </comment>
    <comment ref="B22" authorId="0">
      <text>
        <r>
          <rPr>
            <sz val="9"/>
            <color indexed="81"/>
            <rFont val="Tahoma"/>
            <family val="2"/>
          </rPr>
          <t>adjusted to account for election staff, working less than the full quarter</t>
        </r>
        <r>
          <rPr>
            <sz val="9"/>
            <color indexed="81"/>
            <rFont val="Tahoma"/>
            <family val="2"/>
          </rPr>
          <t xml:space="preserve">
</t>
        </r>
      </text>
    </comment>
    <comment ref="F23" authorId="0">
      <text>
        <r>
          <rPr>
            <sz val="9"/>
            <color indexed="81"/>
            <rFont val="Tahoma"/>
            <family val="2"/>
          </rPr>
          <t>Adjusted to account for election staff, working less than the full quarter</t>
        </r>
        <r>
          <rPr>
            <sz val="9"/>
            <color indexed="81"/>
            <rFont val="Tahoma"/>
            <family val="2"/>
          </rPr>
          <t xml:space="preserve">
</t>
        </r>
      </text>
    </comment>
  </commentList>
</comments>
</file>

<file path=xl/comments2.xml><?xml version="1.0" encoding="utf-8"?>
<comments xmlns="http://schemas.openxmlformats.org/spreadsheetml/2006/main">
  <authors>
    <author>Administrator</author>
  </authors>
  <commentList>
    <comment ref="J37" authorId="0">
      <text>
        <r>
          <rPr>
            <sz val="8"/>
            <color indexed="81"/>
            <rFont val="Tahoma"/>
            <family val="2"/>
          </rPr>
          <t>This does not include vistors to Majuro by Sea.  According to MIVA,   mainly military vessels visited Majuro in 2006 but did not supply data when requested.  Bori Ysawa of MATSON had data but did not supply visitor data to MIVA when inquired.</t>
        </r>
      </text>
    </comment>
  </commentList>
</comments>
</file>

<file path=xl/comments3.xml><?xml version="1.0" encoding="utf-8"?>
<comments xmlns="http://schemas.openxmlformats.org/spreadsheetml/2006/main">
  <authors>
    <author>Mark</author>
  </authors>
  <commentList>
    <comment ref="A29" authorId="0">
      <text>
        <r>
          <rPr>
            <b/>
            <sz val="9"/>
            <color indexed="81"/>
            <rFont val="Tahoma"/>
            <family val="2"/>
          </rPr>
          <t>Mark:</t>
        </r>
        <r>
          <rPr>
            <sz val="9"/>
            <color indexed="81"/>
            <rFont val="Tahoma"/>
            <family val="2"/>
          </rPr>
          <t xml:space="preserve">
Adjusted for drawdown on inter-generational trust fund from fy02 through fy06</t>
        </r>
      </text>
    </comment>
  </commentList>
</comments>
</file>

<file path=xl/sharedStrings.xml><?xml version="1.0" encoding="utf-8"?>
<sst xmlns="http://schemas.openxmlformats.org/spreadsheetml/2006/main" count="2700" uniqueCount="932">
  <si>
    <t>Population</t>
  </si>
  <si>
    <t>Source</t>
  </si>
  <si>
    <t>Majuro</t>
  </si>
  <si>
    <t>Ebeye</t>
  </si>
  <si>
    <t>Other</t>
  </si>
  <si>
    <t>Total</t>
  </si>
  <si>
    <t>Population Growth</t>
  </si>
  <si>
    <t>Percent of Population</t>
  </si>
  <si>
    <t>Annual Abstract 2004 Tables 1.3 and 1.6</t>
  </si>
  <si>
    <t>Employed</t>
  </si>
  <si>
    <t>Unemployed</t>
  </si>
  <si>
    <t>Economically inactive</t>
  </si>
  <si>
    <t>Working age population</t>
  </si>
  <si>
    <t>Economically active</t>
  </si>
  <si>
    <t>Not stated</t>
  </si>
  <si>
    <t>Numbers</t>
  </si>
  <si>
    <t>Percent</t>
  </si>
  <si>
    <t>Employee - public sector</t>
  </si>
  <si>
    <t>Employee - private sector</t>
  </si>
  <si>
    <t>Self employed</t>
  </si>
  <si>
    <t>Employer in own farm or business</t>
  </si>
  <si>
    <t>Paid family worker</t>
  </si>
  <si>
    <t>Unpaid family worker</t>
  </si>
  <si>
    <t>FY11</t>
  </si>
  <si>
    <t>FY12</t>
  </si>
  <si>
    <t>FY13</t>
  </si>
  <si>
    <t>President &amp; Cabinet</t>
  </si>
  <si>
    <t>Chief Secretary Office</t>
  </si>
  <si>
    <t>Special Appropriations</t>
  </si>
  <si>
    <t>Council of Iroij</t>
  </si>
  <si>
    <t>Nitijela</t>
  </si>
  <si>
    <t>Auditor General</t>
  </si>
  <si>
    <t>Foreign Affairs</t>
  </si>
  <si>
    <t>Public Service Commission</t>
  </si>
  <si>
    <t>Judiciary</t>
  </si>
  <si>
    <t>Attorney General Office</t>
  </si>
  <si>
    <t>Health &amp; Environment</t>
  </si>
  <si>
    <t>Transport &amp; Communications</t>
  </si>
  <si>
    <t>R &amp; D</t>
  </si>
  <si>
    <t>Internal Affairs</t>
  </si>
  <si>
    <t>Justice</t>
  </si>
  <si>
    <t>Finance</t>
  </si>
  <si>
    <t>Public Works</t>
  </si>
  <si>
    <t>Epa</t>
  </si>
  <si>
    <t>Compact II Capital</t>
  </si>
  <si>
    <t>Fund</t>
  </si>
  <si>
    <t>General Fund</t>
  </si>
  <si>
    <t>Compact II</t>
  </si>
  <si>
    <t>Special Revenue</t>
  </si>
  <si>
    <t>ROC</t>
  </si>
  <si>
    <t>UNDP</t>
  </si>
  <si>
    <t xml:space="preserve">Total </t>
  </si>
  <si>
    <t>Private Sector</t>
  </si>
  <si>
    <t>Public Enterprise</t>
  </si>
  <si>
    <t>Banks</t>
  </si>
  <si>
    <t>RMI Government</t>
  </si>
  <si>
    <t>Government Agencies</t>
  </si>
  <si>
    <t>Local Government</t>
  </si>
  <si>
    <t>NGO's and Non-Profits</t>
  </si>
  <si>
    <t>Households</t>
  </si>
  <si>
    <t>Foreign Embassies</t>
  </si>
  <si>
    <t>Kwajalein US Base</t>
  </si>
  <si>
    <t>A</t>
  </si>
  <si>
    <t>Agriculture, Hunting and Forestry</t>
  </si>
  <si>
    <t>B</t>
  </si>
  <si>
    <t>C</t>
  </si>
  <si>
    <t>Mining and Quarrying</t>
  </si>
  <si>
    <t>D</t>
  </si>
  <si>
    <t>Manufacturing</t>
  </si>
  <si>
    <t>E</t>
  </si>
  <si>
    <t>Electricity, Gas and Water Supply</t>
  </si>
  <si>
    <t>F</t>
  </si>
  <si>
    <t>Construction</t>
  </si>
  <si>
    <t>G</t>
  </si>
  <si>
    <t>Wholesale and Retail Trade</t>
  </si>
  <si>
    <t>H</t>
  </si>
  <si>
    <t>Hotels and Restaurants</t>
  </si>
  <si>
    <t>I</t>
  </si>
  <si>
    <t>Transport, Storage and Communications</t>
  </si>
  <si>
    <t>J</t>
  </si>
  <si>
    <t>Financial Intermediation</t>
  </si>
  <si>
    <t>K</t>
  </si>
  <si>
    <t>Real Estate, Renting and Businesss Activities</t>
  </si>
  <si>
    <t>L</t>
  </si>
  <si>
    <t>Public Administration</t>
  </si>
  <si>
    <t>M</t>
  </si>
  <si>
    <t>Education</t>
  </si>
  <si>
    <t>N</t>
  </si>
  <si>
    <t>Health and Social Work</t>
  </si>
  <si>
    <t>O</t>
  </si>
  <si>
    <t>Community, Social &amp; Personal Service Activities</t>
  </si>
  <si>
    <t>P</t>
  </si>
  <si>
    <t>Private Households With Employed Persons</t>
  </si>
  <si>
    <t>Q</t>
  </si>
  <si>
    <t>Extra-Territorial Organizations and Bodies</t>
  </si>
  <si>
    <t>Kwajalein</t>
  </si>
  <si>
    <t>Disembarkations</t>
  </si>
  <si>
    <t>Embarkations</t>
  </si>
  <si>
    <t xml:space="preserve"> All Groups</t>
  </si>
  <si>
    <t>Food</t>
  </si>
  <si>
    <t>Household &amp; Personal</t>
  </si>
  <si>
    <t>Apparel</t>
  </si>
  <si>
    <t>Durables &amp; Fuel</t>
  </si>
  <si>
    <t>Percent change year-on-year</t>
  </si>
  <si>
    <t>Medical Care</t>
  </si>
  <si>
    <t>Recreation</t>
  </si>
  <si>
    <t>Education and Comm.</t>
  </si>
  <si>
    <t>2003 q1</t>
  </si>
  <si>
    <t>2004 q1</t>
  </si>
  <si>
    <t>2005 q1</t>
  </si>
  <si>
    <t>2006 q1</t>
  </si>
  <si>
    <t>2003 q2</t>
  </si>
  <si>
    <t>2003 q3</t>
  </si>
  <si>
    <t>2003 q4</t>
  </si>
  <si>
    <t>2004 q2</t>
  </si>
  <si>
    <t>2004 q3</t>
  </si>
  <si>
    <t>2004 q4</t>
  </si>
  <si>
    <t>2005 q2</t>
  </si>
  <si>
    <t>2005 q3</t>
  </si>
  <si>
    <t>2005 q4</t>
  </si>
  <si>
    <t>Weights</t>
  </si>
  <si>
    <t>All</t>
  </si>
  <si>
    <t>Private Enterprise</t>
  </si>
  <si>
    <t>2</t>
  </si>
  <si>
    <t>Finance (Banks)</t>
  </si>
  <si>
    <t>3</t>
  </si>
  <si>
    <t>Government</t>
  </si>
  <si>
    <t>4</t>
  </si>
  <si>
    <t>NGOs</t>
  </si>
  <si>
    <t>5</t>
  </si>
  <si>
    <t>GDP at Factor Cost (Gross)</t>
  </si>
  <si>
    <t>Indirect taxes less Subsidies</t>
  </si>
  <si>
    <t>Real GDP at Market Prices (Gross)</t>
  </si>
  <si>
    <t>Compensation of employees</t>
  </si>
  <si>
    <t>Operating surplus (gross)</t>
  </si>
  <si>
    <t>Less Subsidies</t>
  </si>
  <si>
    <t>Government (compensation of employees)</t>
  </si>
  <si>
    <t>3.1</t>
  </si>
  <si>
    <t>3.2</t>
  </si>
  <si>
    <t>3.3</t>
  </si>
  <si>
    <t>NGOs (compensation of employees)</t>
  </si>
  <si>
    <t xml:space="preserve"> Mixed Income</t>
  </si>
  <si>
    <t>Copra production</t>
  </si>
  <si>
    <t xml:space="preserve">Fishing </t>
  </si>
  <si>
    <t>Handicrafts</t>
  </si>
  <si>
    <t>Subsistence</t>
  </si>
  <si>
    <t>Home Ownership</t>
  </si>
  <si>
    <t>Indirect taxes</t>
  </si>
  <si>
    <t>Import and fuel taxes (REPMAR)</t>
  </si>
  <si>
    <t>Other Indirect taxes (REPMAR)</t>
  </si>
  <si>
    <t>Indirect taxes (Local Government)</t>
  </si>
  <si>
    <t>Nominal GDP at Market Prices (Gross)</t>
  </si>
  <si>
    <r>
      <t xml:space="preserve">Linked Series </t>
    </r>
    <r>
      <rPr>
        <vertAlign val="superscript"/>
        <sz val="10"/>
        <rFont val="Arial"/>
        <family val="2"/>
      </rPr>
      <t>3</t>
    </r>
  </si>
  <si>
    <t>Notes</t>
  </si>
  <si>
    <t>1 GDP estimates old series 1981-2001</t>
  </si>
  <si>
    <t>Real per capita GDP annual growth</t>
  </si>
  <si>
    <t>Loan</t>
  </si>
  <si>
    <t>Lender</t>
  </si>
  <si>
    <t>Number</t>
  </si>
  <si>
    <t>Year</t>
  </si>
  <si>
    <t>Original debt, $'000</t>
  </si>
  <si>
    <t>Ebeye Fisheries Loan</t>
  </si>
  <si>
    <t>ADB</t>
  </si>
  <si>
    <t>1102-MAR (SF)</t>
  </si>
  <si>
    <t>Emergency Rehabilitation Loan (Typhoon Gay)</t>
  </si>
  <si>
    <t>1218 MAR (SF)</t>
  </si>
  <si>
    <t>Basic Education Project Loan</t>
  </si>
  <si>
    <t>1249 MAR (SF)</t>
  </si>
  <si>
    <t>Majuro Water Supply Project Loan No. 1</t>
  </si>
  <si>
    <t>1250 MAR (SF)</t>
  </si>
  <si>
    <t>Majuro Water Supply Project Loan No. 2</t>
  </si>
  <si>
    <t>1389-RMI (SF)</t>
  </si>
  <si>
    <t>Health and Population Project Loan</t>
  </si>
  <si>
    <t>1316-RMI (SF)</t>
  </si>
  <si>
    <t>Public Sector Reform Program</t>
  </si>
  <si>
    <t>1513-RMI (SF)</t>
  </si>
  <si>
    <t>Ebeye Health and Infrastructure</t>
  </si>
  <si>
    <t>1694-RMI (SF)</t>
  </si>
  <si>
    <t>Skills Training and Vocational Education Project Loan</t>
  </si>
  <si>
    <t>1791-RMI (SF)</t>
  </si>
  <si>
    <t>Fiscal and Financial Management Program Loan</t>
  </si>
  <si>
    <t>1829-RMI (SF)</t>
  </si>
  <si>
    <t>Fiscal and Financial Management Program loan</t>
  </si>
  <si>
    <t>1828-RMI</t>
  </si>
  <si>
    <t>Outer-Islands Transport and Infrastructure Loan</t>
  </si>
  <si>
    <t>Marshalls Energy Company - New Powerplant Loan</t>
  </si>
  <si>
    <t>RUS</t>
  </si>
  <si>
    <t>NTA Loan</t>
  </si>
  <si>
    <t>PRC Loan for Garment Factory</t>
  </si>
  <si>
    <t>PRC</t>
  </si>
  <si>
    <t>New</t>
  </si>
  <si>
    <t>Outstanding</t>
  </si>
  <si>
    <t>Interest</t>
  </si>
  <si>
    <t>Principal balance</t>
  </si>
  <si>
    <t>External debt (adjusted) as % of GDP</t>
  </si>
  <si>
    <t>Memorandum items:</t>
  </si>
  <si>
    <t>Debt to ADB (all concessional)</t>
  </si>
  <si>
    <t>Export of Goods and Services</t>
  </si>
  <si>
    <t>General Fund Revenues</t>
  </si>
  <si>
    <t>FY14</t>
  </si>
  <si>
    <t>FY15</t>
  </si>
  <si>
    <t>FY16</t>
  </si>
  <si>
    <t>FY17</t>
  </si>
  <si>
    <t>FY18</t>
  </si>
  <si>
    <t>FY19</t>
  </si>
  <si>
    <t>FY20</t>
  </si>
  <si>
    <t>FY21</t>
  </si>
  <si>
    <t>FY22</t>
  </si>
  <si>
    <t>FY23</t>
  </si>
  <si>
    <t>FY24</t>
  </si>
  <si>
    <t>FY25</t>
  </si>
  <si>
    <t>FY26</t>
  </si>
  <si>
    <t>FY27</t>
  </si>
  <si>
    <t>FY28</t>
  </si>
  <si>
    <t>FY29</t>
  </si>
  <si>
    <t>FY30</t>
  </si>
  <si>
    <t>FY31</t>
  </si>
  <si>
    <t>FY32</t>
  </si>
  <si>
    <t>FY33</t>
  </si>
  <si>
    <t>FY34</t>
  </si>
  <si>
    <t>FY35</t>
  </si>
  <si>
    <t>FY36</t>
  </si>
  <si>
    <t>(Short Tons)</t>
  </si>
  <si>
    <t>Source: Tobolar Processing Plant and EPPSO</t>
  </si>
  <si>
    <t>Average Producer Price Per S.Ton</t>
  </si>
  <si>
    <t>Total Producer Income ($,000)</t>
  </si>
  <si>
    <r>
      <t>Total Production (Short Tons)</t>
    </r>
    <r>
      <rPr>
        <vertAlign val="superscript"/>
        <sz val="10"/>
        <rFont val="Arial"/>
        <family val="2"/>
      </rPr>
      <t>1</t>
    </r>
  </si>
  <si>
    <t>Fiscal Year</t>
  </si>
  <si>
    <t>Source: Marshall Islands Marine Resources Authority</t>
  </si>
  <si>
    <t>Male</t>
  </si>
  <si>
    <t>Female</t>
  </si>
  <si>
    <t>Source: PM&amp;O Tuna Loining Plant, Majuro</t>
  </si>
  <si>
    <t>Long Line</t>
  </si>
  <si>
    <t>Pole and Line</t>
  </si>
  <si>
    <t>Purpose</t>
  </si>
  <si>
    <t>2002**</t>
  </si>
  <si>
    <t>2003**</t>
  </si>
  <si>
    <t>Transit/Stop Over</t>
  </si>
  <si>
    <t>Business</t>
  </si>
  <si>
    <t>Holiday/Vacation</t>
  </si>
  <si>
    <t>Visiting Friends/Relatives</t>
  </si>
  <si>
    <t>Other/Not Stated</t>
  </si>
  <si>
    <t>USA/Canada &amp; other America</t>
  </si>
  <si>
    <t>Australia/ New Zealand</t>
  </si>
  <si>
    <t>Other Pacific Island countries</t>
  </si>
  <si>
    <t>European Countries</t>
  </si>
  <si>
    <t>Japan</t>
  </si>
  <si>
    <t>Taiwan</t>
  </si>
  <si>
    <t>People's China</t>
  </si>
  <si>
    <t>Philippines</t>
  </si>
  <si>
    <t>Other Asian Countries</t>
  </si>
  <si>
    <t>Others &amp; Not Stated</t>
  </si>
  <si>
    <t>Usual residence</t>
  </si>
  <si>
    <t>Source: Marshall Islands Visitors Authority (MIVA), EPPSO</t>
  </si>
  <si>
    <t>Not Stated</t>
  </si>
  <si>
    <t>Foreign assets</t>
  </si>
  <si>
    <t>Claims on central and local governments</t>
  </si>
  <si>
    <t>Claims on public enterprises</t>
  </si>
  <si>
    <t>Claims on private sector</t>
  </si>
  <si>
    <t>Consumer</t>
  </si>
  <si>
    <t xml:space="preserve">Commercial </t>
  </si>
  <si>
    <t>Unclassified assets</t>
  </si>
  <si>
    <t>Deposits</t>
  </si>
  <si>
    <t>Demand deposits</t>
  </si>
  <si>
    <t>Time deposits</t>
  </si>
  <si>
    <t>Savings deposits</t>
  </si>
  <si>
    <t>Foreign liabilities</t>
  </si>
  <si>
    <t>Capital accounts</t>
  </si>
  <si>
    <t>Unclassified liabilities</t>
  </si>
  <si>
    <t>Loan/deposit ratio (in percent)</t>
  </si>
  <si>
    <t>Deposits (12-month percent change)</t>
  </si>
  <si>
    <t>Loans (12-month percent change)</t>
  </si>
  <si>
    <t>Consumer loans (in percent of total loans)</t>
  </si>
  <si>
    <t>Commercial loans (in percent of total loans)</t>
  </si>
  <si>
    <t>Source: Banking Commision and IMF</t>
  </si>
  <si>
    <t>Interest Income:</t>
  </si>
  <si>
    <t>Interest and fees on loans</t>
  </si>
  <si>
    <t>Deposit with banks</t>
  </si>
  <si>
    <t>Other interest income</t>
  </si>
  <si>
    <t>Total interest income</t>
  </si>
  <si>
    <t>Interest Expense:</t>
  </si>
  <si>
    <t>Other interest expense</t>
  </si>
  <si>
    <t>Total interest expense</t>
  </si>
  <si>
    <t>Net interest income</t>
  </si>
  <si>
    <t>Provision for loans losses</t>
  </si>
  <si>
    <t>Noninterest Income:</t>
  </si>
  <si>
    <t>Service charges and fees</t>
  </si>
  <si>
    <t>Other noninterest income</t>
  </si>
  <si>
    <t>Total noninterest income</t>
  </si>
  <si>
    <t>Noninterest Expense:</t>
  </si>
  <si>
    <t>Salaries and employee benefits</t>
  </si>
  <si>
    <t>Occupancy</t>
  </si>
  <si>
    <t>Furniture and equipment</t>
  </si>
  <si>
    <t>Other operating expense</t>
  </si>
  <si>
    <t>Total noninterest expense</t>
  </si>
  <si>
    <t>Net Income (Loss)</t>
  </si>
  <si>
    <t>Source: Banking Commision and EPPSO</t>
  </si>
  <si>
    <t>Deposit rates</t>
  </si>
  <si>
    <t>Three months</t>
  </si>
  <si>
    <t>Six months</t>
  </si>
  <si>
    <t>One year or more</t>
  </si>
  <si>
    <t>Consumer loans</t>
  </si>
  <si>
    <t>Commercial loans</t>
  </si>
  <si>
    <t>Source: Banking Commision</t>
  </si>
  <si>
    <t>1 year average</t>
  </si>
  <si>
    <t>2 average of rates offered by deposit money banks.</t>
  </si>
  <si>
    <t>3 average of minimum rates offered by deposit money banks.</t>
  </si>
  <si>
    <t>4 average of maximum rates charged by deposit money banks.</t>
  </si>
  <si>
    <r>
      <t>Savings accounts</t>
    </r>
    <r>
      <rPr>
        <vertAlign val="superscript"/>
        <sz val="10"/>
        <rFont val="Arial"/>
        <family val="2"/>
      </rPr>
      <t>2</t>
    </r>
  </si>
  <si>
    <r>
      <t>Time deposits</t>
    </r>
    <r>
      <rPr>
        <vertAlign val="superscript"/>
        <sz val="10"/>
        <rFont val="Arial"/>
        <family val="2"/>
      </rPr>
      <t>3</t>
    </r>
  </si>
  <si>
    <r>
      <t>Loan rates</t>
    </r>
    <r>
      <rPr>
        <vertAlign val="superscript"/>
        <sz val="10"/>
        <rFont val="Arial"/>
        <family val="2"/>
      </rPr>
      <t>4</t>
    </r>
  </si>
  <si>
    <t>n.a.</t>
  </si>
  <si>
    <t>Air Marshall Islands</t>
  </si>
  <si>
    <t>Kwajalein Atoll Development Authority</t>
  </si>
  <si>
    <t>Kwajalein Atoll Joint Utilities Resources</t>
  </si>
  <si>
    <t>Kwajalein Atoll Port Authority</t>
  </si>
  <si>
    <t>Majuro Water and Sewer Company</t>
  </si>
  <si>
    <t>Marshalls Energy Co. Inc.</t>
  </si>
  <si>
    <t>Marshall Islands Airports Authority</t>
  </si>
  <si>
    <t>Marshall Islands Development Bank</t>
  </si>
  <si>
    <t>Marshall Islands Ports Authority</t>
  </si>
  <si>
    <t>National Telecommunications Authority</t>
  </si>
  <si>
    <t>Tobolar</t>
  </si>
  <si>
    <t>Total revenue and grants</t>
  </si>
  <si>
    <t xml:space="preserve">    Total domestic revenue</t>
  </si>
  <si>
    <t xml:space="preserve">        Taxes</t>
  </si>
  <si>
    <t xml:space="preserve">            Income </t>
  </si>
  <si>
    <t xml:space="preserve">            Gross revenue </t>
  </si>
  <si>
    <t xml:space="preserve">            Imports </t>
  </si>
  <si>
    <t xml:space="preserve">            Other</t>
  </si>
  <si>
    <t xml:space="preserve">        Nontax</t>
  </si>
  <si>
    <t xml:space="preserve">            Fishing rights </t>
  </si>
  <si>
    <t xml:space="preserve">            Investment income </t>
  </si>
  <si>
    <t xml:space="preserve">            Other </t>
  </si>
  <si>
    <t xml:space="preserve">    Grants</t>
  </si>
  <si>
    <t>Of which: current grants</t>
  </si>
  <si>
    <t xml:space="preserve">           Other</t>
  </si>
  <si>
    <t>Total expenditure</t>
  </si>
  <si>
    <t xml:space="preserve">    Current expenditure </t>
  </si>
  <si>
    <t xml:space="preserve">        Wages and salaries </t>
  </si>
  <si>
    <t xml:space="preserve">        Goods and services </t>
  </si>
  <si>
    <t xml:space="preserve">        Interest payments</t>
  </si>
  <si>
    <t xml:space="preserve">        Subsidies to public enterprises</t>
  </si>
  <si>
    <t xml:space="preserve">        Subsidies and transfers </t>
  </si>
  <si>
    <t xml:space="preserve">        Grants and subsidies</t>
  </si>
  <si>
    <t xml:space="preserve">        Transfers</t>
  </si>
  <si>
    <t xml:space="preserve">        RIF payment 3/</t>
  </si>
  <si>
    <t>Current balance</t>
  </si>
  <si>
    <t>Overall balance</t>
  </si>
  <si>
    <t>Financing</t>
  </si>
  <si>
    <t>Net government debt repayment</t>
  </si>
  <si>
    <t>Principal repayment</t>
  </si>
  <si>
    <t>Gross borrowing</t>
  </si>
  <si>
    <t>Asset sales 5/</t>
  </si>
  <si>
    <t>Payment to refunded bond escrow</t>
  </si>
  <si>
    <t>Change in government financial assets</t>
  </si>
  <si>
    <t>Revenue and grants</t>
  </si>
  <si>
    <t xml:space="preserve">     Revenue</t>
  </si>
  <si>
    <t xml:space="preserve">     Grants</t>
  </si>
  <si>
    <t>Expenditure</t>
  </si>
  <si>
    <t xml:space="preserve">     Current</t>
  </si>
  <si>
    <t xml:space="preserve">     Capital</t>
  </si>
  <si>
    <t>Total expenditure excl. non-compact grants</t>
  </si>
  <si>
    <t>Trust Fund Balances</t>
  </si>
  <si>
    <t>Intergenerational</t>
  </si>
  <si>
    <t>Compact</t>
  </si>
  <si>
    <t>Closing Fund Balances</t>
  </si>
  <si>
    <t>Outstanding government debt</t>
  </si>
  <si>
    <t>Government Guaranteed Debt</t>
  </si>
  <si>
    <t>Nominal GDP</t>
  </si>
  <si>
    <t xml:space="preserve">1/ The fiscal year ends on September 30. </t>
  </si>
  <si>
    <t xml:space="preserve">3/ Does not include Compact funds earmarked for Kwajalein rental payments and trust fund contributions. </t>
  </si>
  <si>
    <t xml:space="preserve"> (In percent of GDP)</t>
  </si>
  <si>
    <t>2006 q2</t>
  </si>
  <si>
    <t xml:space="preserve">    Administration to Government. Only in FY04 did the audit capture these changes</t>
  </si>
  <si>
    <t>Outrigger - Marshall Islands Resort</t>
  </si>
  <si>
    <t>GDP at Market Prices (Gross)</t>
  </si>
  <si>
    <t xml:space="preserve">Page </t>
  </si>
  <si>
    <t>Table 1a    Population by major centers, percent of population and growth, 1930-1999</t>
  </si>
  <si>
    <t>Table 1b    Working age population, economically active, and not economically active, 1988 and 1999</t>
  </si>
  <si>
    <t>ADB Debt Servicing</t>
  </si>
  <si>
    <t>ADB Share of General Fund</t>
  </si>
  <si>
    <t>Debt to ADB (concessional)</t>
  </si>
  <si>
    <t>Total External Debt (US$ millions)</t>
  </si>
  <si>
    <t>Debt to ADB</t>
  </si>
  <si>
    <t>General Fund Revenues (est.)</t>
  </si>
  <si>
    <t>Prior to 2004 only visitors travelling by air were included</t>
  </si>
  <si>
    <t>Source: EPPSO</t>
  </si>
  <si>
    <t>Source: EPPSO estimates</t>
  </si>
  <si>
    <t>Errors and omissions</t>
  </si>
  <si>
    <t>2007 q1</t>
  </si>
  <si>
    <t>2006 q3</t>
  </si>
  <si>
    <t>2006 q4</t>
  </si>
  <si>
    <t>Other Goods and Services</t>
  </si>
  <si>
    <t xml:space="preserve">Food </t>
  </si>
  <si>
    <t>Housing, Utilities and Major Appliance</t>
  </si>
  <si>
    <t>Other Goods and Service</t>
  </si>
  <si>
    <t>Transport</t>
  </si>
  <si>
    <t>RMI</t>
  </si>
  <si>
    <t xml:space="preserve"> 5 year averages</t>
  </si>
  <si>
    <t xml:space="preserve">                    (Arrivals minus departures)</t>
  </si>
  <si>
    <t>Source :  US Department of Transportation "TRANSTATS" database</t>
  </si>
  <si>
    <t>Calender Year</t>
  </si>
  <si>
    <t>Domestic based Long Line</t>
  </si>
  <si>
    <t>Marshall Islands Purse-Seine</t>
  </si>
  <si>
    <t>Purse-Seine</t>
  </si>
  <si>
    <t>2007 q2</t>
  </si>
  <si>
    <t>BoG</t>
  </si>
  <si>
    <t>MIDB ICBC Loan</t>
  </si>
  <si>
    <t>ICBC</t>
  </si>
  <si>
    <t>FY37</t>
  </si>
  <si>
    <t>FY2001</t>
  </si>
  <si>
    <t>FY2002</t>
  </si>
  <si>
    <t>FY2003</t>
  </si>
  <si>
    <t>FY2004</t>
  </si>
  <si>
    <t>FY2005</t>
  </si>
  <si>
    <t>FY2006</t>
  </si>
  <si>
    <t>FY2007</t>
  </si>
  <si>
    <t>FY2008</t>
  </si>
  <si>
    <t>List of Statistical Tables</t>
  </si>
  <si>
    <t>3 Series linked based on differential between the average figures 1997-1999</t>
  </si>
  <si>
    <t xml:space="preserve"> Real GDP annual growth</t>
  </si>
  <si>
    <r>
      <t xml:space="preserve">Central government deposits </t>
    </r>
    <r>
      <rPr>
        <vertAlign val="superscript"/>
        <sz val="10"/>
        <rFont val="Arial"/>
        <family val="2"/>
      </rPr>
      <t>2</t>
    </r>
  </si>
  <si>
    <t>Base 1982=100</t>
  </si>
  <si>
    <t>Table 7a    Majuro Consumer Price Index (CPI) by major groups, 1982-2001</t>
  </si>
  <si>
    <t>FY1996</t>
  </si>
  <si>
    <t>FY1997</t>
  </si>
  <si>
    <t>FY1998</t>
  </si>
  <si>
    <t>Travel</t>
  </si>
  <si>
    <t/>
  </si>
  <si>
    <t>Marshall Islands Shipping Corporation</t>
  </si>
  <si>
    <t>2008 q2</t>
  </si>
  <si>
    <t>2008 q1</t>
  </si>
  <si>
    <t>2007 q4</t>
  </si>
  <si>
    <t>2007 q3</t>
  </si>
  <si>
    <t>Alcoholic Beverages</t>
  </si>
  <si>
    <t>Base 2006 4th quarter=100</t>
  </si>
  <si>
    <t>2006</t>
  </si>
  <si>
    <t xml:space="preserve"> </t>
  </si>
  <si>
    <t>2009 q1</t>
  </si>
  <si>
    <t>2008 q3</t>
  </si>
  <si>
    <t>2008 q4</t>
  </si>
  <si>
    <t>Weights (old)</t>
  </si>
  <si>
    <t>Weights (new)</t>
  </si>
  <si>
    <t>New Ebeye CPI</t>
  </si>
  <si>
    <t>Ministry of Education</t>
  </si>
  <si>
    <t>FY1999</t>
  </si>
  <si>
    <t>FY2000</t>
  </si>
  <si>
    <t>** Does not include those who arrived at Kwajalein airport</t>
  </si>
  <si>
    <r>
      <t>Old Ebeye CPI</t>
    </r>
    <r>
      <rPr>
        <vertAlign val="superscript"/>
        <sz val="10"/>
        <rFont val="Arial"/>
        <family val="2"/>
      </rPr>
      <t xml:space="preserve"> (1)</t>
    </r>
  </si>
  <si>
    <t xml:space="preserve">Sources: Government of RMI Audits  </t>
  </si>
  <si>
    <r>
      <t xml:space="preserve">Assets </t>
    </r>
    <r>
      <rPr>
        <vertAlign val="superscript"/>
        <sz val="10"/>
        <rFont val="Arial"/>
        <family val="2"/>
      </rPr>
      <t>1</t>
    </r>
  </si>
  <si>
    <r>
      <t xml:space="preserve">Liabilities </t>
    </r>
    <r>
      <rPr>
        <vertAlign val="superscript"/>
        <sz val="10"/>
        <rFont val="Arial"/>
        <family val="2"/>
      </rPr>
      <t>1</t>
    </r>
  </si>
  <si>
    <t>CY1997</t>
  </si>
  <si>
    <t>CY1998</t>
  </si>
  <si>
    <t>CY1999</t>
  </si>
  <si>
    <t>CY2000</t>
  </si>
  <si>
    <t>2/ From FY04 onward figures include fees and charges related to the Ministry of Health's health fund.</t>
  </si>
  <si>
    <t>4/ Excludes $10.4 million in FY02 and $1.37 million in FY05 for loan write-offs.</t>
  </si>
  <si>
    <t xml:space="preserve">5/ Cash and cash equivalents that are not reserved for specific uses. </t>
  </si>
  <si>
    <t xml:space="preserve">6/ In FY02 employer and employee contributions (7% of payroll) for health insurance were transferred from the Marshall Island Social Security </t>
  </si>
  <si>
    <t xml:space="preserve">        Other subsidies and transfers</t>
  </si>
  <si>
    <t>FY1989</t>
  </si>
  <si>
    <t>FY1990</t>
  </si>
  <si>
    <t>FY1991</t>
  </si>
  <si>
    <t>FY1992</t>
  </si>
  <si>
    <t>FY1993</t>
  </si>
  <si>
    <t>FY1994</t>
  </si>
  <si>
    <t>FY1995</t>
  </si>
  <si>
    <t>FY1984</t>
  </si>
  <si>
    <t>FY1985</t>
  </si>
  <si>
    <t>FY1986</t>
  </si>
  <si>
    <t>FY1987</t>
  </si>
  <si>
    <t>FY1988</t>
  </si>
  <si>
    <t>FY1983</t>
  </si>
  <si>
    <t>Debt Service</t>
  </si>
  <si>
    <t>Principal</t>
  </si>
  <si>
    <t>FY38</t>
  </si>
  <si>
    <t>(US$ millions)</t>
  </si>
  <si>
    <r>
      <t xml:space="preserve">Source: </t>
    </r>
    <r>
      <rPr>
        <i/>
        <sz val="10"/>
        <rFont val="Arial"/>
        <family val="2"/>
      </rPr>
      <t>Department of Finance and Administration and EPPSO estimates.</t>
    </r>
  </si>
  <si>
    <t>1948-RMI (SF)</t>
  </si>
  <si>
    <t>Marshalls Energy Company - Consolidation Loan</t>
  </si>
  <si>
    <t>Less intermediate FISIM</t>
  </si>
  <si>
    <t>(US$000)</t>
  </si>
  <si>
    <t>Memo items:</t>
  </si>
  <si>
    <t>(3)   Income earned by Marshallese workers on Kwajalein military base and in foreign embassies in Majuro - outside the economic territory and GDP of the RMI</t>
  </si>
  <si>
    <t>Operating surplus (Gross before depreciation)</t>
  </si>
  <si>
    <t>Household mixed income</t>
  </si>
  <si>
    <t>Total Monetary</t>
  </si>
  <si>
    <t>Percentage Monetary</t>
  </si>
  <si>
    <t>Household subsistence</t>
  </si>
  <si>
    <t>Owner occupied housing</t>
  </si>
  <si>
    <t>Total Non-Monetary</t>
  </si>
  <si>
    <t>Percentage Non-Monetary</t>
  </si>
  <si>
    <t>US$000</t>
  </si>
  <si>
    <t>1) Includes fish caught outside RMI EEZ</t>
  </si>
  <si>
    <t>US$ millions</t>
  </si>
  <si>
    <t>(US$ '000)</t>
  </si>
  <si>
    <r>
      <t>(Percent</t>
    </r>
    <r>
      <rPr>
        <vertAlign val="superscript"/>
        <sz val="10"/>
        <rFont val="Arial"/>
        <family val="2"/>
      </rPr>
      <t>1</t>
    </r>
    <r>
      <rPr>
        <sz val="10"/>
        <rFont val="Arial"/>
        <family val="2"/>
      </rPr>
      <t>)</t>
    </r>
  </si>
  <si>
    <t>(US$'000)</t>
  </si>
  <si>
    <t>(US$ per annum)</t>
  </si>
  <si>
    <t>Current prices</t>
  </si>
  <si>
    <t>Gross Domestic Product (GDP)</t>
  </si>
  <si>
    <t>Receivable from the rest of the world</t>
  </si>
  <si>
    <t>Payable to the rest of the world</t>
  </si>
  <si>
    <t>Gross National Income (GNI)</t>
  </si>
  <si>
    <t>Gross National Disposable Income (GNDI)</t>
  </si>
  <si>
    <t>Real Gross Domestic Income</t>
  </si>
  <si>
    <t>Real Gross National Income (GNI)</t>
  </si>
  <si>
    <t>Annual changes</t>
  </si>
  <si>
    <t>GDP at constant prices</t>
  </si>
  <si>
    <t>Real GNI</t>
  </si>
  <si>
    <t>Real GNDI</t>
  </si>
  <si>
    <t>Implicit Price deflators</t>
  </si>
  <si>
    <t>Source: EPPSO GDP estimates</t>
  </si>
  <si>
    <t>RMI Population Censuses</t>
  </si>
  <si>
    <t>2 GDP estimates, EPPSO from 1997</t>
  </si>
  <si>
    <t xml:space="preserve">1) Based on last 2 quarters of FY99. </t>
  </si>
  <si>
    <t>2) Temporary election staff adjusted for full time equivalent basis.</t>
  </si>
  <si>
    <t>2) Sum of gross galary and wages, does not include benefits.Quarter on quarter changes may reflect the number of pay days per quarter</t>
  </si>
  <si>
    <t>1) For 2008 Q1, Q2 and Q3, temporary election staff are adjusted for full time equivalent basis</t>
  </si>
  <si>
    <r>
      <t>FY1999</t>
    </r>
    <r>
      <rPr>
        <vertAlign val="superscript"/>
        <sz val="10"/>
        <rFont val="Arial"/>
        <family val="2"/>
      </rPr>
      <t>1</t>
    </r>
  </si>
  <si>
    <r>
      <t>FY2008</t>
    </r>
    <r>
      <rPr>
        <vertAlign val="superscript"/>
        <sz val="10"/>
        <rFont val="Arial"/>
        <family val="2"/>
      </rPr>
      <t>2</t>
    </r>
  </si>
  <si>
    <r>
      <t xml:space="preserve">Method of catch </t>
    </r>
    <r>
      <rPr>
        <i/>
        <sz val="10"/>
        <rFont val="Arial"/>
        <family val="2"/>
      </rPr>
      <t>(metric tons)</t>
    </r>
    <r>
      <rPr>
        <sz val="10"/>
        <rFont val="Arial"/>
        <family val="2"/>
      </rPr>
      <t xml:space="preserve">  </t>
    </r>
    <r>
      <rPr>
        <vertAlign val="superscript"/>
        <sz val="10"/>
        <rFont val="Arial"/>
        <family val="2"/>
      </rPr>
      <t>1</t>
    </r>
  </si>
  <si>
    <r>
      <t xml:space="preserve">Method of catch </t>
    </r>
    <r>
      <rPr>
        <i/>
        <sz val="10"/>
        <rFont val="Arial"/>
        <family val="2"/>
      </rPr>
      <t>(metric tons)</t>
    </r>
  </si>
  <si>
    <r>
      <t xml:space="preserve">FY2004 </t>
    </r>
    <r>
      <rPr>
        <vertAlign val="superscript"/>
        <sz val="10"/>
        <rFont val="Arial"/>
        <family val="2"/>
      </rPr>
      <t>1</t>
    </r>
  </si>
  <si>
    <t>Number of employees</t>
  </si>
  <si>
    <t>Fish processed</t>
  </si>
  <si>
    <t>Animal feed produced</t>
  </si>
  <si>
    <t>2) Includes deposits of Social Security administration and other trust funds</t>
  </si>
  <si>
    <t>1) Calendar-year basis 4 quarter average to 2000. Fiscal-year basis 5 quarter average from FY2001.</t>
  </si>
  <si>
    <t>Net interest income after loan loss provisions</t>
  </si>
  <si>
    <t>(1) Data prior to 2006 q4, are old Ebeye CPI series, using the new CPI weights</t>
  </si>
  <si>
    <t>Other   (old CPI)</t>
  </si>
  <si>
    <r>
      <t>Debt service as % of general fund revenues</t>
    </r>
    <r>
      <rPr>
        <vertAlign val="superscript"/>
        <sz val="10"/>
        <rFont val="Arial"/>
        <family val="2"/>
      </rPr>
      <t>1</t>
    </r>
  </si>
  <si>
    <t>1) General Fund revenue = uncommitted government revenue available for debt service</t>
  </si>
  <si>
    <t>External Debt Total</t>
  </si>
  <si>
    <t>GDP</t>
  </si>
  <si>
    <r>
      <t xml:space="preserve">GDP  per capita, Constant prices </t>
    </r>
    <r>
      <rPr>
        <vertAlign val="superscript"/>
        <sz val="10"/>
        <rFont val="Arial"/>
        <family val="2"/>
      </rPr>
      <t>4</t>
    </r>
  </si>
  <si>
    <t xml:space="preserve">            Social contributions (6)</t>
  </si>
  <si>
    <t xml:space="preserve">            Fees and charges (2)</t>
  </si>
  <si>
    <t xml:space="preserve">           Compact (3)</t>
  </si>
  <si>
    <t xml:space="preserve">    Capital expenditure (4)</t>
  </si>
  <si>
    <t>Of which: Intergenerational Trust Fund</t>
  </si>
  <si>
    <t>Current price GDP per capita (US$)</t>
  </si>
  <si>
    <t>Current price GNI per capita (US$)</t>
  </si>
  <si>
    <t>Current price GNDI per capita (US$)</t>
  </si>
  <si>
    <t>Constant price GDP per capita (US$)</t>
  </si>
  <si>
    <t>Real GDI per capita</t>
  </si>
  <si>
    <t>Real GNI per capita (US$)</t>
  </si>
  <si>
    <t>Real GNDI per capita (US$)</t>
  </si>
  <si>
    <t xml:space="preserve"> 1) GDP, GNI and GNDI are at purchasers prices.</t>
  </si>
  <si>
    <t>GDP, at constant prices</t>
  </si>
  <si>
    <t>`</t>
  </si>
  <si>
    <t>Current account balance</t>
  </si>
  <si>
    <t>Goods and services balance</t>
  </si>
  <si>
    <t>Goods balance</t>
  </si>
  <si>
    <t>Exports of goods</t>
  </si>
  <si>
    <t>Services balance</t>
  </si>
  <si>
    <t>Exports of services</t>
  </si>
  <si>
    <t>Telecommunication</t>
  </si>
  <si>
    <t>Imports of services</t>
  </si>
  <si>
    <t>Technical assistance</t>
  </si>
  <si>
    <t>Primary income balance</t>
  </si>
  <si>
    <t>Primary income, inflows</t>
  </si>
  <si>
    <t xml:space="preserve">Rent receipts for use of Kwajalein land </t>
  </si>
  <si>
    <t>Fishing licence fees</t>
  </si>
  <si>
    <t>Dividends and interest</t>
  </si>
  <si>
    <t>Commercial banks</t>
  </si>
  <si>
    <t>Primary income, outflows</t>
  </si>
  <si>
    <t>Non-resident Kwajalein land owners</t>
  </si>
  <si>
    <t>Dividends related to direct investment</t>
  </si>
  <si>
    <t>Interest on loans</t>
  </si>
  <si>
    <t>Interest on bonds</t>
  </si>
  <si>
    <t>Secondary income balance</t>
  </si>
  <si>
    <t>Secondary income, inflows</t>
  </si>
  <si>
    <t>Compact current grants</t>
  </si>
  <si>
    <t>Income tax from Kwajalein US workers</t>
  </si>
  <si>
    <t>Household remittances</t>
  </si>
  <si>
    <t>Non-life insurance, claims</t>
  </si>
  <si>
    <t>Secondary income, outflows</t>
  </si>
  <si>
    <t>Non-life insurance, net premiums</t>
  </si>
  <si>
    <t>Capital account balance</t>
  </si>
  <si>
    <t>Capital inflows</t>
  </si>
  <si>
    <t>Capital outflows</t>
  </si>
  <si>
    <t>Financial account balance</t>
  </si>
  <si>
    <t>Direct investment</t>
  </si>
  <si>
    <t>Assets</t>
  </si>
  <si>
    <t>Liabilities</t>
  </si>
  <si>
    <t>Loans, government</t>
  </si>
  <si>
    <t>Fish processing</t>
  </si>
  <si>
    <t>Business services</t>
  </si>
  <si>
    <t>Repair of aircraft</t>
  </si>
  <si>
    <t xml:space="preserve"> 5) Primary, Secondary income and capital grants are deflated by an equal weighting of the RMI CPI and the RMI GDP implicit price deflator, as a proxy for the Gross Domestic Expenditure deflator</t>
  </si>
  <si>
    <t xml:space="preserve"> 6) Income comparisons between countries should be made using Purchasing Power Paritys (PPP) rather than US$. However, these measures are currently not available for the RMI.</t>
  </si>
  <si>
    <t>Primary incomes 2</t>
  </si>
  <si>
    <t>Secondary Incomes (Current transfers) 2 3</t>
  </si>
  <si>
    <t>Trading gains/losses 4</t>
  </si>
  <si>
    <t>Primary incomes 5</t>
  </si>
  <si>
    <t>Secondary Incomes (Current transfers) 5</t>
  </si>
  <si>
    <t>Real Gross National Disposable Income (GNDI) 1</t>
  </si>
  <si>
    <t>Per capita income measures 6</t>
  </si>
  <si>
    <t>Freight and postal services</t>
  </si>
  <si>
    <t>FY2009</t>
  </si>
  <si>
    <t>Health</t>
  </si>
  <si>
    <t>Public Sector Capacity Building</t>
  </si>
  <si>
    <t>Private Sector Development</t>
  </si>
  <si>
    <t>Environment</t>
  </si>
  <si>
    <t>Ebeye Special Needs</t>
  </si>
  <si>
    <t>Kwajalein Development Fund</t>
  </si>
  <si>
    <t>Supplemental Education Grant</t>
  </si>
  <si>
    <t>2009 q2</t>
  </si>
  <si>
    <t>2009 q3</t>
  </si>
  <si>
    <t>2009 q4</t>
  </si>
  <si>
    <t>Inflation correction</t>
  </si>
  <si>
    <t>Trust Fund Contribution</t>
  </si>
  <si>
    <t>Notes :   Only includes air passengers to/from Majuro or Kwajalein and US airports (Guam, Hawaii)</t>
  </si>
  <si>
    <t>FY2010</t>
  </si>
  <si>
    <t>Passengers to/from FSM and other countries (e.g. FSM, Kiribati) are excluded.</t>
  </si>
  <si>
    <t>Some one-way movements of non-residents (e.g. fishing crews and US military personnel) may be included.</t>
  </si>
  <si>
    <t>Passengers between Majuro and Kwajalein are excluded.</t>
  </si>
  <si>
    <t>These data are used as proxy indicators of net migration to/from the RMI. However;</t>
  </si>
  <si>
    <t xml:space="preserve">1) Based on last 2 quarters of FY1999. </t>
  </si>
  <si>
    <r>
      <t xml:space="preserve">(US$'000 </t>
    </r>
    <r>
      <rPr>
        <vertAlign val="superscript"/>
        <sz val="10"/>
        <color indexed="8"/>
        <rFont val="Arial"/>
        <family val="2"/>
      </rPr>
      <t>1</t>
    </r>
    <r>
      <rPr>
        <sz val="10"/>
        <rFont val="Arial"/>
        <family val="2"/>
      </rPr>
      <t>)</t>
    </r>
  </si>
  <si>
    <t>1) Sum of gross galary and wages, does not include benefits.</t>
  </si>
  <si>
    <t xml:space="preserve">2) Based on last 2 quarters of FY1999. </t>
  </si>
  <si>
    <r>
      <t>FY1999</t>
    </r>
    <r>
      <rPr>
        <vertAlign val="superscript"/>
        <sz val="10"/>
        <rFont val="Arial"/>
        <family val="2"/>
      </rPr>
      <t>2</t>
    </r>
  </si>
  <si>
    <r>
      <t xml:space="preserve">2006 </t>
    </r>
    <r>
      <rPr>
        <vertAlign val="superscript"/>
        <sz val="10"/>
        <rFont val="Arial"/>
        <family val="2"/>
      </rPr>
      <t>1</t>
    </r>
  </si>
  <si>
    <t>1) In 2006 some visitors arrving by sea were not included</t>
  </si>
  <si>
    <t>2010 q1</t>
  </si>
  <si>
    <t>2010 q2</t>
  </si>
  <si>
    <t>Housing, Utilities, Appliances</t>
  </si>
  <si>
    <t>Base 2003 1st qtr=100</t>
  </si>
  <si>
    <t>Fisheries (1)</t>
  </si>
  <si>
    <t>(1) Includes Shore based fish processed and vessel support services</t>
  </si>
  <si>
    <t xml:space="preserve"> 2) Refer to Balance of Payments tables for breakdown of primary and secondary Income flows</t>
  </si>
  <si>
    <t>[Pop]</t>
  </si>
  <si>
    <t>[Mig]</t>
  </si>
  <si>
    <t>[GNI]</t>
  </si>
  <si>
    <t>[NApc]</t>
  </si>
  <si>
    <t>[NAdet]</t>
  </si>
  <si>
    <t>[EmpInst]</t>
  </si>
  <si>
    <t>EmpInd</t>
  </si>
  <si>
    <t>[EmpPriv]</t>
  </si>
  <si>
    <t>[Pb_Dept]</t>
  </si>
  <si>
    <t>[Pb_Fnd]</t>
  </si>
  <si>
    <t>[Real_Cp&amp;Fish]</t>
  </si>
  <si>
    <t>[Real_trsm]</t>
  </si>
  <si>
    <t>[M&amp;Ba]</t>
  </si>
  <si>
    <t>[M&amp;Bbc]</t>
  </si>
  <si>
    <t>[CpiMajOld]</t>
  </si>
  <si>
    <t>[CpiMaj]</t>
  </si>
  <si>
    <t>CpiEbeye]</t>
  </si>
  <si>
    <t>[ExtD_out]</t>
  </si>
  <si>
    <t>[ExtD_Prj]</t>
  </si>
  <si>
    <t>[FGfs]</t>
  </si>
  <si>
    <t>[FPse]</t>
  </si>
  <si>
    <t>[CII]</t>
  </si>
  <si>
    <t>Kwajalein Land Owners</t>
  </si>
  <si>
    <t>Non-resident pelagic fishing vessels (2)</t>
  </si>
  <si>
    <t>FY1981</t>
  </si>
  <si>
    <t>FY1982</t>
  </si>
  <si>
    <t>Net primary incomes</t>
  </si>
  <si>
    <t>Net secondary incomes</t>
  </si>
  <si>
    <t>Memo: Units treated as government agencies in the RMI economic statistics</t>
  </si>
  <si>
    <t>Majuro Atoll Waste Company</t>
  </si>
  <si>
    <t>College of Marshall Islands (current transfers from REPMAR)</t>
  </si>
  <si>
    <t>College of Marshall Islands (capital transfer, from REPMAR)</t>
  </si>
  <si>
    <t>Source: Compiled from Government of RMI and selected Public Enterprise Audits. Data for earlier years may be incomplete.</t>
  </si>
  <si>
    <t>RMI Ports Authority</t>
  </si>
  <si>
    <t>Fish</t>
  </si>
  <si>
    <t>Imports of goods f.o.b.</t>
  </si>
  <si>
    <t>Passenger services</t>
  </si>
  <si>
    <t>Construction services</t>
  </si>
  <si>
    <t>Ship registration fees</t>
  </si>
  <si>
    <t>Government grants</t>
  </si>
  <si>
    <t>Other budget and off-budget grants</t>
  </si>
  <si>
    <t>College of Marshall Islands</t>
  </si>
  <si>
    <t>Other capital grants to government</t>
  </si>
  <si>
    <t>Net lending/Borrowing (Curr + Cap)</t>
  </si>
  <si>
    <t>Portfolio investment (increase in assets: -)</t>
  </si>
  <si>
    <t>Liabilities (mainly MTN)</t>
  </si>
  <si>
    <t>Other investment (increase in assets: -)</t>
  </si>
  <si>
    <t>Assets (bank deposits)</t>
  </si>
  <si>
    <t>Liabilities (public sector loans)</t>
  </si>
  <si>
    <t>MEMO ITEM</t>
  </si>
  <si>
    <t>Fish 1/</t>
  </si>
  <si>
    <t>Re-exports</t>
  </si>
  <si>
    <t>Copra/ coconut oil</t>
  </si>
  <si>
    <t>Government services</t>
  </si>
  <si>
    <t>Medical referral programme</t>
  </si>
  <si>
    <t>Other travel</t>
  </si>
  <si>
    <t>of which: Kwajalein</t>
  </si>
  <si>
    <t>Taxes on foreign-owned businesses</t>
  </si>
  <si>
    <t>Government and social security</t>
  </si>
  <si>
    <t>Trust Funds</t>
  </si>
  <si>
    <t>Transfers to NPISH</t>
  </si>
  <si>
    <t>Abroad (increase: -)</t>
  </si>
  <si>
    <t>In the RMI (increase: +)</t>
  </si>
  <si>
    <t>Assets (increase: -)</t>
  </si>
  <si>
    <t xml:space="preserve">Social Security </t>
  </si>
  <si>
    <t>Liabilities (increase: +)</t>
  </si>
  <si>
    <t>Banks, capital &amp; reinvested earnings</t>
  </si>
  <si>
    <t>Government, medium-term notes</t>
  </si>
  <si>
    <t>Banks, deposits</t>
  </si>
  <si>
    <t>Loans, public entities</t>
  </si>
  <si>
    <t>2/ Coverage of nuclear-related trust funds is incomplete.</t>
  </si>
  <si>
    <t>3/ Mainly households</t>
  </si>
  <si>
    <t>Other public sector investments 2/</t>
  </si>
  <si>
    <t>Other 3/</t>
  </si>
  <si>
    <t>Secondary income, outflows 3/</t>
  </si>
  <si>
    <t>[BOPdet]</t>
  </si>
  <si>
    <t>[BOPsum]</t>
  </si>
  <si>
    <t>Table 8d    External debt, original value, and outstanding principle by loan</t>
  </si>
  <si>
    <t>TOTAL STOCKS, NET</t>
  </si>
  <si>
    <t>Direct investment, net</t>
  </si>
  <si>
    <t>Portfolio investment, net</t>
  </si>
  <si>
    <t>Social security portfolio</t>
  </si>
  <si>
    <t>NTA portfolio</t>
  </si>
  <si>
    <t>Equity: Capital and retained earnings of foreign-owned banks</t>
  </si>
  <si>
    <t>Debt: Medium-term notes</t>
  </si>
  <si>
    <t>Other investment, net</t>
  </si>
  <si>
    <t>Liabilities, loans</t>
  </si>
  <si>
    <t>Public entities</t>
  </si>
  <si>
    <t>[IIP]</t>
  </si>
  <si>
    <t>Table 8b    Marshall Islands: Balance of Payments, detail, continued</t>
  </si>
  <si>
    <t>continued…</t>
  </si>
  <si>
    <t>"Exports", non-resident fishing vessels 1/</t>
  </si>
  <si>
    <t>Hyperlinks to tables [worksheet name]</t>
  </si>
  <si>
    <t>[ExtD_Hist]</t>
  </si>
  <si>
    <t xml:space="preserve"> 4) Changes in the terms of trade. Not currently estimated.</t>
  </si>
  <si>
    <t>Education (2)</t>
  </si>
  <si>
    <t>Health and Social Work (2)</t>
  </si>
  <si>
    <t>1/ Pelagic fishing vessels operated economically from abroad are treated as non-resident; thus, their sales are not included in exports in the main dataset.</t>
  </si>
  <si>
    <t>Local Government, Trust Funds 2/</t>
  </si>
  <si>
    <t>1/ Data on other investments of national government than the Compact Trust Fund is missing.</t>
  </si>
  <si>
    <t>2/ Coverage of local government trust funds is incomplete.</t>
  </si>
  <si>
    <t>3/ At banks abroad</t>
  </si>
  <si>
    <t>Deposits, commercial banks 3/</t>
  </si>
  <si>
    <t>National Gov't, Compact Trust Fund</t>
  </si>
  <si>
    <t>National Gov't, Investment Portfolio 2/</t>
  </si>
  <si>
    <t>2/ Coverage of national government investment portfolio and local government trust funds is incomplete.</t>
  </si>
  <si>
    <t>National Gov't, Compact capital grants</t>
  </si>
  <si>
    <t>National Gov't, Compact Trust Fund grants</t>
  </si>
  <si>
    <t>Local Government, Trust Fund grants 1/</t>
  </si>
  <si>
    <t>Table 7b    Majuro Consumer Price Index (CPI) by major groups, 2003-2010</t>
  </si>
  <si>
    <t>2010 q3</t>
  </si>
  <si>
    <t>Table 7c    Ebeye Consumer Price Index (CPI) by major groups, 2005-2010</t>
  </si>
  <si>
    <r>
      <t xml:space="preserve">2010 </t>
    </r>
    <r>
      <rPr>
        <vertAlign val="superscript"/>
        <sz val="10"/>
        <rFont val="Arial"/>
        <family val="2"/>
      </rPr>
      <t>2</t>
    </r>
  </si>
  <si>
    <r>
      <t xml:space="preserve">2010 </t>
    </r>
    <r>
      <rPr>
        <vertAlign val="superscript"/>
        <sz val="10"/>
        <rFont val="Arial"/>
        <family val="2"/>
      </rPr>
      <t>1</t>
    </r>
  </si>
  <si>
    <t>Table 5a    Copra production, average producer price and income to producers:  1951-2010</t>
  </si>
  <si>
    <t>Table 6a    Assets and liabilities of Deposit Money Banks, 1997-2010</t>
  </si>
  <si>
    <t>Table 3a    Employment by institutional sector, numbers, FY1997-FY2011</t>
  </si>
  <si>
    <t>Table 3b    Employment by institutional sector, wage costs, FY1997-FY2011</t>
  </si>
  <si>
    <t>Table 3c    Employment by institutional sector, average wage and salary rates, FY1997-FY2011</t>
  </si>
  <si>
    <t>Source: Social Security plus EPPSO 'non-reported' estimate. FY2011 based on six months data</t>
  </si>
  <si>
    <t>Source: Social Security plus EPPSO 'non-reported' estimate. Wage Costs = Gross wages and salaries as per Social Security regulations. FY2011 based on six months data</t>
  </si>
  <si>
    <t>Source: Social Security plus EPPSO 'non-reported' estimate. FY2011 based on six months data.</t>
  </si>
  <si>
    <t>Source: Social Security plus EPPSO 'non-reported' estimate. Wage Costs = Gross wages and salaries as per Social Security regulations. FY2011 based on six months data.</t>
  </si>
  <si>
    <t>Source: Social Security plus EPPSO 'non-reported' estimate.  Wage Costs = Gross wages and salaries as per Social Security regulations. FY2011 based on six months data.</t>
  </si>
  <si>
    <t>FY2011</t>
  </si>
  <si>
    <t>Table 3f     Employment by industry, average wage and salary rates, FY1997-FY2011</t>
  </si>
  <si>
    <t>Table 3e    Employment by industry, wage costs, FY1997-FY2011</t>
  </si>
  <si>
    <t>Table 3d    Employment by industry, numbers, FY1997-FY2011</t>
  </si>
  <si>
    <t>Table 3i     Employment in private sector by industry, average wage and salary rates, FY1997-FY2011</t>
  </si>
  <si>
    <t>Table 3h    Employment in private sector by industry, wage costs, FY1997-FY2011</t>
  </si>
  <si>
    <t>Table 3g    Employment in private sector by industry, numbers, FY1997-FY2011</t>
  </si>
  <si>
    <t>Ministry of Education 3</t>
  </si>
  <si>
    <r>
      <t>FY2011</t>
    </r>
    <r>
      <rPr>
        <vertAlign val="superscript"/>
        <sz val="10"/>
        <rFont val="Arial"/>
        <family val="2"/>
      </rPr>
      <t>3</t>
    </r>
  </si>
  <si>
    <t>3) Based on first three quarters of FY2011</t>
  </si>
  <si>
    <r>
      <t>FY2011</t>
    </r>
    <r>
      <rPr>
        <vertAlign val="superscript"/>
        <sz val="10"/>
        <rFont val="Arial"/>
        <family val="2"/>
      </rPr>
      <t>2</t>
    </r>
  </si>
  <si>
    <t>2) Based on first three quarters of FY2011</t>
  </si>
  <si>
    <t>Table 4a    National government employment by department, FY1999-FY2011</t>
  </si>
  <si>
    <t>Table 4b    National government wage costs by department, FY1999-FY2011</t>
  </si>
  <si>
    <t>Table 4c    National government average wage and salary rates by department, FY1999-FY2011</t>
  </si>
  <si>
    <t>2004q1</t>
  </si>
  <si>
    <t>2004q2</t>
  </si>
  <si>
    <t>2004q3</t>
  </si>
  <si>
    <t>2004q4</t>
  </si>
  <si>
    <t>2005q1</t>
  </si>
  <si>
    <t>2005q2</t>
  </si>
  <si>
    <t>2005q3</t>
  </si>
  <si>
    <t>2005q4</t>
  </si>
  <si>
    <t>2006q1</t>
  </si>
  <si>
    <t>2006q2</t>
  </si>
  <si>
    <t>2006q3</t>
  </si>
  <si>
    <t>2006q4</t>
  </si>
  <si>
    <t>2007q1</t>
  </si>
  <si>
    <t>2007q2</t>
  </si>
  <si>
    <t>2007q3</t>
  </si>
  <si>
    <t>2007q4</t>
  </si>
  <si>
    <t>2008q4</t>
  </si>
  <si>
    <t>2009q1</t>
  </si>
  <si>
    <t>2009q2</t>
  </si>
  <si>
    <t>2009q3</t>
  </si>
  <si>
    <t>2009q4</t>
  </si>
  <si>
    <t>2010q1</t>
  </si>
  <si>
    <t>2010q2</t>
  </si>
  <si>
    <t>2010q3</t>
  </si>
  <si>
    <t>2010q4</t>
  </si>
  <si>
    <t>2011q1</t>
  </si>
  <si>
    <t>2011q2</t>
  </si>
  <si>
    <t>2011q3</t>
  </si>
  <si>
    <t>Table 1c    Net Air Passengers from US, Majuro and Kwajalein Atolls: 1990 to 2010</t>
  </si>
  <si>
    <t>2006-2010</t>
  </si>
  <si>
    <t>2001-2005</t>
  </si>
  <si>
    <t>1996-2000</t>
  </si>
  <si>
    <t>1991-1995</t>
  </si>
  <si>
    <t>[NAInst]</t>
  </si>
  <si>
    <t>(constant prices of FY2004, US$ millions)</t>
  </si>
  <si>
    <t>Wholesale and Retail Trade and Repairs</t>
  </si>
  <si>
    <t>Real Estate, Renting, Business Activities</t>
  </si>
  <si>
    <t>Other Community, Social, Personal Services</t>
  </si>
  <si>
    <t>less intermediate FISIM</t>
  </si>
  <si>
    <t>GDP at basic prices</t>
  </si>
  <si>
    <t>Taxes on products</t>
  </si>
  <si>
    <t>less subsidies</t>
  </si>
  <si>
    <t>GDP at purchasers prices</t>
  </si>
  <si>
    <t>(FY2004=100)</t>
  </si>
  <si>
    <t>Taxes on products less Subsidies</t>
  </si>
  <si>
    <t>[NAInd]</t>
  </si>
  <si>
    <t>Table 9b    Transfers (including subsidies and capital transfers) to Public Enterprises,  FY1997-FY2010</t>
  </si>
  <si>
    <t>Table 9c    Transfers treated as current subsidies in GDP estimates,  FY1997-FY2010</t>
  </si>
  <si>
    <t>Table 2c    RMI Constant price GDP by industry, FY1997-FY2010</t>
  </si>
  <si>
    <t>o/w Unrestricted financial assets (5)</t>
  </si>
  <si>
    <t>MTN</t>
  </si>
  <si>
    <t>Total External debt</t>
  </si>
  <si>
    <t>Private Enterprise (1)</t>
  </si>
  <si>
    <t>RMI Government (REPMAR)</t>
  </si>
  <si>
    <t>Labor Income, Kwajalein base &amp; Embassies (3)</t>
  </si>
  <si>
    <t>(2)   Estimated Value Added for pelagic fishing vessels of RMI incorporated companies that are treated as economic non-residents and outside the RMI GDP</t>
  </si>
  <si>
    <t>(1)   Includes Value Added for shore based processing and support units directly related to pelagic fishing, and resident purse seiners that commenced in FY2009</t>
  </si>
  <si>
    <t>Constant 2004 prices</t>
  </si>
  <si>
    <t>Table 2a    National income measures in current prices and real terms, FY1997-FY2010</t>
  </si>
  <si>
    <r>
      <t xml:space="preserve">GDP US$ millions (old series) </t>
    </r>
    <r>
      <rPr>
        <vertAlign val="superscript"/>
        <sz val="10"/>
        <rFont val="Arial"/>
        <family val="2"/>
      </rPr>
      <t>1</t>
    </r>
  </si>
  <si>
    <r>
      <t xml:space="preserve">GDP US$ millions (new series) </t>
    </r>
    <r>
      <rPr>
        <vertAlign val="superscript"/>
        <sz val="10"/>
        <rFont val="Arial"/>
        <family val="2"/>
      </rPr>
      <t>2</t>
    </r>
  </si>
  <si>
    <r>
      <t xml:space="preserve">Real GDP  $ millions  </t>
    </r>
    <r>
      <rPr>
        <vertAlign val="superscript"/>
        <sz val="10"/>
        <rFont val="Arial"/>
        <family val="2"/>
      </rPr>
      <t>4</t>
    </r>
  </si>
  <si>
    <t>4 Constant price GDP is in 2004 prices. U.S. CPI used as deflator for 1981-1997</t>
  </si>
  <si>
    <t>Table 2b    Current and constant price GDP, GDP per capita, 1981-2010</t>
  </si>
  <si>
    <t>2008q1</t>
  </si>
  <si>
    <t>2008q2</t>
  </si>
  <si>
    <t>2008q3</t>
  </si>
  <si>
    <t xml:space="preserve"> Average wage rates (US$)</t>
  </si>
  <si>
    <t>Table 4d    National government employment, wage costs and wage rates, by fund, FY2004 - FY2011 Qtr 3</t>
  </si>
  <si>
    <t>Federal Grant</t>
  </si>
  <si>
    <r>
      <t xml:space="preserve">Employment numbers </t>
    </r>
    <r>
      <rPr>
        <vertAlign val="superscript"/>
        <sz val="11"/>
        <rFont val="Arial"/>
        <family val="2"/>
      </rPr>
      <t>1</t>
    </r>
  </si>
  <si>
    <r>
      <t>Wage costs $US000</t>
    </r>
    <r>
      <rPr>
        <vertAlign val="superscript"/>
        <sz val="11"/>
        <rFont val="Arial"/>
        <family val="2"/>
      </rPr>
      <t xml:space="preserve"> 2</t>
    </r>
  </si>
  <si>
    <t>New 2010</t>
  </si>
  <si>
    <t>Calendar Year</t>
  </si>
  <si>
    <t>Employment</t>
  </si>
  <si>
    <t>Exports</t>
  </si>
  <si>
    <t>Export Value  ($ million)</t>
  </si>
  <si>
    <t>Daily average</t>
  </si>
  <si>
    <t xml:space="preserve">Total persons </t>
  </si>
  <si>
    <t>Total Person days</t>
  </si>
  <si>
    <t>(M. Tonne)</t>
  </si>
  <si>
    <t>(M.Tonne)</t>
  </si>
  <si>
    <t>($ million)</t>
  </si>
  <si>
    <t>Source: Pan Pacific Foods Tuna Loining Plant, Majuro</t>
  </si>
  <si>
    <t>1) Plant reopened  by Pan Pacific Foods during 2008.</t>
  </si>
  <si>
    <t>Table 5b    Tuna loining plant achievements, Majuro:  2008 to 2010</t>
  </si>
  <si>
    <t>Table 5c    Tuna loining plant achievements, Majuro:  FY1999 to FY2003</t>
  </si>
  <si>
    <t>1) Loining plant operated by PM&amp;O was closed down towards the end of year 2004.</t>
  </si>
  <si>
    <r>
      <t xml:space="preserve">2008 </t>
    </r>
    <r>
      <rPr>
        <vertAlign val="superscript"/>
        <sz val="10"/>
        <rFont val="Arial"/>
        <family val="2"/>
      </rPr>
      <t>1</t>
    </r>
  </si>
  <si>
    <t>1 Short Ton=0.984, Metric Ton=907.2 Kgs.</t>
  </si>
  <si>
    <t>(S.Tons)</t>
  </si>
  <si>
    <t>Employment Cost</t>
  </si>
  <si>
    <t>Local Purchases</t>
  </si>
  <si>
    <t>Intergenerational Trust Fund</t>
  </si>
  <si>
    <t>Compact Trust Fund</t>
  </si>
  <si>
    <t>Table 8c    Marshall Islands: International Investment Position, FY1995-FY2010</t>
  </si>
  <si>
    <t>Table 8e    External debt and debt service, RMI and national government, FY1992-FY2010</t>
  </si>
  <si>
    <t>Estimated outstanding principal September 2010, $'000</t>
  </si>
  <si>
    <t>Public Sector Program</t>
  </si>
  <si>
    <t>2659-RMI (SF)</t>
  </si>
  <si>
    <t>1989, 1993, 2009</t>
  </si>
  <si>
    <t>BoG?</t>
  </si>
  <si>
    <t>Note:  as of September 20, 2010 no drawdown on the MEC Public Sector Program loan had taken place</t>
  </si>
  <si>
    <r>
      <t xml:space="preserve">Marshall Islands Ports Authority </t>
    </r>
    <r>
      <rPr>
        <vertAlign val="superscript"/>
        <sz val="10"/>
        <rFont val="Arial"/>
        <family val="2"/>
      </rPr>
      <t>1</t>
    </r>
  </si>
  <si>
    <t>1) Excludes US FAA contributions to airport improvement projects.</t>
  </si>
  <si>
    <t>FY2004-2011</t>
  </si>
  <si>
    <t>Infrastructure &amp; IMF</t>
  </si>
  <si>
    <t>Inflation adjustment</t>
  </si>
  <si>
    <t>Fees (US $)</t>
  </si>
  <si>
    <t>Fishing license</t>
  </si>
  <si>
    <t>Table 5e    Total fish catch by Marshall Islands and domestically based vessels:  2001-2010</t>
  </si>
  <si>
    <t>Table 5d    Total fish catch in RMI EEZ, by method, and fishing license fees recieved:  1998-2010</t>
  </si>
  <si>
    <t>Table 5h    Visitors to Majuro by usual residence:  1998 to 2010</t>
  </si>
  <si>
    <t>Table 2o    Current price GDP by institutional sector and income components, FY1997-FY2010</t>
  </si>
  <si>
    <t>Table 2p    Constant price GDP by institutional sector and income components, FY1997-FY2010</t>
  </si>
  <si>
    <t xml:space="preserve"> 3) Grants not passed through the Government of the RMI may be understated</t>
  </si>
  <si>
    <t>(1) Includes Shore based fish processing and vessel support services. 2)  Not including government workers which are included under "Public Administration"</t>
  </si>
  <si>
    <t>1) "Fisheries" includes fish processing and other vessel support services.</t>
  </si>
  <si>
    <t xml:space="preserve"> 1) 2010 data are provisional.</t>
  </si>
  <si>
    <t>2) 2010 data are provisional.</t>
  </si>
  <si>
    <t>Table 8a    Marshall Islands: Balance of Payments (summary), FY1995-FY2010</t>
  </si>
  <si>
    <t>Table 8b    Marshall Islands: Balance of Payments (detail), FY1995-FY2010</t>
  </si>
  <si>
    <t>memo: GDP excluding offshore fishing vessels</t>
  </si>
  <si>
    <t>Table 2d    RMI Constant price GDP by industry, annual % growth, FY1997-FY2010</t>
  </si>
  <si>
    <t>Fisheries</t>
  </si>
  <si>
    <t>memo: Excluding offshore fishing vessels</t>
  </si>
  <si>
    <t>Table 2g    RMI Implicit GDP price deflators by industry, FY1997-FY2010</t>
  </si>
  <si>
    <t>Table 2f     RMI Current price GDP by industry, FY1997-FY2010</t>
  </si>
  <si>
    <t>Table 2h    RMI Share of GDP by industry, current prices, FY1997-FY2010</t>
  </si>
  <si>
    <t>Table 2j     Constant price GDP by institutional sector, annual percent growth, FY1997-FY2010</t>
  </si>
  <si>
    <t>Table 2k    Current price GDP by institutional sector, FY1997-FY2010</t>
  </si>
  <si>
    <t>Table 2o    GDP by income component, constant prices, FY1997-FY2010</t>
  </si>
  <si>
    <t>Table 2i     Constant price GDP by institutional sector, FY1997-FY2010</t>
  </si>
  <si>
    <t>Table 2l     Implicit GDP price deflators by institutional sector, FY1997-FY2010</t>
  </si>
  <si>
    <t>Table 2m   Share of GDP by institutional sector, current prices, FY1997-FY2010</t>
  </si>
  <si>
    <t>Table 2n    GDP by income component, current prices, FY1997-FY2010</t>
  </si>
  <si>
    <t>Table 5f     Visitors to Majuro, by year and purpose of visit: 1991, 1996, and 2001-2010</t>
  </si>
  <si>
    <t>Table 9a    RMI Government Finances (GFS Format)  FY1997-FY2010</t>
  </si>
  <si>
    <t>Table 5g    Length of stay, visitors to Majuro, by year and purpose of visit: 2001-2010</t>
  </si>
  <si>
    <t>(No. of workers, part and full time)</t>
  </si>
  <si>
    <t>(1) Includes Shore based fish processing and vessel support services. Part time workers may be significant. 2)  Not including government workers which are included under "Public Administration"</t>
  </si>
  <si>
    <r>
      <t>Population (</t>
    </r>
    <r>
      <rPr>
        <i/>
        <sz val="10"/>
        <color indexed="8"/>
        <rFont val="Arial"/>
        <family val="2"/>
      </rPr>
      <t>1999 Census and estimates</t>
    </r>
    <r>
      <rPr>
        <sz val="10"/>
        <color indexed="8"/>
        <rFont val="Arial"/>
        <family val="2"/>
      </rPr>
      <t>)</t>
    </r>
  </si>
  <si>
    <t>Memo: Total excluding Transit</t>
  </si>
  <si>
    <t>Table 2e:   RMI Constant price GDP by industry, contribution to change, FY1997-FY2010</t>
  </si>
  <si>
    <t>Table 8f     External debt and debt service projections, FY2011-FY2038</t>
  </si>
  <si>
    <t>Operating Income (loss)</t>
  </si>
  <si>
    <t>FY99</t>
  </si>
  <si>
    <t>FY00</t>
  </si>
  <si>
    <t>FY01</t>
  </si>
  <si>
    <t>FY02</t>
  </si>
  <si>
    <t>Table 9d    Operating Income (loss),  FY1997-FY2010</t>
  </si>
  <si>
    <t>Gov Guaranteed Debt Service</t>
  </si>
  <si>
    <t>Table 9e    RMI: Compact grants awarded, FY2004-FY2011</t>
  </si>
  <si>
    <t>Table 6b    Income and expense of Deposit Money Banks, 1997-2010</t>
  </si>
  <si>
    <t>Table 6c    Interest rates of Deposit Money Banks, 1997-2010</t>
  </si>
  <si>
    <t xml:space="preserve">n.a. </t>
  </si>
  <si>
    <t>…</t>
  </si>
</sst>
</file>

<file path=xl/styles.xml><?xml version="1.0" encoding="utf-8"?>
<styleSheet xmlns="http://schemas.openxmlformats.org/spreadsheetml/2006/main" xmlns:mc="http://schemas.openxmlformats.org/markup-compatibility/2006" xmlns:x14ac="http://schemas.microsoft.com/office/spreadsheetml/2009/9/ac" mc:Ignorable="x14ac">
  <numFmts count="15">
    <numFmt numFmtId="43" formatCode="_(* #,##0.00_);_(* \(#,##0.00\);_(* &quot;-&quot;??_);_(@_)"/>
    <numFmt numFmtId="164" formatCode="0.0%"/>
    <numFmt numFmtId="165" formatCode="#,##0.0"/>
    <numFmt numFmtId="166" formatCode="0.0"/>
    <numFmt numFmtId="167" formatCode="_(* #,##0_);_(* \(#,##0\);_(* &quot;-&quot;??_);_(@_)"/>
    <numFmt numFmtId="168" formatCode="General_)"/>
    <numFmt numFmtId="169" formatCode="_(* #,##0.0_);_(* \(#,##0.0\);_(* &quot;-&quot;??_);_(@_)"/>
    <numFmt numFmtId="170" formatCode="_(* #,##0.0_);_(* \(#,##0.0\);_(* &quot;-&quot;?_);_(@_)"/>
    <numFmt numFmtId="171" formatCode="#,###"/>
    <numFmt numFmtId="172" formatCode="&quot;$&quot;#,##0.00"/>
    <numFmt numFmtId="173" formatCode="0.0;\-0.0;\~"/>
    <numFmt numFmtId="174" formatCode="0;\-0;\~"/>
    <numFmt numFmtId="175" formatCode="#,##0.0;\-#,##0.0;\~"/>
    <numFmt numFmtId="176" formatCode="#,##0;\-#,##0;\~"/>
    <numFmt numFmtId="177" formatCode="#,##0.000"/>
  </numFmts>
  <fonts count="44" x14ac:knownFonts="1">
    <font>
      <sz val="10"/>
      <name val="Arial"/>
    </font>
    <font>
      <sz val="10"/>
      <name val="Arial"/>
      <family val="2"/>
    </font>
    <font>
      <sz val="8"/>
      <name val="Arial"/>
      <family val="2"/>
    </font>
    <font>
      <u/>
      <sz val="7.5"/>
      <color indexed="12"/>
      <name val="Arial"/>
      <family val="2"/>
    </font>
    <font>
      <vertAlign val="superscript"/>
      <sz val="10"/>
      <name val="Arial"/>
      <family val="2"/>
    </font>
    <font>
      <sz val="12"/>
      <name val="Arial"/>
      <family val="2"/>
    </font>
    <font>
      <sz val="10"/>
      <name val="Arial"/>
      <family val="2"/>
    </font>
    <font>
      <sz val="10"/>
      <color indexed="8"/>
      <name val="Arial"/>
      <family val="2"/>
    </font>
    <font>
      <sz val="8"/>
      <color indexed="8"/>
      <name val="Arial"/>
      <family val="2"/>
    </font>
    <font>
      <b/>
      <sz val="10"/>
      <color indexed="8"/>
      <name val="Arial"/>
      <family val="2"/>
    </font>
    <font>
      <i/>
      <sz val="10"/>
      <color indexed="8"/>
      <name val="Arial"/>
      <family val="2"/>
    </font>
    <font>
      <sz val="12"/>
      <name val="Times New Roman"/>
      <family val="1"/>
    </font>
    <font>
      <i/>
      <sz val="10"/>
      <name val="Arial"/>
      <family val="2"/>
    </font>
    <font>
      <i/>
      <sz val="9"/>
      <name val="Arial"/>
      <family val="2"/>
    </font>
    <font>
      <sz val="9"/>
      <name val="Arial"/>
      <family val="2"/>
    </font>
    <font>
      <sz val="12"/>
      <name val="Arial"/>
      <family val="2"/>
    </font>
    <font>
      <sz val="12"/>
      <name val="Times New Roman"/>
      <family val="1"/>
    </font>
    <font>
      <b/>
      <sz val="10"/>
      <name val="Arial"/>
      <family val="2"/>
    </font>
    <font>
      <sz val="10"/>
      <color indexed="12"/>
      <name val="Arial"/>
      <family val="2"/>
    </font>
    <font>
      <b/>
      <i/>
      <sz val="10"/>
      <name val="Arial"/>
      <family val="2"/>
    </font>
    <font>
      <sz val="8"/>
      <color indexed="81"/>
      <name val="Tahoma"/>
      <family val="2"/>
    </font>
    <font>
      <b/>
      <sz val="10"/>
      <name val="Arial"/>
      <family val="2"/>
    </font>
    <font>
      <b/>
      <sz val="11"/>
      <name val="Helv"/>
    </font>
    <font>
      <sz val="10"/>
      <name val="Times New Roman"/>
      <family val="1"/>
    </font>
    <font>
      <sz val="11"/>
      <color indexed="8"/>
      <name val="Arial"/>
      <family val="2"/>
    </font>
    <font>
      <sz val="10"/>
      <name val="Arial"/>
      <family val="2"/>
    </font>
    <font>
      <sz val="13"/>
      <name val="Arial"/>
      <family val="2"/>
    </font>
    <font>
      <i/>
      <sz val="13"/>
      <name val="Arial"/>
      <family val="2"/>
    </font>
    <font>
      <sz val="9"/>
      <color indexed="81"/>
      <name val="Tahoma"/>
      <family val="2"/>
    </font>
    <font>
      <b/>
      <sz val="9"/>
      <color indexed="81"/>
      <name val="Tahoma"/>
      <family val="2"/>
    </font>
    <font>
      <sz val="10"/>
      <name val="Arial"/>
      <family val="2"/>
    </font>
    <font>
      <b/>
      <sz val="10"/>
      <color indexed="8"/>
      <name val="Arial"/>
      <family val="2"/>
    </font>
    <font>
      <sz val="10"/>
      <color indexed="8"/>
      <name val="Arial"/>
      <family val="2"/>
    </font>
    <font>
      <sz val="8"/>
      <color indexed="8"/>
      <name val="Arial"/>
      <family val="2"/>
    </font>
    <font>
      <b/>
      <sz val="8"/>
      <color indexed="8"/>
      <name val="Arial"/>
      <family val="2"/>
    </font>
    <font>
      <i/>
      <sz val="10"/>
      <color indexed="8"/>
      <name val="Arial"/>
      <family val="2"/>
    </font>
    <font>
      <sz val="10"/>
      <color indexed="17"/>
      <name val="Arial"/>
      <family val="2"/>
    </font>
    <font>
      <b/>
      <sz val="10"/>
      <color indexed="12"/>
      <name val="Arial"/>
      <family val="2"/>
    </font>
    <font>
      <vertAlign val="superscript"/>
      <sz val="10"/>
      <color indexed="8"/>
      <name val="Arial"/>
      <family val="2"/>
    </font>
    <font>
      <sz val="12"/>
      <color rgb="FF00B050"/>
      <name val="Arial"/>
      <family val="2"/>
    </font>
    <font>
      <sz val="10"/>
      <color rgb="FF00B050"/>
      <name val="Arial"/>
      <family val="2"/>
    </font>
    <font>
      <sz val="11"/>
      <name val="Arial"/>
      <family val="2"/>
    </font>
    <font>
      <vertAlign val="superscript"/>
      <sz val="11"/>
      <name val="Arial"/>
      <family val="2"/>
    </font>
    <font>
      <sz val="10"/>
      <color rgb="FFFF0000"/>
      <name val="Arial"/>
      <family val="2"/>
    </font>
  </fonts>
  <fills count="4">
    <fill>
      <patternFill patternType="none"/>
    </fill>
    <fill>
      <patternFill patternType="gray125"/>
    </fill>
    <fill>
      <patternFill patternType="solid">
        <fgColor rgb="FFFFFF00"/>
        <bgColor indexed="64"/>
      </patternFill>
    </fill>
    <fill>
      <patternFill patternType="solid">
        <fgColor rgb="FFFFFFFF"/>
        <bgColor indexed="64"/>
      </patternFill>
    </fill>
  </fills>
  <borders count="17">
    <border>
      <left/>
      <right/>
      <top/>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top style="medium">
        <color indexed="64"/>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5">
    <xf numFmtId="0" fontId="0" fillId="0" borderId="0"/>
    <xf numFmtId="43" fontId="1" fillId="0" borderId="0" applyFont="0" applyFill="0" applyBorder="0" applyAlignment="0" applyProtection="0"/>
    <xf numFmtId="43" fontId="6" fillId="0" borderId="0" applyFont="0" applyFill="0" applyBorder="0" applyAlignment="0" applyProtection="0"/>
    <xf numFmtId="168" fontId="22" fillId="0" borderId="0">
      <alignment horizontal="left"/>
    </xf>
    <xf numFmtId="0" fontId="3" fillId="0" borderId="0" applyNumberFormat="0" applyFill="0" applyBorder="0" applyAlignment="0" applyProtection="0">
      <alignment vertical="top"/>
      <protection locked="0"/>
    </xf>
    <xf numFmtId="0" fontId="6" fillId="0" borderId="0"/>
    <xf numFmtId="0" fontId="7" fillId="0" borderId="0"/>
    <xf numFmtId="0" fontId="11" fillId="0" borderId="0"/>
    <xf numFmtId="0" fontId="11" fillId="0" borderId="0"/>
    <xf numFmtId="0" fontId="1" fillId="0" borderId="0"/>
    <xf numFmtId="0" fontId="23" fillId="0" borderId="0"/>
    <xf numFmtId="0" fontId="16" fillId="0" borderId="0"/>
    <xf numFmtId="0" fontId="16" fillId="0" borderId="0"/>
    <xf numFmtId="9" fontId="1" fillId="0" borderId="0" applyFont="0" applyFill="0" applyBorder="0" applyAlignment="0" applyProtection="0"/>
    <xf numFmtId="9" fontId="6" fillId="0" borderId="0" applyFont="0" applyFill="0" applyBorder="0" applyAlignment="0" applyProtection="0"/>
  </cellStyleXfs>
  <cellXfs count="662">
    <xf numFmtId="0" fontId="0" fillId="0" borderId="0" xfId="0"/>
    <xf numFmtId="0" fontId="0" fillId="0" borderId="0" xfId="0" applyAlignment="1">
      <alignment horizontal="center"/>
    </xf>
    <xf numFmtId="3" fontId="0" fillId="0" borderId="0" xfId="0" applyNumberFormat="1"/>
    <xf numFmtId="164" fontId="0" fillId="0" borderId="0" xfId="13" applyNumberFormat="1" applyFont="1"/>
    <xf numFmtId="0" fontId="0" fillId="0" borderId="0" xfId="0" applyAlignment="1">
      <alignment vertical="top"/>
    </xf>
    <xf numFmtId="0" fontId="0" fillId="0" borderId="1" xfId="0" applyBorder="1" applyAlignment="1">
      <alignment vertical="top"/>
    </xf>
    <xf numFmtId="3" fontId="0" fillId="0" borderId="1" xfId="0" applyNumberFormat="1" applyBorder="1" applyAlignment="1">
      <alignment vertical="top"/>
    </xf>
    <xf numFmtId="164" fontId="0" fillId="0" borderId="1" xfId="13" applyNumberFormat="1" applyFont="1" applyBorder="1" applyAlignment="1">
      <alignment vertical="top"/>
    </xf>
    <xf numFmtId="3" fontId="0" fillId="0" borderId="1" xfId="0" applyNumberFormat="1" applyBorder="1" applyAlignment="1">
      <alignment horizontal="center" vertical="top"/>
    </xf>
    <xf numFmtId="164" fontId="0" fillId="0" borderId="1" xfId="13" applyNumberFormat="1" applyFont="1" applyBorder="1" applyAlignment="1">
      <alignment horizontal="center" vertical="top"/>
    </xf>
    <xf numFmtId="0" fontId="0" fillId="0" borderId="2" xfId="0" applyBorder="1"/>
    <xf numFmtId="3" fontId="0" fillId="0" borderId="3" xfId="0" applyNumberFormat="1" applyBorder="1" applyAlignment="1">
      <alignment horizontal="center" vertical="top"/>
    </xf>
    <xf numFmtId="3" fontId="0" fillId="0" borderId="4" xfId="0" applyNumberFormat="1" applyBorder="1" applyAlignment="1">
      <alignment horizontal="center" vertical="top"/>
    </xf>
    <xf numFmtId="164" fontId="0" fillId="0" borderId="4" xfId="13" applyNumberFormat="1" applyFont="1" applyBorder="1" applyAlignment="1">
      <alignment horizontal="center" vertical="top"/>
    </xf>
    <xf numFmtId="164" fontId="0" fillId="0" borderId="5" xfId="13" applyNumberFormat="1" applyFont="1" applyBorder="1" applyAlignment="1">
      <alignment horizontal="center" vertical="top"/>
    </xf>
    <xf numFmtId="164" fontId="0" fillId="0" borderId="6" xfId="13" applyNumberFormat="1" applyFont="1" applyBorder="1" applyAlignment="1">
      <alignment horizontal="center" vertical="top"/>
    </xf>
    <xf numFmtId="0" fontId="0" fillId="0" borderId="6" xfId="0" applyBorder="1" applyAlignment="1">
      <alignment vertical="center"/>
    </xf>
    <xf numFmtId="0" fontId="0" fillId="0" borderId="6" xfId="0" applyBorder="1" applyAlignment="1">
      <alignment horizontal="center" vertical="center"/>
    </xf>
    <xf numFmtId="0" fontId="0" fillId="0" borderId="0" xfId="0" applyAlignment="1"/>
    <xf numFmtId="0" fontId="0" fillId="0" borderId="0" xfId="0" applyAlignment="1">
      <alignment horizontal="left" indent="3"/>
    </xf>
    <xf numFmtId="0" fontId="5" fillId="0" borderId="0" xfId="0" applyFont="1"/>
    <xf numFmtId="0" fontId="0" fillId="0" borderId="7" xfId="0" applyBorder="1"/>
    <xf numFmtId="0" fontId="0" fillId="0" borderId="8" xfId="0" applyBorder="1" applyAlignment="1">
      <alignment vertical="top"/>
    </xf>
    <xf numFmtId="3" fontId="0" fillId="0" borderId="9" xfId="0" applyNumberFormat="1" applyBorder="1"/>
    <xf numFmtId="3" fontId="0" fillId="0" borderId="7" xfId="0" applyNumberFormat="1" applyBorder="1"/>
    <xf numFmtId="3" fontId="0" fillId="0" borderId="8" xfId="0" applyNumberFormat="1" applyBorder="1" applyAlignment="1">
      <alignment vertical="top"/>
    </xf>
    <xf numFmtId="164" fontId="0" fillId="0" borderId="9" xfId="13" applyNumberFormat="1" applyFont="1" applyBorder="1"/>
    <xf numFmtId="164" fontId="0" fillId="0" borderId="7" xfId="13" applyNumberFormat="1" applyFont="1" applyBorder="1"/>
    <xf numFmtId="164" fontId="0" fillId="0" borderId="8" xfId="13" applyNumberFormat="1" applyFont="1" applyBorder="1" applyAlignment="1">
      <alignment vertical="top"/>
    </xf>
    <xf numFmtId="0" fontId="0" fillId="0" borderId="9" xfId="0" applyBorder="1" applyAlignment="1">
      <alignment horizontal="center"/>
    </xf>
    <xf numFmtId="0" fontId="0" fillId="0" borderId="7" xfId="0" applyBorder="1" applyAlignment="1">
      <alignment horizontal="center"/>
    </xf>
    <xf numFmtId="0" fontId="0" fillId="0" borderId="8" xfId="0" applyBorder="1" applyAlignment="1">
      <alignment horizontal="center" vertical="top"/>
    </xf>
    <xf numFmtId="0" fontId="0" fillId="0" borderId="0" xfId="0" applyAlignment="1">
      <alignment vertical="center"/>
    </xf>
    <xf numFmtId="0" fontId="0" fillId="0" borderId="1" xfId="0" applyBorder="1" applyAlignment="1">
      <alignment vertical="center"/>
    </xf>
    <xf numFmtId="0" fontId="0" fillId="0" borderId="2" xfId="0" applyBorder="1" applyAlignment="1">
      <alignment vertical="center"/>
    </xf>
    <xf numFmtId="0" fontId="0" fillId="0" borderId="0" xfId="0" applyAlignment="1">
      <alignment horizontal="left" indent="1"/>
    </xf>
    <xf numFmtId="0" fontId="0" fillId="0" borderId="0" xfId="0" applyAlignment="1">
      <alignment horizontal="left" indent="2"/>
    </xf>
    <xf numFmtId="0" fontId="0" fillId="0" borderId="9" xfId="0" applyBorder="1" applyAlignment="1">
      <alignment vertical="center"/>
    </xf>
    <xf numFmtId="0" fontId="0" fillId="0" borderId="8" xfId="0" applyBorder="1" applyAlignment="1">
      <alignment vertical="center"/>
    </xf>
    <xf numFmtId="0" fontId="0" fillId="0" borderId="3" xfId="0" applyBorder="1" applyAlignment="1">
      <alignment vertical="center"/>
    </xf>
    <xf numFmtId="0" fontId="0" fillId="0" borderId="4" xfId="0" applyBorder="1" applyAlignment="1">
      <alignment vertical="center"/>
    </xf>
    <xf numFmtId="3" fontId="0" fillId="0" borderId="10" xfId="0" applyNumberFormat="1" applyBorder="1"/>
    <xf numFmtId="0" fontId="0" fillId="0" borderId="10" xfId="0" applyBorder="1"/>
    <xf numFmtId="0" fontId="0" fillId="0" borderId="1" xfId="0" applyBorder="1" applyAlignment="1">
      <alignment horizontal="left" vertical="top" indent="2"/>
    </xf>
    <xf numFmtId="3" fontId="0" fillId="0" borderId="5" xfId="0" applyNumberFormat="1" applyBorder="1" applyAlignment="1">
      <alignment vertical="top"/>
    </xf>
    <xf numFmtId="0" fontId="5" fillId="0" borderId="0" xfId="0" applyFont="1" applyAlignment="1">
      <alignment horizontal="left"/>
    </xf>
    <xf numFmtId="0" fontId="6" fillId="0" borderId="0" xfId="0" applyFont="1"/>
    <xf numFmtId="0" fontId="6" fillId="0" borderId="1" xfId="0" applyFont="1" applyBorder="1" applyAlignment="1">
      <alignment vertical="top"/>
    </xf>
    <xf numFmtId="0" fontId="0" fillId="0" borderId="6" xfId="0" applyBorder="1" applyAlignment="1">
      <alignment horizontal="right" vertical="center"/>
    </xf>
    <xf numFmtId="0" fontId="7" fillId="0" borderId="6" xfId="0" applyFont="1" applyBorder="1" applyAlignment="1">
      <alignment horizontal="right" vertical="center"/>
    </xf>
    <xf numFmtId="0" fontId="6" fillId="0" borderId="0" xfId="0" applyFont="1" applyBorder="1"/>
    <xf numFmtId="0" fontId="0" fillId="0" borderId="0" xfId="0" applyBorder="1"/>
    <xf numFmtId="0" fontId="0" fillId="0" borderId="1" xfId="0" applyBorder="1"/>
    <xf numFmtId="0" fontId="6" fillId="0" borderId="6" xfId="0" applyFont="1" applyBorder="1" applyAlignment="1">
      <alignment vertical="center"/>
    </xf>
    <xf numFmtId="166" fontId="0" fillId="0" borderId="0" xfId="0" applyNumberFormat="1"/>
    <xf numFmtId="0" fontId="0" fillId="0" borderId="6" xfId="0" applyBorder="1"/>
    <xf numFmtId="166" fontId="0" fillId="0" borderId="1" xfId="0" applyNumberFormat="1" applyBorder="1" applyAlignment="1">
      <alignment vertical="top"/>
    </xf>
    <xf numFmtId="164" fontId="0" fillId="0" borderId="2" xfId="13" applyNumberFormat="1" applyFont="1" applyBorder="1"/>
    <xf numFmtId="164" fontId="1" fillId="0" borderId="2" xfId="13" applyNumberFormat="1" applyBorder="1"/>
    <xf numFmtId="164" fontId="1" fillId="0" borderId="0" xfId="13" applyNumberFormat="1"/>
    <xf numFmtId="0" fontId="0" fillId="0" borderId="0" xfId="0" applyAlignment="1">
      <alignment horizontal="right"/>
    </xf>
    <xf numFmtId="0" fontId="0" fillId="0" borderId="2" xfId="0" applyBorder="1" applyAlignment="1">
      <alignment horizontal="right" vertical="center" wrapText="1"/>
    </xf>
    <xf numFmtId="0" fontId="0" fillId="0" borderId="1" xfId="0" applyBorder="1" applyAlignment="1">
      <alignment horizontal="right" vertical="top"/>
    </xf>
    <xf numFmtId="166" fontId="0" fillId="0" borderId="1" xfId="0" applyNumberFormat="1" applyBorder="1" applyAlignment="1">
      <alignment horizontal="right" vertical="top" wrapText="1"/>
    </xf>
    <xf numFmtId="0" fontId="9" fillId="0" borderId="0" xfId="0" applyFont="1" applyFill="1" applyAlignment="1">
      <alignment horizontal="left"/>
    </xf>
    <xf numFmtId="49" fontId="8" fillId="0" borderId="6" xfId="0" applyNumberFormat="1" applyFont="1" applyFill="1" applyBorder="1" applyAlignment="1">
      <alignment horizontal="center" vertical="center"/>
    </xf>
    <xf numFmtId="0" fontId="7" fillId="0" borderId="0" xfId="0" applyFont="1" applyFill="1"/>
    <xf numFmtId="0" fontId="9" fillId="0" borderId="1" xfId="0" applyFont="1" applyFill="1" applyBorder="1" applyAlignment="1">
      <alignment horizontal="left"/>
    </xf>
    <xf numFmtId="49" fontId="7" fillId="0" borderId="0" xfId="0" applyNumberFormat="1" applyFont="1" applyFill="1" applyAlignment="1">
      <alignment horizontal="center"/>
    </xf>
    <xf numFmtId="0" fontId="0" fillId="0" borderId="0" xfId="0" applyAlignment="1">
      <alignment horizontal="right" wrapText="1"/>
    </xf>
    <xf numFmtId="0" fontId="0" fillId="0" borderId="6" xfId="0" applyBorder="1" applyAlignment="1">
      <alignment horizontal="right" wrapText="1"/>
    </xf>
    <xf numFmtId="0" fontId="0" fillId="0" borderId="0" xfId="0" applyAlignment="1">
      <alignment horizontal="left"/>
    </xf>
    <xf numFmtId="0" fontId="11" fillId="0" borderId="0" xfId="0" applyFont="1"/>
    <xf numFmtId="0" fontId="6" fillId="0" borderId="1" xfId="0" applyFont="1" applyBorder="1"/>
    <xf numFmtId="0" fontId="15" fillId="0" borderId="0" xfId="0" applyFont="1" applyBorder="1"/>
    <xf numFmtId="0" fontId="5" fillId="0" borderId="0" xfId="0" applyFont="1" applyAlignment="1">
      <alignment vertical="center"/>
    </xf>
    <xf numFmtId="0" fontId="13" fillId="0" borderId="0" xfId="0" applyFont="1"/>
    <xf numFmtId="0" fontId="6" fillId="0" borderId="0" xfId="0" applyFont="1" applyAlignment="1">
      <alignment vertical="top"/>
    </xf>
    <xf numFmtId="0" fontId="6" fillId="0" borderId="1" xfId="0" applyFont="1" applyBorder="1" applyAlignment="1">
      <alignment horizontal="center"/>
    </xf>
    <xf numFmtId="0" fontId="6" fillId="0" borderId="11" xfId="0" applyFont="1" applyBorder="1" applyAlignment="1">
      <alignment horizontal="center"/>
    </xf>
    <xf numFmtId="0" fontId="6" fillId="0" borderId="0" xfId="0" applyFont="1" applyBorder="1" applyAlignment="1">
      <alignment horizontal="center"/>
    </xf>
    <xf numFmtId="0" fontId="6" fillId="0" borderId="0" xfId="0" applyFont="1" applyBorder="1" applyAlignment="1">
      <alignment horizontal="left"/>
    </xf>
    <xf numFmtId="0" fontId="6" fillId="0" borderId="0" xfId="0" applyFont="1" applyFill="1" applyBorder="1" applyAlignment="1">
      <alignment horizontal="left"/>
    </xf>
    <xf numFmtId="0" fontId="6" fillId="0" borderId="1" xfId="0" applyFont="1" applyBorder="1" applyAlignment="1">
      <alignment horizontal="left" vertical="top"/>
    </xf>
    <xf numFmtId="0" fontId="6" fillId="0" borderId="0" xfId="0" applyFont="1" applyAlignment="1">
      <alignment vertical="center"/>
    </xf>
    <xf numFmtId="0" fontId="6" fillId="0" borderId="6" xfId="0" applyFont="1" applyBorder="1" applyAlignment="1">
      <alignment horizontal="center" vertical="center" wrapText="1"/>
    </xf>
    <xf numFmtId="0" fontId="6" fillId="0" borderId="2" xfId="0" applyFont="1" applyBorder="1" applyAlignment="1">
      <alignment horizontal="left"/>
    </xf>
    <xf numFmtId="0" fontId="14" fillId="0" borderId="0" xfId="0" applyFont="1" applyBorder="1" applyAlignment="1">
      <alignment horizontal="left"/>
    </xf>
    <xf numFmtId="0" fontId="6" fillId="0" borderId="0" xfId="0" applyFont="1" applyBorder="1" applyAlignment="1">
      <alignment horizontal="right"/>
    </xf>
    <xf numFmtId="3" fontId="6" fillId="0" borderId="0" xfId="0" applyNumberFormat="1" applyFont="1" applyBorder="1" applyAlignment="1">
      <alignment horizontal="right"/>
    </xf>
    <xf numFmtId="0" fontId="6" fillId="0" borderId="1" xfId="0" applyFont="1" applyBorder="1" applyAlignment="1">
      <alignment horizontal="right" vertical="top"/>
    </xf>
    <xf numFmtId="0" fontId="6" fillId="0" borderId="3" xfId="0" applyFont="1" applyBorder="1" applyAlignment="1">
      <alignment horizontal="right" vertical="top"/>
    </xf>
    <xf numFmtId="0" fontId="6" fillId="0" borderId="6" xfId="0" applyFont="1" applyBorder="1" applyAlignment="1">
      <alignment horizontal="right" vertical="top"/>
    </xf>
    <xf numFmtId="0" fontId="6" fillId="0" borderId="4" xfId="0" applyFont="1" applyBorder="1" applyAlignment="1">
      <alignment horizontal="right" vertical="top"/>
    </xf>
    <xf numFmtId="3" fontId="6" fillId="0" borderId="1" xfId="0" applyNumberFormat="1" applyFont="1" applyBorder="1" applyAlignment="1">
      <alignment vertical="top"/>
    </xf>
    <xf numFmtId="3" fontId="6" fillId="0" borderId="0" xfId="0" applyNumberFormat="1" applyFont="1" applyBorder="1" applyAlignment="1"/>
    <xf numFmtId="0" fontId="6" fillId="0" borderId="2" xfId="0" applyFont="1" applyBorder="1" applyAlignment="1">
      <alignment horizontal="center"/>
    </xf>
    <xf numFmtId="0" fontId="6" fillId="0" borderId="6" xfId="0" applyNumberFormat="1" applyFont="1" applyBorder="1" applyAlignment="1">
      <alignment vertical="center"/>
    </xf>
    <xf numFmtId="0" fontId="6" fillId="0" borderId="6" xfId="1" applyNumberFormat="1" applyFont="1" applyBorder="1" applyAlignment="1">
      <alignment horizontal="right" vertical="center"/>
    </xf>
    <xf numFmtId="171" fontId="6" fillId="0" borderId="2" xfId="0" applyNumberFormat="1" applyFont="1" applyBorder="1" applyAlignment="1"/>
    <xf numFmtId="171" fontId="6" fillId="0" borderId="0" xfId="1" applyNumberFormat="1" applyFont="1" applyAlignment="1"/>
    <xf numFmtId="3" fontId="6" fillId="0" borderId="0" xfId="0" applyNumberFormat="1" applyFont="1" applyAlignment="1"/>
    <xf numFmtId="171" fontId="6" fillId="0" borderId="0" xfId="0" applyNumberFormat="1" applyFont="1" applyBorder="1" applyAlignment="1"/>
    <xf numFmtId="171" fontId="6" fillId="0" borderId="0" xfId="0" applyNumberFormat="1" applyFont="1" applyAlignment="1"/>
    <xf numFmtId="171" fontId="6" fillId="0" borderId="1" xfId="1" applyNumberFormat="1" applyFont="1" applyBorder="1" applyAlignment="1">
      <alignment vertical="top"/>
    </xf>
    <xf numFmtId="169" fontId="6" fillId="0" borderId="0" xfId="1" applyNumberFormat="1" applyFont="1" applyBorder="1" applyAlignment="1">
      <alignment horizontal="right" vertical="center"/>
    </xf>
    <xf numFmtId="0" fontId="13" fillId="0" borderId="0" xfId="0" applyFont="1" applyAlignment="1">
      <alignment horizontal="left"/>
    </xf>
    <xf numFmtId="0" fontId="14" fillId="0" borderId="0" xfId="0" applyFont="1" applyAlignment="1">
      <alignment horizontal="left"/>
    </xf>
    <xf numFmtId="0" fontId="15" fillId="0" borderId="6" xfId="0" applyFont="1" applyBorder="1" applyAlignment="1">
      <alignment vertical="center"/>
    </xf>
    <xf numFmtId="166" fontId="6" fillId="0" borderId="2" xfId="0" applyNumberFormat="1" applyFont="1" applyBorder="1" applyAlignment="1"/>
    <xf numFmtId="166" fontId="6" fillId="0" borderId="0" xfId="0" applyNumberFormat="1" applyFont="1" applyBorder="1" applyAlignment="1"/>
    <xf numFmtId="166" fontId="6" fillId="0" borderId="1" xfId="0" applyNumberFormat="1" applyFont="1" applyBorder="1" applyAlignment="1">
      <alignment vertical="top"/>
    </xf>
    <xf numFmtId="3" fontId="6" fillId="0" borderId="0" xfId="0" applyNumberFormat="1" applyFont="1"/>
    <xf numFmtId="0" fontId="6" fillId="0" borderId="0" xfId="11" applyFont="1"/>
    <xf numFmtId="166" fontId="6" fillId="0" borderId="0" xfId="11" applyNumberFormat="1" applyFont="1"/>
    <xf numFmtId="0" fontId="6" fillId="0" borderId="0" xfId="11" applyFont="1" applyAlignment="1">
      <alignment horizontal="left" indent="1"/>
    </xf>
    <xf numFmtId="166" fontId="6" fillId="0" borderId="0" xfId="11" applyNumberFormat="1" applyFont="1" applyFill="1"/>
    <xf numFmtId="0" fontId="6" fillId="0" borderId="0" xfId="11" applyFont="1" applyAlignment="1">
      <alignment horizontal="left" indent="2"/>
    </xf>
    <xf numFmtId="0" fontId="12" fillId="0" borderId="0" xfId="11" applyFont="1" applyAlignment="1">
      <alignment horizontal="left"/>
    </xf>
    <xf numFmtId="165" fontId="6" fillId="0" borderId="1" xfId="1" applyNumberFormat="1" applyFont="1" applyBorder="1" applyAlignment="1">
      <alignment vertical="top"/>
    </xf>
    <xf numFmtId="0" fontId="6" fillId="0" borderId="1" xfId="0" applyFont="1" applyBorder="1" applyAlignment="1">
      <alignment horizontal="left" vertical="top" indent="1"/>
    </xf>
    <xf numFmtId="0" fontId="6" fillId="0" borderId="0" xfId="0" applyFont="1" applyAlignment="1">
      <alignment horizontal="left" indent="4"/>
    </xf>
    <xf numFmtId="166" fontId="6" fillId="0" borderId="0" xfId="0" applyNumberFormat="1" applyFont="1" applyAlignment="1">
      <alignment vertical="center"/>
    </xf>
    <xf numFmtId="0" fontId="12" fillId="0" borderId="1" xfId="0" applyFont="1" applyBorder="1" applyAlignment="1">
      <alignment horizontal="right" vertical="top"/>
    </xf>
    <xf numFmtId="0" fontId="6" fillId="0" borderId="0" xfId="0" applyFont="1" applyBorder="1" applyAlignment="1">
      <alignment vertical="top"/>
    </xf>
    <xf numFmtId="0" fontId="1" fillId="0" borderId="0" xfId="0" applyFont="1" applyAlignment="1"/>
    <xf numFmtId="3" fontId="0" fillId="0" borderId="0" xfId="0" applyNumberFormat="1" applyAlignment="1"/>
    <xf numFmtId="0" fontId="1" fillId="0" borderId="0" xfId="0" applyFont="1"/>
    <xf numFmtId="3" fontId="0" fillId="0" borderId="0" xfId="0" applyNumberFormat="1" applyAlignment="1">
      <alignment vertical="top"/>
    </xf>
    <xf numFmtId="3" fontId="0" fillId="0" borderId="0" xfId="0" applyNumberFormat="1" applyFill="1" applyAlignment="1">
      <alignment vertical="top"/>
    </xf>
    <xf numFmtId="0" fontId="1" fillId="0" borderId="0" xfId="0" applyFont="1" applyFill="1"/>
    <xf numFmtId="0" fontId="19" fillId="0" borderId="0" xfId="0" applyFont="1"/>
    <xf numFmtId="169" fontId="1" fillId="0" borderId="0" xfId="1" applyNumberFormat="1" applyFont="1" applyBorder="1" applyAlignment="1">
      <alignment horizontal="right"/>
    </xf>
    <xf numFmtId="164" fontId="1" fillId="0" borderId="0" xfId="13" applyNumberFormat="1" applyFont="1" applyBorder="1" applyAlignment="1">
      <alignment horizontal="right"/>
    </xf>
    <xf numFmtId="164" fontId="0" fillId="0" borderId="0" xfId="13" applyNumberFormat="1" applyFont="1" applyBorder="1" applyAlignment="1">
      <alignment vertical="top"/>
    </xf>
    <xf numFmtId="0" fontId="12" fillId="0" borderId="0" xfId="0" applyFont="1"/>
    <xf numFmtId="173" fontId="0" fillId="0" borderId="6" xfId="0" applyNumberFormat="1" applyBorder="1" applyAlignment="1">
      <alignment horizontal="center" vertical="center" wrapText="1"/>
    </xf>
    <xf numFmtId="3" fontId="0" fillId="0" borderId="0" xfId="0" applyNumberFormat="1" applyBorder="1" applyAlignment="1">
      <alignment horizontal="right" vertical="center"/>
    </xf>
    <xf numFmtId="173" fontId="0" fillId="0" borderId="0" xfId="0" applyNumberFormat="1" applyBorder="1" applyAlignment="1">
      <alignment vertical="center" wrapText="1"/>
    </xf>
    <xf numFmtId="174" fontId="0" fillId="0" borderId="0" xfId="0" applyNumberFormat="1" applyBorder="1" applyAlignment="1">
      <alignment horizontal="center" vertical="center"/>
    </xf>
    <xf numFmtId="173" fontId="0" fillId="0" borderId="0" xfId="0" applyNumberFormat="1" applyBorder="1" applyAlignment="1">
      <alignment vertical="center"/>
    </xf>
    <xf numFmtId="174" fontId="0" fillId="0" borderId="1" xfId="0" applyNumberFormat="1" applyBorder="1" applyAlignment="1">
      <alignment horizontal="center" vertical="top"/>
    </xf>
    <xf numFmtId="173" fontId="0" fillId="0" borderId="0" xfId="0" applyNumberFormat="1" applyBorder="1" applyAlignment="1">
      <alignment vertical="top"/>
    </xf>
    <xf numFmtId="173" fontId="0" fillId="0" borderId="0" xfId="0" applyNumberFormat="1" applyBorder="1"/>
    <xf numFmtId="174" fontId="0" fillId="0" borderId="0" xfId="0" applyNumberFormat="1" applyBorder="1" applyAlignment="1">
      <alignment horizontal="center"/>
    </xf>
    <xf numFmtId="173" fontId="2" fillId="0" borderId="0" xfId="0" applyNumberFormat="1" applyFont="1" applyBorder="1"/>
    <xf numFmtId="173" fontId="0" fillId="0" borderId="0" xfId="0" applyNumberFormat="1" applyBorder="1" applyAlignment="1">
      <alignment horizontal="center" vertical="center" wrapText="1"/>
    </xf>
    <xf numFmtId="0" fontId="5" fillId="0" borderId="0" xfId="0" applyFont="1" applyFill="1" applyAlignment="1">
      <alignment vertical="center"/>
    </xf>
    <xf numFmtId="0" fontId="0" fillId="0" borderId="0" xfId="0" applyFill="1" applyAlignment="1">
      <alignment vertical="center"/>
    </xf>
    <xf numFmtId="173" fontId="0" fillId="0" borderId="0" xfId="0" applyNumberFormat="1" applyFill="1" applyBorder="1"/>
    <xf numFmtId="173" fontId="0" fillId="0" borderId="1" xfId="0" applyNumberFormat="1" applyFill="1" applyBorder="1"/>
    <xf numFmtId="173" fontId="0" fillId="0" borderId="6" xfId="0" applyNumberFormat="1" applyFill="1" applyBorder="1" applyAlignment="1">
      <alignment horizontal="right" vertical="center" wrapText="1"/>
    </xf>
    <xf numFmtId="173" fontId="0" fillId="0" borderId="0" xfId="0" applyNumberFormat="1" applyFill="1" applyBorder="1" applyAlignment="1">
      <alignment horizontal="right" vertical="center" wrapText="1"/>
    </xf>
    <xf numFmtId="3" fontId="0" fillId="0" borderId="0" xfId="0" applyNumberFormat="1" applyFill="1" applyBorder="1" applyAlignment="1">
      <alignment horizontal="right"/>
    </xf>
    <xf numFmtId="3" fontId="0" fillId="0" borderId="1" xfId="0" applyNumberFormat="1" applyFill="1" applyBorder="1" applyAlignment="1">
      <alignment horizontal="right" vertical="top"/>
    </xf>
    <xf numFmtId="174" fontId="0" fillId="0" borderId="0" xfId="0" applyNumberFormat="1" applyFill="1" applyBorder="1" applyAlignment="1">
      <alignment horizontal="center"/>
    </xf>
    <xf numFmtId="0" fontId="0" fillId="0" borderId="0" xfId="0" applyFill="1"/>
    <xf numFmtId="173" fontId="0" fillId="0" borderId="1" xfId="0" applyNumberFormat="1" applyBorder="1"/>
    <xf numFmtId="0" fontId="12" fillId="0" borderId="1" xfId="0" applyFont="1" applyBorder="1" applyAlignment="1">
      <alignment horizontal="right" vertical="center"/>
    </xf>
    <xf numFmtId="0" fontId="12" fillId="0" borderId="1" xfId="0" applyFont="1" applyBorder="1" applyAlignment="1">
      <alignment horizontal="left" vertical="center"/>
    </xf>
    <xf numFmtId="0" fontId="12" fillId="0" borderId="0" xfId="0" applyFont="1" applyBorder="1" applyAlignment="1">
      <alignment horizontal="right" vertical="center"/>
    </xf>
    <xf numFmtId="167" fontId="12" fillId="0" borderId="0" xfId="1" applyNumberFormat="1" applyFont="1" applyBorder="1"/>
    <xf numFmtId="174" fontId="0" fillId="0" borderId="0" xfId="0" applyNumberFormat="1" applyBorder="1" applyAlignment="1">
      <alignment horizontal="center" vertical="top"/>
    </xf>
    <xf numFmtId="167" fontId="1" fillId="0" borderId="1" xfId="1" applyNumberFormat="1" applyBorder="1" applyAlignment="1">
      <alignment vertical="top"/>
    </xf>
    <xf numFmtId="0" fontId="6" fillId="0" borderId="1" xfId="0" applyFont="1" applyBorder="1" applyAlignment="1">
      <alignment horizontal="right"/>
    </xf>
    <xf numFmtId="0" fontId="6" fillId="0" borderId="0" xfId="0" applyFont="1" applyFill="1"/>
    <xf numFmtId="3" fontId="0" fillId="0" borderId="0" xfId="0" applyNumberFormat="1" applyBorder="1" applyAlignment="1">
      <alignment vertical="top"/>
    </xf>
    <xf numFmtId="3" fontId="0" fillId="0" borderId="1" xfId="0" applyNumberFormat="1" applyBorder="1" applyAlignment="1">
      <alignment vertical="center"/>
    </xf>
    <xf numFmtId="3" fontId="0" fillId="0" borderId="0" xfId="0" applyNumberFormat="1" applyBorder="1" applyAlignment="1">
      <alignment vertical="center"/>
    </xf>
    <xf numFmtId="0" fontId="0" fillId="0" borderId="0" xfId="0" applyBorder="1" applyAlignment="1">
      <alignment horizontal="right"/>
    </xf>
    <xf numFmtId="3" fontId="0" fillId="0" borderId="0" xfId="0" applyNumberFormat="1" applyBorder="1"/>
    <xf numFmtId="172" fontId="0" fillId="0" borderId="0" xfId="0" applyNumberFormat="1"/>
    <xf numFmtId="169" fontId="1" fillId="0" borderId="0" xfId="1" applyNumberFormat="1" applyFont="1" applyBorder="1" applyAlignment="1">
      <alignment vertical="top"/>
    </xf>
    <xf numFmtId="165" fontId="1" fillId="0" borderId="0" xfId="1" applyNumberFormat="1" applyFont="1" applyBorder="1" applyAlignment="1">
      <alignment vertical="top"/>
    </xf>
    <xf numFmtId="4" fontId="0" fillId="0" borderId="0" xfId="0" applyNumberFormat="1" applyBorder="1" applyAlignment="1">
      <alignment vertical="top"/>
    </xf>
    <xf numFmtId="0" fontId="5" fillId="0" borderId="12" xfId="0" applyFont="1" applyBorder="1" applyAlignment="1">
      <alignment horizontal="center" vertical="center"/>
    </xf>
    <xf numFmtId="0" fontId="0" fillId="0" borderId="12" xfId="0" applyBorder="1" applyAlignment="1">
      <alignment vertical="top"/>
    </xf>
    <xf numFmtId="0" fontId="21" fillId="0" borderId="1" xfId="0" applyFont="1" applyBorder="1" applyAlignment="1">
      <alignment horizontal="center" vertical="top"/>
    </xf>
    <xf numFmtId="0" fontId="21" fillId="0" borderId="1" xfId="0" applyFont="1" applyBorder="1" applyAlignment="1">
      <alignment vertical="top"/>
    </xf>
    <xf numFmtId="3" fontId="21" fillId="0" borderId="1" xfId="0" applyNumberFormat="1" applyFont="1" applyBorder="1" applyAlignment="1">
      <alignment vertical="top"/>
    </xf>
    <xf numFmtId="0" fontId="21" fillId="0" borderId="0" xfId="0" applyFont="1" applyAlignment="1">
      <alignment vertical="top"/>
    </xf>
    <xf numFmtId="0" fontId="0" fillId="0" borderId="0" xfId="0" applyBorder="1" applyAlignment="1">
      <alignment vertical="center"/>
    </xf>
    <xf numFmtId="0" fontId="16" fillId="0" borderId="0" xfId="10" applyFont="1" applyFill="1"/>
    <xf numFmtId="0" fontId="0" fillId="0" borderId="10" xfId="0" applyBorder="1" applyAlignment="1">
      <alignment vertical="center"/>
    </xf>
    <xf numFmtId="164" fontId="0" fillId="0" borderId="10" xfId="13" applyNumberFormat="1" applyFont="1" applyBorder="1" applyAlignment="1">
      <alignment vertical="center"/>
    </xf>
    <xf numFmtId="9" fontId="0" fillId="0" borderId="0" xfId="13" applyFont="1"/>
    <xf numFmtId="10" fontId="0" fillId="0" borderId="0" xfId="13" applyNumberFormat="1" applyFont="1"/>
    <xf numFmtId="167" fontId="0" fillId="0" borderId="0" xfId="1" applyNumberFormat="1" applyFont="1"/>
    <xf numFmtId="167" fontId="0" fillId="0" borderId="0" xfId="1" applyNumberFormat="1" applyFont="1" applyBorder="1"/>
    <xf numFmtId="1" fontId="0" fillId="0" borderId="0" xfId="0" applyNumberFormat="1" applyBorder="1"/>
    <xf numFmtId="0" fontId="24" fillId="0" borderId="0" xfId="0" applyFont="1" applyFill="1" applyAlignment="1" applyProtection="1"/>
    <xf numFmtId="0" fontId="0" fillId="0" borderId="11" xfId="0" applyBorder="1" applyAlignment="1">
      <alignment vertical="center"/>
    </xf>
    <xf numFmtId="0" fontId="0" fillId="0" borderId="9" xfId="0" applyBorder="1"/>
    <xf numFmtId="0" fontId="0" fillId="0" borderId="0" xfId="0" applyBorder="1" applyAlignment="1">
      <alignment horizontal="right" vertical="top"/>
    </xf>
    <xf numFmtId="166" fontId="0" fillId="0" borderId="0" xfId="0" applyNumberFormat="1" applyBorder="1" applyAlignment="1">
      <alignment vertical="top"/>
    </xf>
    <xf numFmtId="166" fontId="6" fillId="0" borderId="0" xfId="0" applyNumberFormat="1" applyFont="1" applyFill="1" applyBorder="1" applyAlignment="1"/>
    <xf numFmtId="3" fontId="0" fillId="0" borderId="0" xfId="0" applyNumberFormat="1" applyFill="1" applyBorder="1" applyAlignment="1">
      <alignment horizontal="right" vertical="top"/>
    </xf>
    <xf numFmtId="0" fontId="7" fillId="0" borderId="6" xfId="0" applyFont="1" applyFill="1" applyBorder="1" applyAlignment="1">
      <alignment horizontal="right" vertical="center"/>
    </xf>
    <xf numFmtId="166" fontId="0" fillId="0" borderId="0" xfId="0" applyNumberFormat="1" applyBorder="1"/>
    <xf numFmtId="0" fontId="27" fillId="0" borderId="0" xfId="0" applyFont="1" applyAlignment="1">
      <alignment horizontal="left"/>
    </xf>
    <xf numFmtId="0" fontId="26" fillId="0" borderId="0" xfId="0" applyFont="1" applyAlignment="1">
      <alignment vertical="center"/>
    </xf>
    <xf numFmtId="166" fontId="0" fillId="0" borderId="0" xfId="0" applyNumberFormat="1" applyBorder="1" applyAlignment="1"/>
    <xf numFmtId="0" fontId="0" fillId="0" borderId="0" xfId="0" applyBorder="1" applyAlignment="1">
      <alignment horizontal="right" vertical="center" wrapText="1"/>
    </xf>
    <xf numFmtId="0" fontId="0" fillId="0" borderId="1" xfId="0" applyBorder="1" applyAlignment="1">
      <alignment horizontal="right" vertical="center" wrapText="1"/>
    </xf>
    <xf numFmtId="0" fontId="0" fillId="0" borderId="6" xfId="0" applyBorder="1" applyAlignment="1">
      <alignment horizontal="right" vertical="center" wrapText="1"/>
    </xf>
    <xf numFmtId="0" fontId="12" fillId="0" borderId="6" xfId="0" applyFont="1" applyFill="1" applyBorder="1" applyAlignment="1">
      <alignment horizontal="right" vertical="center" wrapText="1"/>
    </xf>
    <xf numFmtId="166" fontId="12" fillId="0" borderId="1" xfId="0" applyNumberFormat="1" applyFont="1" applyBorder="1" applyAlignment="1">
      <alignment vertical="top"/>
    </xf>
    <xf numFmtId="0" fontId="12" fillId="0" borderId="0" xfId="0" applyFont="1" applyAlignment="1">
      <alignment horizontal="right"/>
    </xf>
    <xf numFmtId="0" fontId="6" fillId="0" borderId="0" xfId="0" applyFont="1" applyAlignment="1">
      <alignment horizontal="right"/>
    </xf>
    <xf numFmtId="166" fontId="12" fillId="0" borderId="0" xfId="0" applyNumberFormat="1" applyFont="1" applyBorder="1" applyAlignment="1">
      <alignment vertical="top"/>
    </xf>
    <xf numFmtId="0" fontId="12" fillId="0" borderId="0" xfId="0" applyFont="1" applyAlignment="1">
      <alignment vertical="top"/>
    </xf>
    <xf numFmtId="166" fontId="12" fillId="0" borderId="0" xfId="0" applyNumberFormat="1" applyFont="1" applyBorder="1" applyAlignment="1">
      <alignment horizontal="right" vertical="top"/>
    </xf>
    <xf numFmtId="166" fontId="0" fillId="0" borderId="0" xfId="0" applyNumberFormat="1" applyAlignment="1">
      <alignment vertical="top"/>
    </xf>
    <xf numFmtId="166" fontId="12" fillId="0" borderId="0" xfId="0" applyNumberFormat="1" applyFont="1" applyBorder="1" applyAlignment="1">
      <alignment horizontal="right"/>
    </xf>
    <xf numFmtId="164" fontId="6" fillId="0" borderId="0" xfId="13" applyNumberFormat="1" applyFont="1"/>
    <xf numFmtId="166" fontId="6" fillId="0" borderId="0" xfId="0" applyNumberFormat="1" applyFont="1" applyBorder="1" applyAlignment="1">
      <alignment horizontal="right" vertical="top"/>
    </xf>
    <xf numFmtId="0" fontId="6" fillId="0" borderId="0" xfId="0" applyFont="1" applyBorder="1" applyAlignment="1">
      <alignment horizontal="right" vertical="top"/>
    </xf>
    <xf numFmtId="164" fontId="6" fillId="0" borderId="0" xfId="13" applyNumberFormat="1" applyFont="1" applyBorder="1" applyAlignment="1"/>
    <xf numFmtId="166" fontId="6" fillId="0" borderId="0" xfId="0" applyNumberFormat="1" applyFont="1" applyBorder="1" applyAlignment="1">
      <alignment horizontal="right"/>
    </xf>
    <xf numFmtId="0" fontId="17" fillId="0" borderId="0" xfId="0" applyFont="1"/>
    <xf numFmtId="3" fontId="0" fillId="0" borderId="0" xfId="0" applyNumberFormat="1" applyBorder="1" applyAlignment="1">
      <alignment horizontal="right"/>
    </xf>
    <xf numFmtId="173" fontId="0" fillId="0" borderId="0" xfId="0" applyNumberFormat="1" applyBorder="1" applyAlignment="1"/>
    <xf numFmtId="3" fontId="0" fillId="0" borderId="0" xfId="0" applyNumberFormat="1" applyFill="1" applyBorder="1" applyAlignment="1">
      <alignment horizontal="right" vertical="center"/>
    </xf>
    <xf numFmtId="167" fontId="12" fillId="0" borderId="0" xfId="1" applyNumberFormat="1" applyFont="1" applyBorder="1" applyAlignment="1">
      <alignment vertical="center"/>
    </xf>
    <xf numFmtId="0" fontId="6" fillId="0" borderId="0" xfId="0" applyFont="1" applyAlignment="1">
      <alignment horizontal="left"/>
    </xf>
    <xf numFmtId="0" fontId="6" fillId="0" borderId="0" xfId="8" applyFont="1" applyAlignment="1">
      <alignment vertical="center"/>
    </xf>
    <xf numFmtId="0" fontId="6" fillId="0" borderId="6" xfId="8" applyFont="1" applyBorder="1" applyAlignment="1">
      <alignment horizontal="right" vertical="center"/>
    </xf>
    <xf numFmtId="0" fontId="6" fillId="0" borderId="0" xfId="8" applyFont="1"/>
    <xf numFmtId="166" fontId="6" fillId="0" borderId="0" xfId="8" applyNumberFormat="1" applyFont="1"/>
    <xf numFmtId="3" fontId="6" fillId="0" borderId="0" xfId="8" applyNumberFormat="1" applyFont="1"/>
    <xf numFmtId="0" fontId="6" fillId="0" borderId="0" xfId="8" applyFont="1" applyAlignment="1">
      <alignment vertical="top"/>
    </xf>
    <xf numFmtId="166" fontId="6" fillId="0" borderId="0" xfId="8" applyNumberFormat="1" applyFont="1" applyFill="1"/>
    <xf numFmtId="0" fontId="18" fillId="0" borderId="0" xfId="8" applyFont="1"/>
    <xf numFmtId="0" fontId="6" fillId="0" borderId="0" xfId="8" applyFont="1" applyAlignment="1">
      <alignment horizontal="left" indent="1"/>
    </xf>
    <xf numFmtId="166" fontId="18" fillId="0" borderId="0" xfId="8" applyNumberFormat="1" applyFont="1"/>
    <xf numFmtId="166" fontId="6" fillId="0" borderId="0" xfId="8" applyNumberFormat="1" applyFont="1" applyBorder="1" applyAlignment="1">
      <alignment horizontal="center"/>
    </xf>
    <xf numFmtId="0" fontId="6" fillId="0" borderId="0" xfId="7" applyFont="1" applyAlignment="1">
      <alignment horizontal="left" indent="1"/>
    </xf>
    <xf numFmtId="0" fontId="6" fillId="0" borderId="0" xfId="7" applyFont="1" applyFill="1" applyAlignment="1">
      <alignment horizontal="left" indent="1"/>
    </xf>
    <xf numFmtId="0" fontId="6" fillId="0" borderId="0" xfId="7" applyFont="1"/>
    <xf numFmtId="0" fontId="6" fillId="0" borderId="0" xfId="7" applyFont="1" applyAlignment="1">
      <alignment vertical="center"/>
    </xf>
    <xf numFmtId="0" fontId="12" fillId="0" borderId="1" xfId="7" applyFont="1" applyBorder="1" applyAlignment="1">
      <alignment horizontal="left" vertical="top" indent="1"/>
    </xf>
    <xf numFmtId="0" fontId="12" fillId="0" borderId="0" xfId="0" applyFont="1" applyAlignment="1">
      <alignment horizontal="center"/>
    </xf>
    <xf numFmtId="0" fontId="21" fillId="0" borderId="1" xfId="0" applyFont="1" applyBorder="1" applyAlignment="1">
      <alignment horizontal="center" vertical="center"/>
    </xf>
    <xf numFmtId="0" fontId="21" fillId="0" borderId="1" xfId="0" applyFont="1" applyBorder="1" applyAlignment="1">
      <alignment vertical="center"/>
    </xf>
    <xf numFmtId="0" fontId="21" fillId="0" borderId="0" xfId="0" applyFont="1" applyAlignment="1">
      <alignment vertical="center"/>
    </xf>
    <xf numFmtId="0" fontId="0" fillId="0" borderId="0" xfId="0" applyAlignment="1">
      <alignment horizontal="right" vertical="top"/>
    </xf>
    <xf numFmtId="0" fontId="17" fillId="0" borderId="0" xfId="0" applyFont="1" applyBorder="1"/>
    <xf numFmtId="0" fontId="6" fillId="0" borderId="1" xfId="0" applyFont="1" applyFill="1" applyBorder="1" applyAlignment="1">
      <alignment vertical="top"/>
    </xf>
    <xf numFmtId="164" fontId="6" fillId="0" borderId="1" xfId="13" applyNumberFormat="1" applyFont="1" applyBorder="1" applyAlignment="1">
      <alignment vertical="top"/>
    </xf>
    <xf numFmtId="166" fontId="6" fillId="0" borderId="0" xfId="0" applyNumberFormat="1" applyFont="1" applyAlignment="1">
      <alignment horizontal="right"/>
    </xf>
    <xf numFmtId="164" fontId="6" fillId="0" borderId="0" xfId="13" applyNumberFormat="1" applyFont="1" applyBorder="1" applyAlignment="1">
      <alignment horizontal="right"/>
    </xf>
    <xf numFmtId="43" fontId="6" fillId="0" borderId="0" xfId="0" applyNumberFormat="1" applyFont="1"/>
    <xf numFmtId="0" fontId="6" fillId="0" borderId="2" xfId="5" applyBorder="1" applyAlignment="1">
      <alignment vertical="center"/>
    </xf>
    <xf numFmtId="0" fontId="6" fillId="0" borderId="1" xfId="5" applyBorder="1"/>
    <xf numFmtId="169" fontId="6" fillId="0" borderId="0" xfId="2" applyNumberFormat="1" applyFont="1" applyBorder="1" applyAlignment="1">
      <alignment vertical="center"/>
    </xf>
    <xf numFmtId="169" fontId="6" fillId="0" borderId="1" xfId="2" applyNumberFormat="1" applyFont="1" applyBorder="1" applyAlignment="1">
      <alignment vertical="top"/>
    </xf>
    <xf numFmtId="169" fontId="6" fillId="0" borderId="0" xfId="2" applyNumberFormat="1" applyFont="1" applyBorder="1" applyAlignment="1"/>
    <xf numFmtId="0" fontId="6" fillId="0" borderId="6" xfId="0" applyFont="1" applyBorder="1" applyAlignment="1">
      <alignment horizontal="center" vertical="center"/>
    </xf>
    <xf numFmtId="169" fontId="6" fillId="0" borderId="6" xfId="1" applyNumberFormat="1" applyFont="1" applyBorder="1" applyAlignment="1">
      <alignment horizontal="right" vertical="center"/>
    </xf>
    <xf numFmtId="0" fontId="30" fillId="0" borderId="0" xfId="0" applyFont="1"/>
    <xf numFmtId="0" fontId="23" fillId="0" borderId="0" xfId="0" applyFont="1"/>
    <xf numFmtId="0" fontId="31" fillId="0" borderId="6" xfId="0" applyFont="1" applyFill="1" applyBorder="1" applyAlignment="1">
      <alignment horizontal="right" vertical="center"/>
    </xf>
    <xf numFmtId="3" fontId="32" fillId="0" borderId="0" xfId="0" applyNumberFormat="1" applyFont="1" applyFill="1"/>
    <xf numFmtId="164" fontId="32" fillId="0" borderId="0" xfId="13" applyNumberFormat="1" applyFont="1" applyFill="1"/>
    <xf numFmtId="164" fontId="31" fillId="0" borderId="0" xfId="13" applyNumberFormat="1" applyFont="1" applyFill="1"/>
    <xf numFmtId="165" fontId="32" fillId="0" borderId="0" xfId="0" applyNumberFormat="1" applyFont="1" applyFill="1"/>
    <xf numFmtId="165" fontId="31" fillId="0" borderId="0" xfId="0" applyNumberFormat="1" applyFont="1" applyFill="1"/>
    <xf numFmtId="49" fontId="33" fillId="0" borderId="6" xfId="0" applyNumberFormat="1" applyFont="1" applyFill="1" applyBorder="1" applyAlignment="1">
      <alignment horizontal="center" vertical="center"/>
    </xf>
    <xf numFmtId="0" fontId="7" fillId="0" borderId="6" xfId="0" applyFont="1" applyFill="1" applyBorder="1" applyAlignment="1">
      <alignment horizontal="center" vertical="center"/>
    </xf>
    <xf numFmtId="0" fontId="32" fillId="0" borderId="0" xfId="0" applyFont="1" applyFill="1"/>
    <xf numFmtId="49" fontId="33" fillId="0" borderId="0" xfId="0" applyNumberFormat="1" applyFont="1" applyFill="1" applyAlignment="1">
      <alignment horizontal="center"/>
    </xf>
    <xf numFmtId="0" fontId="31" fillId="0" borderId="0" xfId="0" applyFont="1" applyFill="1" applyAlignment="1">
      <alignment horizontal="left"/>
    </xf>
    <xf numFmtId="0" fontId="32" fillId="0" borderId="0" xfId="0" applyFont="1" applyFill="1" applyAlignment="1">
      <alignment horizontal="left" indent="1"/>
    </xf>
    <xf numFmtId="0" fontId="25" fillId="0" borderId="0" xfId="0" applyFont="1"/>
    <xf numFmtId="0" fontId="7" fillId="0" borderId="0" xfId="0" applyFont="1" applyFill="1" applyBorder="1" applyAlignment="1">
      <alignment horizontal="right" vertical="center"/>
    </xf>
    <xf numFmtId="0" fontId="25" fillId="0" borderId="0" xfId="0" applyFont="1" applyAlignment="1">
      <alignment vertical="center"/>
    </xf>
    <xf numFmtId="0" fontId="32" fillId="0" borderId="0" xfId="0" applyFont="1" applyFill="1" applyAlignment="1">
      <alignment horizontal="left"/>
    </xf>
    <xf numFmtId="0" fontId="10" fillId="0" borderId="0" xfId="0" applyFont="1" applyFill="1" applyAlignment="1">
      <alignment horizontal="left"/>
    </xf>
    <xf numFmtId="3" fontId="10" fillId="0" borderId="0" xfId="0" applyNumberFormat="1" applyFont="1" applyFill="1"/>
    <xf numFmtId="49" fontId="10" fillId="0" borderId="0" xfId="0" applyNumberFormat="1" applyFont="1" applyFill="1" applyAlignment="1">
      <alignment horizontal="left"/>
    </xf>
    <xf numFmtId="0" fontId="31" fillId="0" borderId="0" xfId="0" applyFont="1" applyFill="1" applyBorder="1" applyAlignment="1">
      <alignment horizontal="right" vertical="center"/>
    </xf>
    <xf numFmtId="3" fontId="35" fillId="0" borderId="0" xfId="0" applyNumberFormat="1" applyFont="1" applyFill="1" applyBorder="1"/>
    <xf numFmtId="3" fontId="32" fillId="0" borderId="0" xfId="0" applyNumberFormat="1" applyFont="1" applyFill="1" applyBorder="1"/>
    <xf numFmtId="0" fontId="6" fillId="0" borderId="0" xfId="0" applyFont="1" applyBorder="1" applyAlignment="1">
      <alignment vertical="center"/>
    </xf>
    <xf numFmtId="164" fontId="32" fillId="0" borderId="0" xfId="13" applyNumberFormat="1" applyFont="1" applyFill="1" applyBorder="1"/>
    <xf numFmtId="0" fontId="31" fillId="0" borderId="0" xfId="0" applyFont="1" applyFill="1" applyAlignment="1">
      <alignment horizontal="left" indent="2"/>
    </xf>
    <xf numFmtId="0" fontId="35" fillId="0" borderId="0" xfId="0" applyFont="1" applyFill="1" applyAlignment="1">
      <alignment horizontal="left" indent="3"/>
    </xf>
    <xf numFmtId="164" fontId="35" fillId="0" borderId="0" xfId="13" applyNumberFormat="1" applyFont="1" applyFill="1"/>
    <xf numFmtId="164" fontId="31" fillId="0" borderId="0" xfId="13" applyNumberFormat="1" applyFont="1" applyFill="1" applyBorder="1"/>
    <xf numFmtId="49" fontId="33" fillId="0" borderId="0" xfId="0" applyNumberFormat="1" applyFont="1" applyFill="1" applyBorder="1" applyAlignment="1">
      <alignment horizontal="center"/>
    </xf>
    <xf numFmtId="0" fontId="32" fillId="0" borderId="0" xfId="0" applyFont="1" applyFill="1" applyBorder="1" applyAlignment="1">
      <alignment horizontal="left" indent="1"/>
    </xf>
    <xf numFmtId="0" fontId="31" fillId="0" borderId="0" xfId="0" applyFont="1" applyFill="1" applyBorder="1" applyAlignment="1">
      <alignment horizontal="left" indent="2"/>
    </xf>
    <xf numFmtId="0" fontId="35" fillId="0" borderId="0" xfId="0" applyFont="1" applyFill="1" applyBorder="1" applyAlignment="1">
      <alignment horizontal="left" indent="3"/>
    </xf>
    <xf numFmtId="164" fontId="35" fillId="0" borderId="0" xfId="13" applyNumberFormat="1" applyFont="1" applyFill="1" applyBorder="1"/>
    <xf numFmtId="49" fontId="34" fillId="0" borderId="1" xfId="0" applyNumberFormat="1" applyFont="1" applyFill="1" applyBorder="1" applyAlignment="1">
      <alignment horizontal="center" vertical="center"/>
    </xf>
    <xf numFmtId="0" fontId="31" fillId="0" borderId="1" xfId="0" applyFont="1" applyFill="1" applyBorder="1" applyAlignment="1">
      <alignment horizontal="left" vertical="center"/>
    </xf>
    <xf numFmtId="3" fontId="31" fillId="0" borderId="0" xfId="0" applyNumberFormat="1" applyFont="1" applyFill="1" applyBorder="1" applyAlignment="1">
      <alignment vertical="center"/>
    </xf>
    <xf numFmtId="164" fontId="31" fillId="0" borderId="1" xfId="13" applyNumberFormat="1" applyFont="1" applyFill="1" applyBorder="1" applyAlignment="1">
      <alignment vertical="center"/>
    </xf>
    <xf numFmtId="0" fontId="1" fillId="0" borderId="6" xfId="0" applyFont="1" applyBorder="1" applyAlignment="1">
      <alignment horizontal="center" vertical="center"/>
    </xf>
    <xf numFmtId="0" fontId="21" fillId="0" borderId="0" xfId="0" applyFont="1" applyBorder="1" applyAlignment="1">
      <alignment vertical="top"/>
    </xf>
    <xf numFmtId="0" fontId="6" fillId="0" borderId="6" xfId="8" applyFont="1" applyBorder="1" applyAlignment="1">
      <alignment horizontal="center" vertical="center"/>
    </xf>
    <xf numFmtId="3" fontId="9" fillId="0" borderId="0" xfId="6" applyNumberFormat="1" applyFont="1"/>
    <xf numFmtId="165" fontId="9" fillId="0" borderId="0" xfId="6" applyNumberFormat="1" applyFont="1"/>
    <xf numFmtId="0" fontId="36" fillId="0" borderId="0" xfId="0" applyFont="1" applyAlignment="1">
      <alignment horizontal="left"/>
    </xf>
    <xf numFmtId="3" fontId="37" fillId="0" borderId="0" xfId="0" applyNumberFormat="1" applyFont="1"/>
    <xf numFmtId="3" fontId="9" fillId="0" borderId="0" xfId="0" applyNumberFormat="1" applyFont="1"/>
    <xf numFmtId="3" fontId="7" fillId="0" borderId="0" xfId="6" applyNumberFormat="1"/>
    <xf numFmtId="0" fontId="7" fillId="0" borderId="0" xfId="0" applyFont="1"/>
    <xf numFmtId="3" fontId="7" fillId="0" borderId="0" xfId="6" applyNumberFormat="1" applyAlignment="1">
      <alignment horizontal="left" indent="1"/>
    </xf>
    <xf numFmtId="3" fontId="7" fillId="0" borderId="0" xfId="0" applyNumberFormat="1" applyFont="1"/>
    <xf numFmtId="3" fontId="9" fillId="0" borderId="1" xfId="6" applyNumberFormat="1" applyFont="1" applyBorder="1"/>
    <xf numFmtId="165" fontId="9" fillId="0" borderId="1" xfId="6" applyNumberFormat="1" applyFont="1" applyBorder="1"/>
    <xf numFmtId="3" fontId="37" fillId="0" borderId="0" xfId="0" applyNumberFormat="1" applyFont="1" applyBorder="1"/>
    <xf numFmtId="165" fontId="7" fillId="0" borderId="0" xfId="6" applyNumberFormat="1" applyFont="1" applyAlignment="1">
      <alignment horizontal="left" indent="1"/>
    </xf>
    <xf numFmtId="165" fontId="7" fillId="0" borderId="0" xfId="6" applyNumberFormat="1" applyFont="1"/>
    <xf numFmtId="165" fontId="7" fillId="0" borderId="0" xfId="6" applyNumberFormat="1" applyAlignment="1">
      <alignment horizontal="left" indent="1"/>
    </xf>
    <xf numFmtId="3" fontId="9" fillId="0" borderId="0" xfId="6" applyNumberFormat="1" applyFont="1" applyBorder="1"/>
    <xf numFmtId="165" fontId="7" fillId="0" borderId="0" xfId="6" applyNumberFormat="1" applyBorder="1" applyAlignment="1">
      <alignment horizontal="left" indent="1"/>
    </xf>
    <xf numFmtId="3" fontId="7" fillId="0" borderId="0" xfId="0" applyNumberFormat="1" applyFont="1" applyBorder="1"/>
    <xf numFmtId="3" fontId="7" fillId="0" borderId="0" xfId="6" applyNumberFormat="1" applyFont="1"/>
    <xf numFmtId="0" fontId="7" fillId="0" borderId="0" xfId="0" applyFont="1" applyFill="1" applyAlignment="1">
      <alignment horizontal="left"/>
    </xf>
    <xf numFmtId="164" fontId="7" fillId="0" borderId="0" xfId="13" applyNumberFormat="1" applyFont="1"/>
    <xf numFmtId="165" fontId="7" fillId="0" borderId="1" xfId="6" applyNumberFormat="1" applyBorder="1" applyAlignment="1">
      <alignment horizontal="left" indent="1"/>
    </xf>
    <xf numFmtId="164" fontId="7" fillId="0" borderId="1" xfId="13" applyNumberFormat="1" applyFont="1" applyBorder="1"/>
    <xf numFmtId="3" fontId="7" fillId="0" borderId="1" xfId="0" applyNumberFormat="1" applyFont="1" applyBorder="1"/>
    <xf numFmtId="165" fontId="7" fillId="0" borderId="0" xfId="0" applyNumberFormat="1" applyFont="1"/>
    <xf numFmtId="3" fontId="7" fillId="0" borderId="1" xfId="6" applyNumberFormat="1" applyBorder="1"/>
    <xf numFmtId="3" fontId="7" fillId="0" borderId="1" xfId="6" applyNumberFormat="1" applyFont="1" applyBorder="1"/>
    <xf numFmtId="165" fontId="7" fillId="0" borderId="1" xfId="0" applyNumberFormat="1" applyFont="1" applyBorder="1"/>
    <xf numFmtId="165" fontId="10" fillId="0" borderId="0" xfId="0" applyNumberFormat="1" applyFont="1"/>
    <xf numFmtId="3" fontId="9" fillId="0" borderId="0" xfId="0" applyNumberFormat="1" applyFont="1" applyBorder="1"/>
    <xf numFmtId="0" fontId="7" fillId="0" borderId="0" xfId="0" applyFont="1" applyBorder="1"/>
    <xf numFmtId="164" fontId="7" fillId="0" borderId="0" xfId="13" applyNumberFormat="1" applyFont="1" applyBorder="1"/>
    <xf numFmtId="165" fontId="7" fillId="0" borderId="0" xfId="0" applyNumberFormat="1" applyFont="1" applyBorder="1"/>
    <xf numFmtId="165" fontId="10" fillId="0" borderId="0" xfId="0" applyNumberFormat="1" applyFont="1" applyBorder="1"/>
    <xf numFmtId="167" fontId="1" fillId="0" borderId="0" xfId="1" applyNumberFormat="1"/>
    <xf numFmtId="0" fontId="0" fillId="0" borderId="0" xfId="0" applyBorder="1" applyAlignment="1">
      <alignment vertical="top"/>
    </xf>
    <xf numFmtId="0" fontId="12" fillId="0" borderId="0" xfId="0" applyFont="1" applyAlignment="1">
      <alignment horizontal="left" vertical="top"/>
    </xf>
    <xf numFmtId="49" fontId="32" fillId="0" borderId="0" xfId="0" applyNumberFormat="1" applyFont="1" applyFill="1" applyAlignment="1">
      <alignment horizontal="center"/>
    </xf>
    <xf numFmtId="0" fontId="13" fillId="0" borderId="0" xfId="0" applyFont="1" applyAlignment="1">
      <alignment horizontal="left" vertical="top"/>
    </xf>
    <xf numFmtId="9" fontId="0" fillId="0" borderId="0" xfId="13" applyFont="1" applyAlignment="1">
      <alignment vertical="top"/>
    </xf>
    <xf numFmtId="0" fontId="0" fillId="0" borderId="0" xfId="0" applyBorder="1" applyAlignment="1">
      <alignment horizontal="right" vertical="center"/>
    </xf>
    <xf numFmtId="3" fontId="21" fillId="0" borderId="0" xfId="0" applyNumberFormat="1" applyFont="1" applyBorder="1" applyAlignment="1">
      <alignment vertical="center"/>
    </xf>
    <xf numFmtId="0" fontId="6" fillId="0" borderId="11" xfId="0" applyFont="1" applyBorder="1" applyAlignment="1">
      <alignment horizontal="center" vertical="top"/>
    </xf>
    <xf numFmtId="0" fontId="6" fillId="0" borderId="0" xfId="1" applyNumberFormat="1" applyFont="1" applyBorder="1" applyAlignment="1">
      <alignment horizontal="right" vertical="center"/>
    </xf>
    <xf numFmtId="0" fontId="6" fillId="0" borderId="1" xfId="0" applyFont="1" applyBorder="1" applyAlignment="1">
      <alignment horizontal="left" vertical="center"/>
    </xf>
    <xf numFmtId="0" fontId="6" fillId="0" borderId="0" xfId="8" applyFont="1" applyBorder="1"/>
    <xf numFmtId="0" fontId="6" fillId="0" borderId="0" xfId="8" applyFont="1" applyBorder="1" applyAlignment="1">
      <alignment horizontal="right" vertical="center"/>
    </xf>
    <xf numFmtId="166" fontId="6" fillId="0" borderId="0" xfId="8" applyNumberFormat="1" applyFont="1" applyBorder="1" applyAlignment="1">
      <alignment horizontal="right"/>
    </xf>
    <xf numFmtId="166" fontId="6" fillId="0" borderId="0" xfId="8" applyNumberFormat="1" applyFont="1" applyBorder="1"/>
    <xf numFmtId="166" fontId="7" fillId="0" borderId="0" xfId="8" applyNumberFormat="1" applyFont="1" applyBorder="1"/>
    <xf numFmtId="166" fontId="6" fillId="0" borderId="0" xfId="8" applyNumberFormat="1" applyFont="1" applyBorder="1" applyAlignment="1">
      <alignment horizontal="right" vertical="top"/>
    </xf>
    <xf numFmtId="0" fontId="6" fillId="0" borderId="0" xfId="8" applyFont="1" applyBorder="1" applyAlignment="1">
      <alignment vertical="top"/>
    </xf>
    <xf numFmtId="166" fontId="6" fillId="0" borderId="0" xfId="8" applyNumberFormat="1" applyFont="1" applyFill="1" applyBorder="1"/>
    <xf numFmtId="166" fontId="18" fillId="0" borderId="0" xfId="8" applyNumberFormat="1" applyFont="1" applyBorder="1"/>
    <xf numFmtId="0" fontId="5" fillId="0" borderId="13" xfId="0" applyFont="1" applyFill="1" applyBorder="1" applyAlignment="1">
      <alignment horizontal="center" vertical="center"/>
    </xf>
    <xf numFmtId="0" fontId="0" fillId="0" borderId="0" xfId="0" applyFill="1" applyAlignment="1">
      <alignment horizontal="center"/>
    </xf>
    <xf numFmtId="0" fontId="6" fillId="0" borderId="12" xfId="0" applyFont="1" applyBorder="1" applyAlignment="1">
      <alignment horizontal="center" vertical="center"/>
    </xf>
    <xf numFmtId="0" fontId="6" fillId="0" borderId="12" xfId="0" applyFont="1" applyFill="1" applyBorder="1" applyAlignment="1">
      <alignment horizontal="center" vertical="center"/>
    </xf>
    <xf numFmtId="0" fontId="16" fillId="0" borderId="0" xfId="10" applyFont="1" applyFill="1" applyBorder="1"/>
    <xf numFmtId="3" fontId="7" fillId="0" borderId="0" xfId="6" applyNumberFormat="1" applyFont="1" applyBorder="1"/>
    <xf numFmtId="0" fontId="7" fillId="0" borderId="0" xfId="0" applyFont="1" applyFill="1" applyBorder="1" applyAlignment="1">
      <alignment horizontal="left" indent="1"/>
    </xf>
    <xf numFmtId="165" fontId="7" fillId="0" borderId="0" xfId="6" applyNumberFormat="1" applyFont="1" applyBorder="1" applyAlignment="1">
      <alignment horizontal="left" indent="1"/>
    </xf>
    <xf numFmtId="165" fontId="7" fillId="0" borderId="1" xfId="6" applyNumberFormat="1" applyFont="1" applyBorder="1" applyAlignment="1">
      <alignment horizontal="left" indent="1"/>
    </xf>
    <xf numFmtId="3" fontId="7" fillId="0" borderId="0" xfId="6" applyNumberFormat="1" applyFont="1" applyAlignment="1">
      <alignment horizontal="left"/>
    </xf>
    <xf numFmtId="9" fontId="31" fillId="0" borderId="1" xfId="13" applyNumberFormat="1" applyFont="1" applyFill="1" applyBorder="1" applyAlignment="1">
      <alignment vertical="center"/>
    </xf>
    <xf numFmtId="175" fontId="7" fillId="0" borderId="0" xfId="1" applyNumberFormat="1" applyFont="1" applyFill="1"/>
    <xf numFmtId="0" fontId="1" fillId="0" borderId="6" xfId="9" applyBorder="1" applyAlignment="1">
      <alignment horizontal="center" vertical="center"/>
    </xf>
    <xf numFmtId="175" fontId="7" fillId="0" borderId="1" xfId="1" applyNumberFormat="1" applyFont="1" applyFill="1" applyBorder="1"/>
    <xf numFmtId="165" fontId="7" fillId="0" borderId="0" xfId="9" applyNumberFormat="1" applyFont="1" applyAlignment="1">
      <alignment horizontal="left" indent="1"/>
    </xf>
    <xf numFmtId="0" fontId="7" fillId="0" borderId="3" xfId="0" applyFont="1" applyFill="1" applyBorder="1" applyAlignment="1">
      <alignment horizontal="right" vertical="center"/>
    </xf>
    <xf numFmtId="0" fontId="0" fillId="0" borderId="0" xfId="0" applyBorder="1" applyAlignment="1">
      <alignment horizontal="left" indent="1"/>
    </xf>
    <xf numFmtId="176" fontId="7" fillId="0" borderId="0" xfId="1" applyNumberFormat="1" applyFont="1" applyFill="1" applyBorder="1"/>
    <xf numFmtId="176" fontId="7" fillId="0" borderId="10" xfId="1" applyNumberFormat="1" applyFont="1" applyFill="1" applyBorder="1"/>
    <xf numFmtId="0" fontId="17" fillId="0" borderId="1" xfId="0" applyFont="1" applyBorder="1" applyAlignment="1">
      <alignment horizontal="left" vertical="center" indent="1"/>
    </xf>
    <xf numFmtId="176" fontId="9" fillId="0" borderId="1" xfId="1" applyNumberFormat="1" applyFont="1" applyFill="1" applyBorder="1" applyAlignment="1">
      <alignment vertical="center"/>
    </xf>
    <xf numFmtId="176" fontId="9" fillId="0" borderId="5" xfId="1" applyNumberFormat="1" applyFont="1" applyFill="1" applyBorder="1" applyAlignment="1">
      <alignment vertical="center"/>
    </xf>
    <xf numFmtId="0" fontId="17" fillId="0" borderId="0" xfId="0" applyFont="1" applyAlignment="1">
      <alignment vertical="center"/>
    </xf>
    <xf numFmtId="0" fontId="12" fillId="0" borderId="0" xfId="0" applyFont="1" applyFill="1" applyBorder="1" applyAlignment="1">
      <alignment horizontal="right" vertical="center" wrapText="1"/>
    </xf>
    <xf numFmtId="166" fontId="12" fillId="0" borderId="0" xfId="0" applyNumberFormat="1" applyFont="1" applyAlignment="1">
      <alignment vertical="top"/>
    </xf>
    <xf numFmtId="166" fontId="0" fillId="0" borderId="0" xfId="0" applyNumberFormat="1" applyAlignment="1"/>
    <xf numFmtId="166" fontId="6" fillId="0" borderId="0" xfId="0" applyNumberFormat="1" applyFont="1" applyBorder="1"/>
    <xf numFmtId="3" fontId="6" fillId="0" borderId="0" xfId="0" applyNumberFormat="1" applyFont="1" applyFill="1" applyBorder="1" applyAlignment="1"/>
    <xf numFmtId="0" fontId="12" fillId="0" borderId="6" xfId="0" applyNumberFormat="1" applyFont="1" applyBorder="1" applyAlignment="1">
      <alignment vertical="center"/>
    </xf>
    <xf numFmtId="0" fontId="12" fillId="0" borderId="6" xfId="1" applyNumberFormat="1" applyFont="1" applyBorder="1" applyAlignment="1">
      <alignment horizontal="right" vertical="center"/>
    </xf>
    <xf numFmtId="171" fontId="12" fillId="0" borderId="2" xfId="0" applyNumberFormat="1" applyFont="1" applyBorder="1" applyAlignment="1"/>
    <xf numFmtId="171" fontId="12" fillId="0" borderId="0" xfId="0" applyNumberFormat="1" applyFont="1" applyBorder="1" applyAlignment="1"/>
    <xf numFmtId="171" fontId="12" fillId="0" borderId="1" xfId="1" applyNumberFormat="1" applyFont="1" applyBorder="1" applyAlignment="1">
      <alignment vertical="top"/>
    </xf>
    <xf numFmtId="174" fontId="6" fillId="0" borderId="0" xfId="5" applyNumberFormat="1" applyBorder="1" applyAlignment="1">
      <alignment horizontal="center" vertical="center"/>
    </xf>
    <xf numFmtId="167" fontId="12" fillId="0" borderId="0" xfId="2" applyNumberFormat="1" applyFont="1" applyBorder="1" applyAlignment="1">
      <alignment vertical="center"/>
    </xf>
    <xf numFmtId="3" fontId="6" fillId="0" borderId="0" xfId="5" applyNumberFormat="1" applyFill="1" applyBorder="1" applyAlignment="1">
      <alignment horizontal="right" vertical="center"/>
    </xf>
    <xf numFmtId="174" fontId="6" fillId="0" borderId="1" xfId="5" applyNumberFormat="1" applyBorder="1" applyAlignment="1">
      <alignment horizontal="center" vertical="top"/>
    </xf>
    <xf numFmtId="167" fontId="12" fillId="0" borderId="1" xfId="2" applyNumberFormat="1" applyFont="1" applyBorder="1" applyAlignment="1">
      <alignment vertical="top"/>
    </xf>
    <xf numFmtId="3" fontId="6" fillId="0" borderId="1" xfId="5" applyNumberFormat="1" applyFill="1" applyBorder="1" applyAlignment="1">
      <alignment horizontal="right" vertical="top"/>
    </xf>
    <xf numFmtId="173" fontId="2" fillId="0" borderId="0" xfId="0" applyNumberFormat="1" applyFont="1" applyBorder="1" applyAlignment="1">
      <alignment horizontal="left" indent="2"/>
    </xf>
    <xf numFmtId="0" fontId="6" fillId="0" borderId="2" xfId="0" applyFont="1" applyBorder="1" applyAlignment="1">
      <alignment horizontal="right" vertical="center" wrapText="1"/>
    </xf>
    <xf numFmtId="0" fontId="6" fillId="0" borderId="0" xfId="0" applyFont="1" applyAlignment="1">
      <alignment horizontal="right" vertical="center" wrapText="1"/>
    </xf>
    <xf numFmtId="0" fontId="5" fillId="0" borderId="1" xfId="0" applyFont="1" applyBorder="1" applyAlignment="1">
      <alignment vertical="center"/>
    </xf>
    <xf numFmtId="165" fontId="31" fillId="0" borderId="1" xfId="0" applyNumberFormat="1" applyFont="1" applyFill="1" applyBorder="1" applyAlignment="1">
      <alignment vertical="center"/>
    </xf>
    <xf numFmtId="0" fontId="5" fillId="0" borderId="0" xfId="12" applyFont="1" applyFill="1" applyAlignment="1">
      <alignment vertical="center"/>
    </xf>
    <xf numFmtId="0" fontId="40" fillId="0" borderId="0" xfId="4" applyFont="1" applyAlignment="1" applyProtection="1">
      <alignment horizontal="center"/>
    </xf>
    <xf numFmtId="0" fontId="40" fillId="0" borderId="12" xfId="4" applyFont="1" applyBorder="1" applyAlignment="1" applyProtection="1">
      <alignment horizontal="center" vertical="top"/>
    </xf>
    <xf numFmtId="3" fontId="13" fillId="0" borderId="0" xfId="0" applyNumberFormat="1" applyFont="1" applyAlignment="1">
      <alignment horizontal="right"/>
    </xf>
    <xf numFmtId="176" fontId="7" fillId="0" borderId="0" xfId="1" applyNumberFormat="1" applyFont="1" applyFill="1" applyAlignment="1">
      <alignment horizontal="right"/>
    </xf>
    <xf numFmtId="0" fontId="7" fillId="0" borderId="0" xfId="0" applyFont="1" applyFill="1" applyAlignment="1">
      <alignment horizontal="left" indent="1"/>
    </xf>
    <xf numFmtId="49" fontId="8" fillId="0" borderId="0" xfId="0" applyNumberFormat="1" applyFont="1" applyFill="1" applyAlignment="1">
      <alignment horizontal="left"/>
    </xf>
    <xf numFmtId="3" fontId="1" fillId="0" borderId="0" xfId="0" applyNumberFormat="1" applyFont="1" applyBorder="1" applyAlignment="1">
      <alignment vertical="center"/>
    </xf>
    <xf numFmtId="0" fontId="1" fillId="0" borderId="0" xfId="0" applyFont="1" applyAlignment="1">
      <alignment vertical="center"/>
    </xf>
    <xf numFmtId="49" fontId="8" fillId="0" borderId="1" xfId="0" applyNumberFormat="1" applyFont="1" applyFill="1" applyBorder="1" applyAlignment="1">
      <alignment horizontal="left"/>
    </xf>
    <xf numFmtId="3" fontId="9" fillId="0" borderId="0" xfId="0" applyNumberFormat="1" applyFont="1" applyFill="1" applyBorder="1" applyAlignment="1">
      <alignment vertical="center"/>
    </xf>
    <xf numFmtId="0" fontId="9" fillId="0" borderId="1" xfId="0" applyFont="1" applyFill="1" applyBorder="1" applyAlignment="1">
      <alignment horizontal="left" vertical="center"/>
    </xf>
    <xf numFmtId="0" fontId="1" fillId="0" borderId="0" xfId="0" applyFont="1" applyAlignment="1">
      <alignment horizontal="right"/>
    </xf>
    <xf numFmtId="0" fontId="1" fillId="0" borderId="1" xfId="0" applyFont="1" applyBorder="1" applyAlignment="1">
      <alignment horizontal="right" vertical="top"/>
    </xf>
    <xf numFmtId="3" fontId="10" fillId="0" borderId="0" xfId="6" applyNumberFormat="1" applyFont="1"/>
    <xf numFmtId="3" fontId="10" fillId="0" borderId="0" xfId="6" applyNumberFormat="1" applyFont="1" applyAlignment="1">
      <alignment horizontal="left" indent="3"/>
    </xf>
    <xf numFmtId="3" fontId="10" fillId="0" borderId="0" xfId="0" applyNumberFormat="1" applyFont="1" applyBorder="1"/>
    <xf numFmtId="175" fontId="7" fillId="0" borderId="1" xfId="1" applyNumberFormat="1" applyFont="1" applyFill="1" applyBorder="1" applyAlignment="1">
      <alignment vertical="top"/>
    </xf>
    <xf numFmtId="167" fontId="1" fillId="0" borderId="0" xfId="1" applyNumberFormat="1" applyBorder="1" applyAlignment="1">
      <alignment vertical="top"/>
    </xf>
    <xf numFmtId="3" fontId="12" fillId="0" borderId="0" xfId="0" applyNumberFormat="1" applyFont="1" applyBorder="1" applyAlignment="1">
      <alignment vertical="top"/>
    </xf>
    <xf numFmtId="167" fontId="12" fillId="0" borderId="0" xfId="1" applyNumberFormat="1" applyFont="1" applyBorder="1" applyAlignment="1">
      <alignment vertical="top"/>
    </xf>
    <xf numFmtId="167" fontId="12" fillId="0" borderId="0" xfId="1" applyNumberFormat="1" applyFont="1" applyBorder="1" applyAlignment="1">
      <alignment horizontal="right" vertical="top"/>
    </xf>
    <xf numFmtId="0" fontId="1" fillId="0" borderId="0" xfId="0" applyFont="1" applyAlignment="1">
      <alignment horizontal="left" indent="1"/>
    </xf>
    <xf numFmtId="167" fontId="1" fillId="0" borderId="0" xfId="1" applyNumberFormat="1" applyFont="1" applyBorder="1" applyAlignment="1">
      <alignment horizontal="right" vertical="top"/>
    </xf>
    <xf numFmtId="0" fontId="1" fillId="0" borderId="1" xfId="0" applyFont="1" applyBorder="1" applyAlignment="1">
      <alignment horizontal="left" indent="1"/>
    </xf>
    <xf numFmtId="167" fontId="1" fillId="0" borderId="1" xfId="1" applyNumberFormat="1" applyFont="1" applyBorder="1" applyAlignment="1">
      <alignment horizontal="right" vertical="top"/>
    </xf>
    <xf numFmtId="0" fontId="1" fillId="0" borderId="6" xfId="5" applyFont="1" applyBorder="1" applyAlignment="1">
      <alignment horizontal="left" vertical="center" wrapText="1"/>
    </xf>
    <xf numFmtId="0" fontId="1" fillId="0" borderId="6" xfId="5" applyFont="1" applyBorder="1" applyAlignment="1">
      <alignment horizontal="center" vertical="center" wrapText="1"/>
    </xf>
    <xf numFmtId="0" fontId="1" fillId="0" borderId="0" xfId="5" applyFont="1"/>
    <xf numFmtId="3" fontId="1" fillId="0" borderId="0" xfId="5" applyNumberFormat="1" applyFont="1"/>
    <xf numFmtId="0" fontId="1" fillId="0" borderId="0" xfId="5" applyFont="1" applyAlignment="1">
      <alignment vertical="top"/>
    </xf>
    <xf numFmtId="3" fontId="1" fillId="0" borderId="0" xfId="5" applyNumberFormat="1" applyFont="1" applyAlignment="1">
      <alignment vertical="top"/>
    </xf>
    <xf numFmtId="3" fontId="1" fillId="0" borderId="0" xfId="5" applyNumberFormat="1" applyFont="1" applyBorder="1" applyAlignment="1">
      <alignment vertical="top"/>
    </xf>
    <xf numFmtId="165" fontId="1" fillId="0" borderId="0" xfId="0" applyNumberFormat="1" applyFont="1"/>
    <xf numFmtId="165" fontId="1" fillId="0" borderId="6" xfId="0" applyNumberFormat="1" applyFont="1" applyBorder="1"/>
    <xf numFmtId="165" fontId="1" fillId="0" borderId="6" xfId="0" applyNumberFormat="1" applyFont="1" applyBorder="1" applyAlignment="1">
      <alignment horizontal="center"/>
    </xf>
    <xf numFmtId="165" fontId="19" fillId="0" borderId="0" xfId="0" applyNumberFormat="1" applyFont="1"/>
    <xf numFmtId="165" fontId="19" fillId="0" borderId="0" xfId="1" applyNumberFormat="1" applyFont="1"/>
    <xf numFmtId="165" fontId="12" fillId="0" borderId="0" xfId="0" applyNumberFormat="1" applyFont="1"/>
    <xf numFmtId="165" fontId="1" fillId="0" borderId="0" xfId="0" applyNumberFormat="1" applyFont="1" applyAlignment="1">
      <alignment horizontal="left" indent="1"/>
    </xf>
    <xf numFmtId="165" fontId="1" fillId="0" borderId="0" xfId="1" applyNumberFormat="1" applyFont="1"/>
    <xf numFmtId="165" fontId="1" fillId="0" borderId="0" xfId="0" applyNumberFormat="1" applyFont="1" applyFill="1" applyAlignment="1">
      <alignment horizontal="left" indent="1"/>
    </xf>
    <xf numFmtId="165" fontId="1" fillId="0" borderId="0" xfId="0" applyNumberFormat="1" applyFont="1" applyAlignment="1">
      <alignment horizontal="left" indent="2"/>
    </xf>
    <xf numFmtId="165" fontId="1" fillId="0" borderId="0" xfId="0" applyNumberFormat="1" applyFont="1" applyFill="1"/>
    <xf numFmtId="175" fontId="1" fillId="0" borderId="0" xfId="0" applyNumberFormat="1" applyFont="1" applyFill="1"/>
    <xf numFmtId="0" fontId="1" fillId="0" borderId="0" xfId="0" applyFont="1" applyFill="1" applyAlignment="1">
      <alignment horizontal="left" vertical="top" wrapText="1" indent="2"/>
    </xf>
    <xf numFmtId="165" fontId="17" fillId="0" borderId="0" xfId="0" applyNumberFormat="1" applyFont="1"/>
    <xf numFmtId="165" fontId="1" fillId="0" borderId="0" xfId="0" applyNumberFormat="1" applyFont="1" applyAlignment="1">
      <alignment horizontal="right"/>
    </xf>
    <xf numFmtId="165" fontId="1" fillId="0" borderId="0" xfId="0" applyNumberFormat="1" applyFont="1" applyAlignment="1">
      <alignment horizontal="center" vertical="top"/>
    </xf>
    <xf numFmtId="165" fontId="1" fillId="0" borderId="0" xfId="0" applyNumberFormat="1" applyFont="1" applyAlignment="1">
      <alignment horizontal="center"/>
    </xf>
    <xf numFmtId="165" fontId="12" fillId="0" borderId="0" xfId="1" applyNumberFormat="1" applyFont="1"/>
    <xf numFmtId="165" fontId="19" fillId="0" borderId="0" xfId="0" applyNumberFormat="1" applyFont="1" applyAlignment="1">
      <alignment vertical="center"/>
    </xf>
    <xf numFmtId="165" fontId="19" fillId="0" borderId="1" xfId="0" applyNumberFormat="1" applyFont="1" applyBorder="1"/>
    <xf numFmtId="165" fontId="19" fillId="0" borderId="1" xfId="0" applyNumberFormat="1" applyFont="1" applyBorder="1" applyAlignment="1">
      <alignment vertical="center"/>
    </xf>
    <xf numFmtId="177" fontId="1" fillId="0" borderId="0" xfId="0" applyNumberFormat="1" applyFont="1"/>
    <xf numFmtId="165" fontId="1" fillId="0" borderId="0" xfId="0" applyNumberFormat="1" applyFont="1" applyAlignment="1">
      <alignment vertical="top"/>
    </xf>
    <xf numFmtId="165" fontId="17" fillId="0" borderId="0" xfId="0" applyNumberFormat="1" applyFont="1" applyFill="1"/>
    <xf numFmtId="0" fontId="1" fillId="0" borderId="0" xfId="0" applyFont="1" applyAlignment="1">
      <alignment horizontal="left" vertical="top" wrapText="1" indent="2"/>
    </xf>
    <xf numFmtId="165" fontId="1" fillId="0" borderId="0" xfId="0" applyNumberFormat="1" applyFont="1" applyFill="1" applyAlignment="1">
      <alignment horizontal="left" indent="2"/>
    </xf>
    <xf numFmtId="0" fontId="1" fillId="0" borderId="0" xfId="0" applyFont="1" applyAlignment="1">
      <alignment horizontal="left" wrapText="1" indent="1"/>
    </xf>
    <xf numFmtId="0" fontId="1" fillId="0" borderId="0" xfId="0" applyFont="1" applyAlignment="1">
      <alignment horizontal="left" vertical="top" wrapText="1"/>
    </xf>
    <xf numFmtId="165" fontId="1" fillId="0" borderId="0" xfId="1" applyNumberFormat="1" applyFont="1" applyAlignment="1">
      <alignment vertical="top"/>
    </xf>
    <xf numFmtId="0" fontId="1" fillId="0" borderId="0" xfId="0" applyFont="1" applyAlignment="1">
      <alignment horizontal="left" vertical="top" indent="1"/>
    </xf>
    <xf numFmtId="165" fontId="19" fillId="0" borderId="0" xfId="1" applyNumberFormat="1" applyFont="1" applyAlignment="1">
      <alignment vertical="center"/>
    </xf>
    <xf numFmtId="165" fontId="1" fillId="0" borderId="6" xfId="0" applyNumberFormat="1" applyFont="1" applyBorder="1" applyAlignment="1">
      <alignment vertical="center"/>
    </xf>
    <xf numFmtId="165" fontId="1" fillId="0" borderId="6" xfId="0" applyNumberFormat="1" applyFont="1" applyBorder="1" applyAlignment="1">
      <alignment horizontal="center" vertical="center"/>
    </xf>
    <xf numFmtId="165" fontId="1" fillId="0" borderId="0" xfId="0" applyNumberFormat="1" applyFont="1" applyAlignment="1">
      <alignment horizontal="center" vertical="center"/>
    </xf>
    <xf numFmtId="165" fontId="1" fillId="0" borderId="0" xfId="0" applyNumberFormat="1" applyFont="1" applyAlignment="1">
      <alignment vertical="center"/>
    </xf>
    <xf numFmtId="0" fontId="39" fillId="0" borderId="12" xfId="0" applyFont="1" applyBorder="1" applyAlignment="1">
      <alignment horizontal="center" vertical="center" wrapText="1"/>
    </xf>
    <xf numFmtId="0" fontId="0" fillId="0" borderId="0" xfId="0" applyFill="1" applyBorder="1" applyAlignment="1">
      <alignment horizontal="center"/>
    </xf>
    <xf numFmtId="165" fontId="12" fillId="0" borderId="0" xfId="0" applyNumberFormat="1" applyFont="1" applyAlignment="1">
      <alignment horizontal="right"/>
    </xf>
    <xf numFmtId="0" fontId="1" fillId="0" borderId="0" xfId="0" applyFont="1" applyAlignment="1">
      <alignment horizontal="center"/>
    </xf>
    <xf numFmtId="165" fontId="1" fillId="0" borderId="0" xfId="0" applyNumberFormat="1" applyFont="1" applyFill="1" applyAlignment="1">
      <alignment horizontal="left" wrapText="1" indent="1"/>
    </xf>
    <xf numFmtId="165" fontId="1" fillId="0" borderId="0" xfId="0" applyNumberFormat="1" applyFont="1" applyBorder="1" applyAlignment="1">
      <alignment horizontal="left"/>
    </xf>
    <xf numFmtId="165" fontId="7" fillId="0" borderId="0" xfId="9" applyNumberFormat="1" applyFont="1" applyAlignment="1">
      <alignment horizontal="left"/>
    </xf>
    <xf numFmtId="165" fontId="1" fillId="0" borderId="0" xfId="0" applyNumberFormat="1" applyFont="1" applyAlignment="1">
      <alignment horizontal="left"/>
    </xf>
    <xf numFmtId="165" fontId="1" fillId="0" borderId="0" xfId="0" applyNumberFormat="1" applyFont="1" applyFill="1" applyAlignment="1">
      <alignment horizontal="left" wrapText="1" indent="2"/>
    </xf>
    <xf numFmtId="175" fontId="19" fillId="0" borderId="0" xfId="0" applyNumberFormat="1" applyFont="1" applyFill="1" applyAlignment="1">
      <alignment horizontal="right"/>
    </xf>
    <xf numFmtId="175" fontId="12" fillId="0" borderId="0" xfId="0" applyNumberFormat="1" applyFont="1" applyFill="1" applyAlignment="1">
      <alignment horizontal="right"/>
    </xf>
    <xf numFmtId="175" fontId="1" fillId="0" borderId="0" xfId="0" applyNumberFormat="1" applyFont="1" applyFill="1" applyAlignment="1">
      <alignment horizontal="right"/>
    </xf>
    <xf numFmtId="165" fontId="1" fillId="0" borderId="6" xfId="0" applyNumberFormat="1" applyFont="1" applyBorder="1" applyAlignment="1">
      <alignment horizontal="right" vertical="center"/>
    </xf>
    <xf numFmtId="175" fontId="19" fillId="0" borderId="1" xfId="0" applyNumberFormat="1" applyFont="1" applyFill="1" applyBorder="1" applyAlignment="1">
      <alignment horizontal="right" vertical="center"/>
    </xf>
    <xf numFmtId="0" fontId="0" fillId="0" borderId="12" xfId="0" applyFill="1" applyBorder="1" applyAlignment="1">
      <alignment horizontal="center" vertical="top"/>
    </xf>
    <xf numFmtId="0" fontId="1" fillId="0" borderId="0" xfId="0" applyFont="1" applyBorder="1" applyAlignment="1">
      <alignment horizontal="right" vertical="top"/>
    </xf>
    <xf numFmtId="0" fontId="1" fillId="0" borderId="0" xfId="0" applyFont="1" applyBorder="1" applyAlignment="1">
      <alignment horizontal="right"/>
    </xf>
    <xf numFmtId="0" fontId="1" fillId="0" borderId="0" xfId="0" applyFont="1" applyBorder="1" applyAlignment="1">
      <alignment horizontal="center"/>
    </xf>
    <xf numFmtId="3" fontId="1" fillId="0" borderId="0" xfId="0" applyNumberFormat="1" applyFont="1" applyBorder="1" applyAlignment="1"/>
    <xf numFmtId="0" fontId="1" fillId="0" borderId="6" xfId="1" applyNumberFormat="1" applyFont="1" applyBorder="1" applyAlignment="1">
      <alignment horizontal="right" vertical="center"/>
    </xf>
    <xf numFmtId="166" fontId="1" fillId="0" borderId="1" xfId="1" applyNumberFormat="1" applyFont="1" applyBorder="1" applyAlignment="1">
      <alignment vertical="top"/>
    </xf>
    <xf numFmtId="174" fontId="1" fillId="0" borderId="1" xfId="0" applyNumberFormat="1" applyFont="1" applyBorder="1" applyAlignment="1">
      <alignment horizontal="center" vertical="top"/>
    </xf>
    <xf numFmtId="174" fontId="1" fillId="0" borderId="0" xfId="0" applyNumberFormat="1" applyFont="1" applyBorder="1" applyAlignment="1">
      <alignment horizontal="center" vertical="center"/>
    </xf>
    <xf numFmtId="174" fontId="1" fillId="0" borderId="0" xfId="0" applyNumberFormat="1" applyFont="1" applyBorder="1" applyAlignment="1">
      <alignment horizontal="center"/>
    </xf>
    <xf numFmtId="0" fontId="10" fillId="0" borderId="0" xfId="0" applyFont="1" applyFill="1" applyAlignment="1">
      <alignment horizontal="left" indent="2"/>
    </xf>
    <xf numFmtId="49" fontId="8" fillId="0" borderId="0" xfId="0" applyNumberFormat="1" applyFont="1" applyFill="1" applyAlignment="1">
      <alignment horizontal="center"/>
    </xf>
    <xf numFmtId="0" fontId="9" fillId="0" borderId="0" xfId="0" applyFont="1" applyFill="1"/>
    <xf numFmtId="175" fontId="17" fillId="0" borderId="0" xfId="0" applyNumberFormat="1" applyFont="1" applyFill="1"/>
    <xf numFmtId="175" fontId="17" fillId="0" borderId="1" xfId="0" applyNumberFormat="1" applyFont="1" applyFill="1" applyBorder="1" applyAlignment="1">
      <alignment vertical="center"/>
    </xf>
    <xf numFmtId="164" fontId="7" fillId="0" borderId="0" xfId="13" applyNumberFormat="1" applyFont="1" applyFill="1"/>
    <xf numFmtId="49" fontId="9" fillId="0" borderId="0" xfId="0" applyNumberFormat="1" applyFont="1" applyFill="1" applyAlignment="1">
      <alignment horizontal="center"/>
    </xf>
    <xf numFmtId="164" fontId="9" fillId="0" borderId="0" xfId="13" applyNumberFormat="1" applyFont="1" applyFill="1"/>
    <xf numFmtId="164" fontId="9" fillId="0" borderId="1" xfId="13" applyNumberFormat="1" applyFont="1" applyFill="1" applyBorder="1" applyAlignment="1">
      <alignment vertical="center"/>
    </xf>
    <xf numFmtId="164" fontId="7" fillId="0" borderId="0" xfId="13" applyNumberFormat="1" applyFont="1" applyFill="1" applyAlignment="1">
      <alignment horizontal="right"/>
    </xf>
    <xf numFmtId="164" fontId="9" fillId="0" borderId="0" xfId="13" applyNumberFormat="1" applyFont="1" applyFill="1" applyAlignment="1">
      <alignment horizontal="right"/>
    </xf>
    <xf numFmtId="9" fontId="9" fillId="0" borderId="1" xfId="13" applyNumberFormat="1" applyFont="1" applyFill="1" applyBorder="1" applyAlignment="1">
      <alignment horizontal="right" vertical="center"/>
    </xf>
    <xf numFmtId="0" fontId="1" fillId="0" borderId="6" xfId="8" applyFont="1" applyBorder="1" applyAlignment="1">
      <alignment horizontal="right" vertical="center"/>
    </xf>
    <xf numFmtId="0" fontId="1" fillId="0" borderId="0" xfId="7" applyFont="1"/>
    <xf numFmtId="0" fontId="1" fillId="0" borderId="0" xfId="7" applyFont="1" applyAlignment="1">
      <alignment horizontal="left" indent="1"/>
    </xf>
    <xf numFmtId="0" fontId="1" fillId="0" borderId="0" xfId="0" applyFont="1" applyAlignment="1">
      <alignment horizontal="left"/>
    </xf>
    <xf numFmtId="0" fontId="1" fillId="0" borderId="1" xfId="0" applyFont="1" applyBorder="1" applyAlignment="1">
      <alignment vertical="top"/>
    </xf>
    <xf numFmtId="166" fontId="1" fillId="0" borderId="0" xfId="7" applyNumberFormat="1" applyFont="1"/>
    <xf numFmtId="166" fontId="1" fillId="0" borderId="0" xfId="7" applyNumberFormat="1" applyFont="1" applyAlignment="1">
      <alignment horizontal="right"/>
    </xf>
    <xf numFmtId="166" fontId="1" fillId="0" borderId="1" xfId="7" applyNumberFormat="1" applyFont="1" applyBorder="1" applyAlignment="1">
      <alignment vertical="top"/>
    </xf>
    <xf numFmtId="0" fontId="1" fillId="0" borderId="0" xfId="7" applyFont="1" applyAlignment="1">
      <alignment vertical="top"/>
    </xf>
    <xf numFmtId="0" fontId="7" fillId="0" borderId="0" xfId="0" applyFont="1" applyFill="1" applyAlignment="1">
      <alignment horizontal="left" indent="2"/>
    </xf>
    <xf numFmtId="0" fontId="10" fillId="0" borderId="1" xfId="0" applyFont="1" applyFill="1" applyBorder="1" applyAlignment="1">
      <alignment horizontal="left"/>
    </xf>
    <xf numFmtId="0" fontId="6" fillId="0" borderId="4" xfId="0" applyFont="1" applyBorder="1" applyAlignment="1">
      <alignment horizontal="center"/>
    </xf>
    <xf numFmtId="165" fontId="9" fillId="0" borderId="0" xfId="0" applyNumberFormat="1" applyFont="1"/>
    <xf numFmtId="165" fontId="9" fillId="0" borderId="1" xfId="0" applyNumberFormat="1" applyFont="1" applyBorder="1"/>
    <xf numFmtId="165" fontId="37" fillId="0" borderId="0" xfId="0" applyNumberFormat="1" applyFont="1"/>
    <xf numFmtId="165" fontId="7" fillId="0" borderId="0" xfId="0" applyNumberFormat="1" applyFont="1" applyAlignment="1">
      <alignment horizontal="right"/>
    </xf>
    <xf numFmtId="165" fontId="18" fillId="0" borderId="0" xfId="0" applyNumberFormat="1" applyFont="1" applyBorder="1"/>
    <xf numFmtId="165" fontId="0" fillId="0" borderId="0" xfId="0" applyNumberFormat="1"/>
    <xf numFmtId="165" fontId="0" fillId="0" borderId="1" xfId="0" applyNumberFormat="1" applyBorder="1" applyAlignment="1">
      <alignment vertical="top"/>
    </xf>
    <xf numFmtId="165" fontId="7" fillId="0" borderId="0" xfId="0" applyNumberFormat="1" applyFont="1" applyFill="1"/>
    <xf numFmtId="165" fontId="9" fillId="0" borderId="1" xfId="0" applyNumberFormat="1" applyFont="1" applyFill="1" applyBorder="1" applyAlignment="1">
      <alignment vertical="center"/>
    </xf>
    <xf numFmtId="165" fontId="35" fillId="0" borderId="0" xfId="0" applyNumberFormat="1" applyFont="1" applyFill="1"/>
    <xf numFmtId="165" fontId="35" fillId="0" borderId="1" xfId="0" applyNumberFormat="1" applyFont="1" applyFill="1" applyBorder="1"/>
    <xf numFmtId="165" fontId="9" fillId="0" borderId="0" xfId="0" applyNumberFormat="1" applyFont="1" applyFill="1"/>
    <xf numFmtId="165" fontId="32" fillId="0" borderId="0" xfId="0" applyNumberFormat="1" applyFont="1" applyFill="1" applyBorder="1"/>
    <xf numFmtId="165" fontId="31" fillId="0" borderId="0" xfId="0" applyNumberFormat="1" applyFont="1" applyFill="1" applyBorder="1"/>
    <xf numFmtId="0" fontId="1" fillId="0" borderId="0" xfId="0" applyFont="1" applyBorder="1" applyAlignment="1">
      <alignment horizontal="right" vertical="center"/>
    </xf>
    <xf numFmtId="176" fontId="7" fillId="0" borderId="1" xfId="1" applyNumberFormat="1" applyFont="1" applyFill="1" applyBorder="1" applyAlignment="1">
      <alignment horizontal="right" vertical="top"/>
    </xf>
    <xf numFmtId="3" fontId="21" fillId="0" borderId="0" xfId="0" applyNumberFormat="1" applyFont="1" applyBorder="1" applyAlignment="1"/>
    <xf numFmtId="0" fontId="0" fillId="0" borderId="6" xfId="0" applyBorder="1" applyAlignment="1">
      <alignment vertical="center" wrapText="1"/>
    </xf>
    <xf numFmtId="0" fontId="21" fillId="0" borderId="6" xfId="0" applyFont="1" applyBorder="1" applyAlignment="1">
      <alignment horizontal="right" vertical="center" wrapText="1"/>
    </xf>
    <xf numFmtId="0" fontId="41" fillId="0" borderId="6" xfId="0" applyFont="1" applyBorder="1" applyAlignment="1">
      <alignment horizontal="center" vertical="center"/>
    </xf>
    <xf numFmtId="0" fontId="41" fillId="0" borderId="0" xfId="0" applyFont="1" applyBorder="1" applyAlignment="1">
      <alignment horizontal="center" vertical="center"/>
    </xf>
    <xf numFmtId="0" fontId="43" fillId="0" borderId="0" xfId="0" applyFont="1"/>
    <xf numFmtId="0" fontId="1" fillId="0" borderId="11" xfId="5" applyFont="1" applyBorder="1" applyAlignment="1">
      <alignment horizontal="center"/>
    </xf>
    <xf numFmtId="0" fontId="1" fillId="0" borderId="15" xfId="5" applyFont="1" applyBorder="1" applyAlignment="1">
      <alignment horizontal="center"/>
    </xf>
    <xf numFmtId="0" fontId="1" fillId="0" borderId="3" xfId="5" applyFont="1" applyBorder="1" applyAlignment="1">
      <alignment horizontal="right" vertical="top"/>
    </xf>
    <xf numFmtId="0" fontId="1" fillId="0" borderId="6" xfId="5" applyFont="1" applyBorder="1" applyAlignment="1">
      <alignment horizontal="right" vertical="top"/>
    </xf>
    <xf numFmtId="0" fontId="1" fillId="0" borderId="4" xfId="5" applyFont="1" applyBorder="1" applyAlignment="1">
      <alignment horizontal="right" vertical="top"/>
    </xf>
    <xf numFmtId="0" fontId="12" fillId="0" borderId="11" xfId="5" applyFont="1" applyBorder="1" applyAlignment="1">
      <alignment horizontal="center" vertical="top"/>
    </xf>
    <xf numFmtId="0" fontId="12" fillId="0" borderId="3" xfId="5" applyFont="1" applyBorder="1" applyAlignment="1">
      <alignment horizontal="right" vertical="top"/>
    </xf>
    <xf numFmtId="0" fontId="1" fillId="0" borderId="0" xfId="5" applyFont="1" applyBorder="1" applyAlignment="1">
      <alignment horizontal="right"/>
    </xf>
    <xf numFmtId="3" fontId="1" fillId="0" borderId="0" xfId="5" applyNumberFormat="1" applyFont="1" applyFill="1" applyBorder="1" applyAlignment="1">
      <alignment horizontal="right"/>
    </xf>
    <xf numFmtId="177" fontId="1" fillId="0" borderId="0" xfId="5" applyNumberFormat="1" applyFont="1" applyFill="1" applyBorder="1" applyAlignment="1">
      <alignment horizontal="right"/>
    </xf>
    <xf numFmtId="0" fontId="1" fillId="0" borderId="0" xfId="5" applyFont="1" applyBorder="1" applyAlignment="1">
      <alignment horizontal="right" vertical="top"/>
    </xf>
    <xf numFmtId="3" fontId="1" fillId="0" borderId="0" xfId="5" applyNumberFormat="1" applyFont="1" applyFill="1" applyBorder="1" applyAlignment="1">
      <alignment horizontal="right" vertical="top"/>
    </xf>
    <xf numFmtId="177" fontId="1" fillId="0" borderId="0" xfId="5" applyNumberFormat="1" applyFont="1" applyFill="1" applyBorder="1" applyAlignment="1">
      <alignment horizontal="right" vertical="top"/>
    </xf>
    <xf numFmtId="0" fontId="1" fillId="0" borderId="1" xfId="5" applyFont="1" applyBorder="1" applyAlignment="1">
      <alignment horizontal="right" vertical="top"/>
    </xf>
    <xf numFmtId="3" fontId="1" fillId="0" borderId="1" xfId="5" applyNumberFormat="1" applyFont="1" applyFill="1" applyBorder="1" applyAlignment="1">
      <alignment horizontal="right" vertical="top"/>
    </xf>
    <xf numFmtId="177" fontId="1" fillId="0" borderId="1" xfId="5" applyNumberFormat="1" applyFont="1" applyFill="1" applyBorder="1" applyAlignment="1">
      <alignment horizontal="right" vertical="top"/>
    </xf>
    <xf numFmtId="0" fontId="13" fillId="0" borderId="0" xfId="5" applyFont="1"/>
    <xf numFmtId="3" fontId="6" fillId="0" borderId="1" xfId="0" applyNumberFormat="1" applyFont="1" applyBorder="1" applyAlignment="1">
      <alignment horizontal="right" vertical="top"/>
    </xf>
    <xf numFmtId="0" fontId="6" fillId="0" borderId="15" xfId="0" applyFont="1" applyBorder="1" applyAlignment="1">
      <alignment horizontal="center"/>
    </xf>
    <xf numFmtId="0" fontId="6" fillId="0" borderId="16" xfId="0" applyFont="1" applyBorder="1" applyAlignment="1">
      <alignment horizontal="center" vertical="top"/>
    </xf>
    <xf numFmtId="0" fontId="12" fillId="0" borderId="3" xfId="0" applyFont="1" applyBorder="1" applyAlignment="1">
      <alignment horizontal="right" vertical="top"/>
    </xf>
    <xf numFmtId="177" fontId="6" fillId="0" borderId="0" xfId="0" applyNumberFormat="1" applyFont="1" applyBorder="1" applyAlignment="1">
      <alignment horizontal="right"/>
    </xf>
    <xf numFmtId="0" fontId="1" fillId="0" borderId="1" xfId="0" applyFont="1" applyBorder="1" applyAlignment="1">
      <alignment horizontal="center" vertical="top"/>
    </xf>
    <xf numFmtId="3" fontId="1" fillId="0" borderId="1" xfId="0" applyNumberFormat="1" applyFont="1" applyBorder="1" applyAlignment="1">
      <alignment vertical="top"/>
    </xf>
    <xf numFmtId="3" fontId="1" fillId="0" borderId="1" xfId="0" applyNumberFormat="1" applyFont="1" applyFill="1" applyBorder="1" applyAlignment="1">
      <alignment vertical="top"/>
    </xf>
    <xf numFmtId="166" fontId="12" fillId="0" borderId="0" xfId="0" applyNumberFormat="1" applyFont="1" applyFill="1" applyBorder="1" applyAlignment="1">
      <alignment horizontal="right"/>
    </xf>
    <xf numFmtId="166" fontId="12" fillId="0" borderId="1" xfId="0" applyNumberFormat="1" applyFont="1" applyBorder="1" applyAlignment="1">
      <alignment horizontal="right" vertical="top"/>
    </xf>
    <xf numFmtId="175" fontId="1" fillId="0" borderId="1" xfId="0" applyNumberFormat="1" applyFont="1" applyFill="1" applyBorder="1" applyAlignment="1">
      <alignment vertical="top"/>
    </xf>
    <xf numFmtId="176" fontId="1" fillId="0" borderId="0" xfId="0" applyNumberFormat="1" applyFont="1" applyFill="1"/>
    <xf numFmtId="176" fontId="1" fillId="0" borderId="1" xfId="0" applyNumberFormat="1" applyFont="1" applyFill="1" applyBorder="1" applyAlignment="1">
      <alignment vertical="center"/>
    </xf>
    <xf numFmtId="165" fontId="1" fillId="2" borderId="0" xfId="0" applyNumberFormat="1" applyFont="1" applyFill="1"/>
    <xf numFmtId="175" fontId="19" fillId="0" borderId="0" xfId="0" applyNumberFormat="1" applyFont="1" applyFill="1"/>
    <xf numFmtId="175" fontId="17" fillId="0" borderId="0" xfId="0" applyNumberFormat="1" applyFont="1" applyFill="1" applyAlignment="1">
      <alignment horizontal="right"/>
    </xf>
    <xf numFmtId="0" fontId="1" fillId="0" borderId="0" xfId="5" applyFont="1" applyBorder="1" applyAlignment="1">
      <alignment vertical="top"/>
    </xf>
    <xf numFmtId="0" fontId="1" fillId="0" borderId="0" xfId="0" applyFont="1" applyBorder="1" applyAlignment="1">
      <alignment horizontal="left" indent="1"/>
    </xf>
    <xf numFmtId="0" fontId="0" fillId="3" borderId="0" xfId="0" applyFill="1" applyBorder="1" applyAlignment="1">
      <alignment horizontal="left" indent="1"/>
    </xf>
    <xf numFmtId="176" fontId="7" fillId="3" borderId="0" xfId="1" applyNumberFormat="1" applyFont="1" applyFill="1" applyBorder="1"/>
    <xf numFmtId="176" fontId="7" fillId="3" borderId="10" xfId="1" applyNumberFormat="1" applyFont="1" applyFill="1" applyBorder="1"/>
    <xf numFmtId="0" fontId="0" fillId="3" borderId="0" xfId="0" applyFill="1"/>
    <xf numFmtId="3" fontId="6" fillId="0" borderId="0" xfId="0" applyNumberFormat="1" applyFont="1" applyAlignment="1">
      <alignment vertical="center"/>
    </xf>
    <xf numFmtId="0" fontId="6" fillId="0" borderId="1" xfId="0" applyFont="1" applyBorder="1" applyAlignment="1">
      <alignment vertical="center"/>
    </xf>
    <xf numFmtId="0" fontId="1" fillId="0" borderId="1" xfId="0" applyFont="1" applyFill="1" applyBorder="1" applyAlignment="1">
      <alignment horizontal="center" vertical="top"/>
    </xf>
    <xf numFmtId="3" fontId="6" fillId="0" borderId="1" xfId="0" applyNumberFormat="1" applyFont="1" applyBorder="1" applyAlignment="1">
      <alignment vertical="center"/>
    </xf>
    <xf numFmtId="0" fontId="1" fillId="0" borderId="14" xfId="5" applyFont="1" applyBorder="1" applyAlignment="1">
      <alignment vertical="center"/>
    </xf>
    <xf numFmtId="3" fontId="1" fillId="0" borderId="14" xfId="5" applyNumberFormat="1" applyFont="1" applyBorder="1" applyAlignment="1">
      <alignment vertical="center"/>
    </xf>
    <xf numFmtId="0" fontId="1" fillId="0" borderId="0" xfId="0" applyFont="1" applyAlignment="1">
      <alignment vertical="top"/>
    </xf>
    <xf numFmtId="0" fontId="9" fillId="0" borderId="0" xfId="0" applyFont="1" applyFill="1" applyBorder="1" applyAlignment="1">
      <alignment horizontal="left" vertical="center"/>
    </xf>
    <xf numFmtId="164" fontId="9" fillId="0" borderId="0" xfId="13" applyNumberFormat="1" applyFont="1" applyFill="1" applyBorder="1" applyAlignment="1">
      <alignment vertical="center"/>
    </xf>
    <xf numFmtId="175" fontId="17" fillId="0" borderId="0" xfId="0" applyNumberFormat="1" applyFont="1" applyFill="1" applyBorder="1" applyAlignment="1">
      <alignment vertical="center"/>
    </xf>
    <xf numFmtId="9" fontId="9" fillId="0" borderId="0" xfId="13" applyNumberFormat="1" applyFont="1" applyFill="1" applyBorder="1" applyAlignment="1">
      <alignment horizontal="right" vertical="center"/>
    </xf>
    <xf numFmtId="49" fontId="32" fillId="0" borderId="1" xfId="0" applyNumberFormat="1" applyFont="1" applyFill="1" applyBorder="1" applyAlignment="1">
      <alignment horizontal="center" vertical="center"/>
    </xf>
    <xf numFmtId="165" fontId="1" fillId="0" borderId="1" xfId="0" applyNumberFormat="1" applyFont="1" applyBorder="1" applyAlignment="1">
      <alignment horizontal="left" vertical="top"/>
    </xf>
    <xf numFmtId="165" fontId="1" fillId="0" borderId="1" xfId="0" applyNumberFormat="1" applyFont="1" applyBorder="1" applyAlignment="1">
      <alignment vertical="top"/>
    </xf>
    <xf numFmtId="175" fontId="1" fillId="0" borderId="1" xfId="0" applyNumberFormat="1" applyFont="1" applyFill="1" applyBorder="1" applyAlignment="1">
      <alignment horizontal="right" vertical="top"/>
    </xf>
    <xf numFmtId="165" fontId="1" fillId="0" borderId="1" xfId="0" applyNumberFormat="1" applyFont="1" applyBorder="1" applyAlignment="1">
      <alignment horizontal="left" vertical="top" indent="1"/>
    </xf>
    <xf numFmtId="3" fontId="17" fillId="0" borderId="1" xfId="0" applyNumberFormat="1" applyFont="1" applyBorder="1" applyAlignment="1">
      <alignment vertical="center"/>
    </xf>
    <xf numFmtId="167" fontId="17" fillId="0" borderId="1" xfId="1" applyNumberFormat="1" applyFont="1" applyBorder="1" applyAlignment="1">
      <alignment vertical="center"/>
    </xf>
    <xf numFmtId="165" fontId="7" fillId="0" borderId="1" xfId="0" applyNumberFormat="1" applyFont="1" applyFill="1" applyBorder="1" applyAlignment="1">
      <alignment vertical="top"/>
    </xf>
    <xf numFmtId="0" fontId="7" fillId="0" borderId="0" xfId="0" applyFont="1" applyFill="1" applyAlignment="1">
      <alignment vertical="top"/>
    </xf>
    <xf numFmtId="175" fontId="1" fillId="0" borderId="0" xfId="0" applyNumberFormat="1" applyFont="1" applyFill="1" applyAlignment="1">
      <alignment vertical="top"/>
    </xf>
    <xf numFmtId="3" fontId="9" fillId="0" borderId="0" xfId="0" applyNumberFormat="1" applyFont="1" applyFill="1" applyBorder="1" applyAlignment="1">
      <alignment vertical="top"/>
    </xf>
    <xf numFmtId="164" fontId="7" fillId="0" borderId="0" xfId="13" applyNumberFormat="1" applyFont="1" applyFill="1" applyBorder="1" applyAlignment="1">
      <alignment vertical="center"/>
    </xf>
    <xf numFmtId="0" fontId="7" fillId="0" borderId="0" xfId="0" applyFont="1" applyFill="1" applyAlignment="1">
      <alignment vertical="center"/>
    </xf>
    <xf numFmtId="175" fontId="1" fillId="0" borderId="0" xfId="0" applyNumberFormat="1" applyFont="1" applyFill="1" applyAlignment="1">
      <alignment vertical="center"/>
    </xf>
    <xf numFmtId="3" fontId="7" fillId="0" borderId="0" xfId="0" applyNumberFormat="1" applyFont="1" applyFill="1" applyBorder="1" applyAlignment="1">
      <alignment vertical="center"/>
    </xf>
    <xf numFmtId="0" fontId="1" fillId="0" borderId="0" xfId="0" applyFont="1" applyBorder="1" applyAlignment="1">
      <alignment vertical="center"/>
    </xf>
    <xf numFmtId="3" fontId="7" fillId="0" borderId="0" xfId="0" applyNumberFormat="1" applyFont="1" applyFill="1" applyBorder="1"/>
    <xf numFmtId="164" fontId="7" fillId="0" borderId="0" xfId="13" applyNumberFormat="1" applyFont="1" applyFill="1" applyAlignment="1">
      <alignment vertical="top"/>
    </xf>
    <xf numFmtId="164" fontId="7" fillId="0" borderId="0" xfId="13" applyNumberFormat="1" applyFont="1" applyFill="1" applyAlignment="1">
      <alignment vertical="center"/>
    </xf>
    <xf numFmtId="171" fontId="12" fillId="0" borderId="0" xfId="1" applyNumberFormat="1" applyFont="1" applyBorder="1" applyAlignment="1">
      <alignment vertical="top"/>
    </xf>
    <xf numFmtId="0" fontId="1" fillId="0" borderId="0" xfId="0" applyFont="1" applyBorder="1" applyAlignment="1">
      <alignment horizontal="left" vertical="top"/>
    </xf>
    <xf numFmtId="171" fontId="1" fillId="0" borderId="0" xfId="1" applyNumberFormat="1" applyFont="1" applyBorder="1" applyAlignment="1">
      <alignment vertical="top"/>
    </xf>
    <xf numFmtId="169" fontId="6" fillId="0" borderId="0" xfId="1" applyNumberFormat="1" applyFont="1"/>
    <xf numFmtId="170" fontId="6" fillId="0" borderId="0" xfId="0" applyNumberFormat="1" applyFont="1" applyAlignment="1">
      <alignment horizontal="right"/>
    </xf>
    <xf numFmtId="170" fontId="6" fillId="0" borderId="0" xfId="1" applyNumberFormat="1" applyFont="1" applyBorder="1" applyAlignment="1">
      <alignment horizontal="right"/>
    </xf>
    <xf numFmtId="3" fontId="0" fillId="0" borderId="0" xfId="0" applyNumberFormat="1" applyFill="1"/>
    <xf numFmtId="3" fontId="17" fillId="0" borderId="1" xfId="1" applyNumberFormat="1" applyFont="1" applyBorder="1" applyAlignment="1">
      <alignment vertical="center"/>
    </xf>
    <xf numFmtId="0" fontId="1" fillId="0" borderId="4" xfId="5" applyFont="1" applyBorder="1" applyAlignment="1">
      <alignment vertical="center"/>
    </xf>
    <xf numFmtId="0" fontId="1" fillId="0" borderId="1" xfId="5" applyFont="1" applyBorder="1" applyAlignment="1">
      <alignment horizontal="center" vertical="center" wrapText="1"/>
    </xf>
    <xf numFmtId="0" fontId="1" fillId="0" borderId="4" xfId="5" applyFont="1" applyBorder="1" applyAlignment="1">
      <alignment horizontal="center" vertical="center" wrapText="1"/>
    </xf>
    <xf numFmtId="0" fontId="1" fillId="0" borderId="3" xfId="5" applyFont="1" applyBorder="1" applyAlignment="1">
      <alignment horizontal="center" vertical="center" wrapText="1"/>
    </xf>
    <xf numFmtId="165" fontId="1" fillId="0" borderId="0" xfId="2" applyNumberFormat="1" applyFont="1" applyAlignment="1"/>
    <xf numFmtId="170" fontId="1" fillId="0" borderId="0" xfId="5" applyNumberFormat="1" applyFont="1" applyBorder="1" applyAlignment="1"/>
    <xf numFmtId="165" fontId="1" fillId="0" borderId="10" xfId="5" applyNumberFormat="1" applyFont="1" applyBorder="1" applyAlignment="1"/>
    <xf numFmtId="165" fontId="1" fillId="0" borderId="0" xfId="5" applyNumberFormat="1" applyFont="1" applyBorder="1" applyAlignment="1"/>
    <xf numFmtId="164" fontId="1" fillId="0" borderId="0" xfId="14" applyNumberFormat="1" applyFont="1" applyBorder="1" applyAlignment="1">
      <alignment horizontal="right"/>
    </xf>
    <xf numFmtId="165" fontId="1" fillId="0" borderId="0" xfId="2" applyNumberFormat="1" applyFont="1"/>
    <xf numFmtId="170" fontId="1" fillId="0" borderId="0" xfId="5" applyNumberFormat="1" applyFont="1" applyBorder="1"/>
    <xf numFmtId="165" fontId="1" fillId="0" borderId="0" xfId="5" applyNumberFormat="1" applyFont="1"/>
    <xf numFmtId="165" fontId="1" fillId="0" borderId="0" xfId="5" applyNumberFormat="1" applyFont="1" applyAlignment="1">
      <alignment horizontal="right"/>
    </xf>
    <xf numFmtId="165" fontId="1" fillId="0" borderId="0" xfId="5" applyNumberFormat="1" applyFont="1" applyBorder="1" applyAlignment="1">
      <alignment horizontal="right"/>
    </xf>
    <xf numFmtId="165" fontId="1" fillId="0" borderId="0" xfId="14" applyNumberFormat="1" applyFont="1" applyBorder="1" applyAlignment="1">
      <alignment horizontal="right"/>
    </xf>
    <xf numFmtId="165" fontId="1" fillId="0" borderId="0" xfId="2" applyNumberFormat="1" applyFont="1" applyBorder="1" applyAlignment="1">
      <alignment vertical="top"/>
    </xf>
    <xf numFmtId="170" fontId="1" fillId="0" borderId="1" xfId="5" applyNumberFormat="1" applyFont="1" applyBorder="1" applyAlignment="1">
      <alignment vertical="top"/>
    </xf>
    <xf numFmtId="170" fontId="1" fillId="0" borderId="8" xfId="5" applyNumberFormat="1" applyFont="1" applyBorder="1" applyAlignment="1">
      <alignment vertical="top"/>
    </xf>
    <xf numFmtId="0" fontId="1" fillId="0" borderId="3" xfId="5" applyFont="1" applyBorder="1" applyAlignment="1">
      <alignment vertical="center"/>
    </xf>
    <xf numFmtId="170" fontId="1" fillId="0" borderId="9" xfId="5" applyNumberFormat="1" applyFont="1" applyBorder="1" applyAlignment="1"/>
    <xf numFmtId="170" fontId="1" fillId="0" borderId="7" xfId="5" applyNumberFormat="1" applyFont="1" applyBorder="1"/>
    <xf numFmtId="164" fontId="0" fillId="0" borderId="10" xfId="13" applyNumberFormat="1" applyFont="1" applyBorder="1" applyAlignment="1">
      <alignment vertical="center"/>
    </xf>
    <xf numFmtId="3" fontId="0" fillId="0" borderId="3" xfId="0" applyNumberFormat="1" applyBorder="1" applyAlignment="1">
      <alignment horizontal="center"/>
    </xf>
    <xf numFmtId="3" fontId="0" fillId="0" borderId="6" xfId="0" applyNumberFormat="1" applyBorder="1" applyAlignment="1">
      <alignment horizontal="center"/>
    </xf>
    <xf numFmtId="3" fontId="0" fillId="0" borderId="4" xfId="0" applyNumberFormat="1" applyBorder="1" applyAlignment="1">
      <alignment horizontal="center"/>
    </xf>
    <xf numFmtId="0" fontId="0" fillId="0" borderId="3" xfId="0" applyBorder="1" applyAlignment="1">
      <alignment horizontal="center"/>
    </xf>
    <xf numFmtId="0" fontId="0" fillId="0" borderId="6" xfId="0" applyBorder="1" applyAlignment="1">
      <alignment horizontal="center"/>
    </xf>
    <xf numFmtId="164" fontId="0" fillId="0" borderId="3" xfId="13" applyNumberFormat="1" applyFont="1" applyBorder="1" applyAlignment="1">
      <alignment horizontal="center"/>
    </xf>
    <xf numFmtId="164" fontId="0" fillId="0" borderId="6" xfId="13" applyNumberFormat="1" applyFont="1" applyBorder="1" applyAlignment="1">
      <alignment horizontal="center"/>
    </xf>
    <xf numFmtId="164" fontId="0" fillId="0" borderId="4" xfId="13" applyNumberFormat="1" applyFont="1" applyBorder="1" applyAlignment="1">
      <alignment horizont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10" xfId="0" applyBorder="1" applyAlignment="1">
      <alignment vertical="center"/>
    </xf>
    <xf numFmtId="0" fontId="6" fillId="0" borderId="6" xfId="0" applyFont="1" applyBorder="1" applyAlignment="1">
      <alignment horizontal="center"/>
    </xf>
    <xf numFmtId="0" fontId="6" fillId="0" borderId="9" xfId="0" applyFont="1" applyBorder="1" applyAlignment="1">
      <alignment horizontal="center" vertical="center"/>
    </xf>
    <xf numFmtId="0" fontId="6" fillId="0" borderId="8" xfId="0" applyFont="1" applyBorder="1" applyAlignment="1">
      <alignment horizontal="center" vertical="center"/>
    </xf>
    <xf numFmtId="0" fontId="6" fillId="0" borderId="3" xfId="0" applyFont="1" applyBorder="1" applyAlignment="1">
      <alignment horizontal="center"/>
    </xf>
    <xf numFmtId="0" fontId="6" fillId="0" borderId="4" xfId="0" applyFont="1" applyBorder="1" applyAlignment="1">
      <alignment horizontal="center"/>
    </xf>
    <xf numFmtId="0" fontId="1" fillId="0" borderId="15" xfId="5" applyFont="1" applyBorder="1" applyAlignment="1">
      <alignment horizontal="center" vertical="center" wrapText="1"/>
    </xf>
    <xf numFmtId="0" fontId="1" fillId="0" borderId="16" xfId="5" applyFont="1" applyBorder="1" applyAlignment="1">
      <alignment horizontal="center" vertical="center" wrapText="1"/>
    </xf>
    <xf numFmtId="0" fontId="1" fillId="0" borderId="9" xfId="5" applyFont="1" applyBorder="1" applyAlignment="1">
      <alignment horizontal="center" vertical="center"/>
    </xf>
    <xf numFmtId="0" fontId="1" fillId="0" borderId="8" xfId="5" applyFont="1" applyBorder="1" applyAlignment="1">
      <alignment horizontal="center" vertical="center"/>
    </xf>
    <xf numFmtId="0" fontId="1" fillId="0" borderId="3" xfId="5" applyFont="1" applyBorder="1" applyAlignment="1">
      <alignment horizontal="center"/>
    </xf>
    <xf numFmtId="0" fontId="1" fillId="0" borderId="6" xfId="5" applyFont="1" applyBorder="1" applyAlignment="1">
      <alignment horizontal="center"/>
    </xf>
    <xf numFmtId="0" fontId="1" fillId="0" borderId="4" xfId="5" applyFont="1" applyBorder="1" applyAlignment="1">
      <alignment horizontal="center"/>
    </xf>
    <xf numFmtId="0" fontId="0" fillId="0" borderId="16" xfId="0" applyBorder="1" applyAlignment="1">
      <alignment horizontal="center" vertical="center" wrapText="1"/>
    </xf>
    <xf numFmtId="0" fontId="1" fillId="0" borderId="6" xfId="5" applyFont="1" applyBorder="1" applyAlignment="1">
      <alignment horizontal="center" vertical="center"/>
    </xf>
    <xf numFmtId="0" fontId="1" fillId="0" borderId="4" xfId="5" applyFont="1" applyBorder="1" applyAlignment="1">
      <alignment horizontal="center" vertical="center"/>
    </xf>
  </cellXfs>
  <cellStyles count="15">
    <cellStyle name="Comma" xfId="1" builtinId="3"/>
    <cellStyle name="Comma 2" xfId="2"/>
    <cellStyle name="helv" xfId="3"/>
    <cellStyle name="Hyperlink" xfId="4" builtinId="8"/>
    <cellStyle name="Normal" xfId="0" builtinId="0"/>
    <cellStyle name="Normal 2" xfId="5"/>
    <cellStyle name="Normal_Aggregates" xfId="6"/>
    <cellStyle name="Normal_fsmred00" xfId="7"/>
    <cellStyle name="Normal_fsmred00_Gfs" xfId="8"/>
    <cellStyle name="Normal_RMI_2008 EconStat_tabs_draft4" xfId="9"/>
    <cellStyle name="Normal_RMI_BOP_2006" xfId="10"/>
    <cellStyle name="Normal_statistical appendix tables" xfId="11"/>
    <cellStyle name="Normal_Tables for authorities" xfId="12"/>
    <cellStyle name="Percent" xfId="13" builtinId="5"/>
    <cellStyle name="Percent 2" xfId="14"/>
  </cellStyles>
  <dxfs count="0"/>
  <tableStyles count="0" defaultTableStyle="TableStyleMedium9" defaultPivotStyle="PivotStyleLight16"/>
  <colors>
    <mruColors>
      <color rgb="FFFFFFFF"/>
      <color rgb="FFFFFF6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externalLink" Target="externalLinks/externalLink1.xml"/><Relationship Id="rId8" Type="http://schemas.openxmlformats.org/officeDocument/2006/relationships/worksheet" Target="worksheets/sheet8.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wasp\KimR$\My%20Documents\xl%20stuff\PYRAMID.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YRAMID"/>
      <sheetName val="GRAPH3"/>
      <sheetName val="GRAPH2"/>
      <sheetName val="GRAPH1"/>
    </sheetNames>
    <sheetDataSet>
      <sheetData sheetId="0" refreshError="1">
        <row r="1">
          <cell r="A1" t="str">
            <v>Table</v>
          </cell>
        </row>
        <row r="184">
          <cell r="A184" t="str">
            <v>0-4</v>
          </cell>
          <cell r="B184">
            <v>15.564337483590073</v>
          </cell>
          <cell r="C184">
            <v>14.944044267261317</v>
          </cell>
          <cell r="D184">
            <v>7.4453595975015752</v>
          </cell>
        </row>
        <row r="185">
          <cell r="A185" t="str">
            <v>5-9</v>
          </cell>
          <cell r="B185">
            <v>15.785675600616088</v>
          </cell>
          <cell r="C185">
            <v>13.125198863104645</v>
          </cell>
          <cell r="D185">
            <v>7.5512389435148597</v>
          </cell>
        </row>
        <row r="186">
          <cell r="A186" t="str">
            <v>10-14</v>
          </cell>
          <cell r="B186">
            <v>12.676992134168875</v>
          </cell>
          <cell r="C186">
            <v>9.1270477886422761</v>
          </cell>
          <cell r="D186">
            <v>6.0641684975733003</v>
          </cell>
        </row>
        <row r="187">
          <cell r="A187" t="str">
            <v>15-19</v>
          </cell>
          <cell r="B187">
            <v>7.3529229533422313</v>
          </cell>
          <cell r="C187">
            <v>6.4082047908962814</v>
          </cell>
          <cell r="D187">
            <v>3.5173456973723161</v>
          </cell>
        </row>
        <row r="188">
          <cell r="A188" t="str">
            <v>20-24</v>
          </cell>
          <cell r="B188">
            <v>7.6951897501463318</v>
          </cell>
          <cell r="C188">
            <v>8.1590690933981467</v>
          </cell>
          <cell r="D188">
            <v>3.6810725108764744</v>
          </cell>
        </row>
        <row r="189">
          <cell r="A189" t="str">
            <v>25-29</v>
          </cell>
          <cell r="B189">
            <v>8.0759437940407448</v>
          </cell>
          <cell r="C189">
            <v>9.0895144665388603</v>
          </cell>
          <cell r="D189">
            <v>3.8632100916110015</v>
          </cell>
        </row>
        <row r="190">
          <cell r="A190" t="str">
            <v>30-34</v>
          </cell>
          <cell r="B190">
            <v>7.255174092834447</v>
          </cell>
          <cell r="C190">
            <v>9.0593674883222235</v>
          </cell>
          <cell r="D190">
            <v>3.4705865328724599</v>
          </cell>
        </row>
        <row r="191">
          <cell r="A191" t="str">
            <v>35-39</v>
          </cell>
          <cell r="B191">
            <v>7.3227818990394953</v>
          </cell>
          <cell r="C191">
            <v>7.933936005518702</v>
          </cell>
          <cell r="D191">
            <v>3.5029274165962607</v>
          </cell>
        </row>
        <row r="192">
          <cell r="A192" t="str">
            <v>40-44</v>
          </cell>
          <cell r="B192">
            <v>5.8394192507670111</v>
          </cell>
          <cell r="C192">
            <v>6.467863722289513</v>
          </cell>
          <cell r="D192">
            <v>2.7933457629258056</v>
          </cell>
        </row>
        <row r="193">
          <cell r="A193" t="str">
            <v>45-49</v>
          </cell>
          <cell r="B193">
            <v>4.6776219254848996</v>
          </cell>
          <cell r="C193">
            <v>4.6615851294515256</v>
          </cell>
          <cell r="D193">
            <v>2.2375881615977198</v>
          </cell>
        </row>
        <row r="194">
          <cell r="A194" t="str">
            <v>50-54</v>
          </cell>
          <cell r="B194">
            <v>2.3282597714236566</v>
          </cell>
          <cell r="C194">
            <v>2.9852192908575113</v>
          </cell>
          <cell r="D194">
            <v>1.1137468108053072</v>
          </cell>
        </row>
        <row r="195">
          <cell r="A195" t="str">
            <v>55-59</v>
          </cell>
          <cell r="B195">
            <v>1.457522252262037</v>
          </cell>
          <cell r="C195">
            <v>2.1074475736695892</v>
          </cell>
          <cell r="D195">
            <v>0.69722063665688361</v>
          </cell>
        </row>
        <row r="196">
          <cell r="A196" t="str">
            <v>60-64</v>
          </cell>
          <cell r="B196">
            <v>1.6949696147557773</v>
          </cell>
          <cell r="C196">
            <v>2.8871914780976522</v>
          </cell>
          <cell r="D196">
            <v>0.81080600456015173</v>
          </cell>
        </row>
        <row r="197">
          <cell r="A197" t="str">
            <v>65-69</v>
          </cell>
          <cell r="B197">
            <v>1.2014872988439975</v>
          </cell>
          <cell r="C197">
            <v>1.5100561228445912</v>
          </cell>
          <cell r="D197">
            <v>0.57474370503440342</v>
          </cell>
        </row>
        <row r="198">
          <cell r="A198" t="str">
            <v>70-74</v>
          </cell>
          <cell r="B198">
            <v>0.6235954523818722</v>
          </cell>
          <cell r="C198">
            <v>0.85798567383509672</v>
          </cell>
          <cell r="D198">
            <v>0.29830324556023302</v>
          </cell>
        </row>
        <row r="199">
          <cell r="A199" t="str">
            <v>75-79</v>
          </cell>
          <cell r="B199">
            <v>0.24309653228445866</v>
          </cell>
          <cell r="C199">
            <v>0.36293352156812414</v>
          </cell>
          <cell r="D199">
            <v>0.11628770589636203</v>
          </cell>
        </row>
        <row r="200">
          <cell r="A200" t="str">
            <v>80-84</v>
          </cell>
          <cell r="B200">
            <v>0.10933877014293493</v>
          </cell>
          <cell r="C200">
            <v>0.16711185264210524</v>
          </cell>
          <cell r="D200">
            <v>5.2303315995365231E-2</v>
          </cell>
        </row>
        <row r="201">
          <cell r="A201" t="str">
            <v>85-89</v>
          </cell>
          <cell r="B201">
            <v>5.4669385071467465E-2</v>
          </cell>
          <cell r="C201">
            <v>8.3555926321052618E-2</v>
          </cell>
          <cell r="D201">
            <v>2.6151657997682615E-2</v>
          </cell>
        </row>
        <row r="202">
          <cell r="A202" t="str">
            <v>90-94</v>
          </cell>
          <cell r="B202">
            <v>2.7334692535733732E-2</v>
          </cell>
          <cell r="C202">
            <v>4.1777963160526309E-2</v>
          </cell>
          <cell r="D202">
            <v>1.3075828998841308E-2</v>
          </cell>
        </row>
        <row r="203">
          <cell r="A203" t="str">
            <v>95+</v>
          </cell>
          <cell r="B203">
            <v>1.3667346267866866E-2</v>
          </cell>
          <cell r="C203">
            <v>2.0888981580263154E-2</v>
          </cell>
          <cell r="D203">
            <v>6.5379144994206538E-3</v>
          </cell>
        </row>
      </sheetData>
      <sheetData sheetId="1"/>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M60"/>
  <sheetViews>
    <sheetView tabSelected="1" zoomScale="80" zoomScaleNormal="80" zoomScaleSheetLayoutView="85" workbookViewId="0">
      <pane ySplit="2" topLeftCell="A3" activePane="bottomLeft" state="frozen"/>
      <selection activeCell="A2" sqref="A2"/>
      <selection pane="bottomLeft" activeCell="A2" sqref="A2"/>
    </sheetView>
  </sheetViews>
  <sheetFormatPr defaultRowHeight="12.75" x14ac:dyDescent="0.2"/>
  <cols>
    <col min="2" max="2" width="84.28515625" customWidth="1"/>
    <col min="3" max="3" width="9.140625" style="356"/>
    <col min="4" max="4" width="28" style="1" bestFit="1" customWidth="1"/>
    <col min="5" max="5" width="10.5703125" customWidth="1"/>
  </cols>
  <sheetData>
    <row r="1" spans="1:13" s="46" customFormat="1" ht="13.5" thickBot="1" x14ac:dyDescent="0.25">
      <c r="A1" s="357"/>
      <c r="B1" s="357"/>
      <c r="C1" s="358"/>
      <c r="D1" s="357"/>
    </row>
    <row r="2" spans="1:13" ht="33.75" customHeight="1" thickBot="1" x14ac:dyDescent="0.25">
      <c r="A2" s="175"/>
      <c r="B2" s="175" t="s">
        <v>419</v>
      </c>
      <c r="C2" s="355" t="s">
        <v>377</v>
      </c>
      <c r="D2" s="467" t="s">
        <v>728</v>
      </c>
    </row>
    <row r="3" spans="1:13" ht="20.100000000000001" customHeight="1" x14ac:dyDescent="0.2">
      <c r="A3" s="51" t="str">
        <f>Pop!A1</f>
        <v>Table 1a    Population by major centers, percent of population and growth, 1930-1999</v>
      </c>
      <c r="B3" s="51"/>
      <c r="C3" s="468">
        <v>4</v>
      </c>
      <c r="D3" s="400" t="s">
        <v>636</v>
      </c>
      <c r="F3" s="127"/>
    </row>
    <row r="4" spans="1:13" x14ac:dyDescent="0.2">
      <c r="A4" t="str">
        <f>Pop!A15</f>
        <v>Table 1b    Working age population, economically active, and not economically active, 1988 and 1999</v>
      </c>
      <c r="C4" s="356">
        <f>C3</f>
        <v>4</v>
      </c>
      <c r="D4" s="400"/>
    </row>
    <row r="5" spans="1:13" x14ac:dyDescent="0.2">
      <c r="A5" t="str">
        <f>Mig!A1</f>
        <v>Table 1c    Net Air Passengers from US, Majuro and Kwajalein Atolls: 1990 to 2010</v>
      </c>
      <c r="C5" s="356">
        <f>C4+1</f>
        <v>5</v>
      </c>
      <c r="D5" s="400" t="s">
        <v>637</v>
      </c>
      <c r="F5" s="127"/>
    </row>
    <row r="6" spans="1:13" ht="20.25" customHeight="1" x14ac:dyDescent="0.2">
      <c r="A6" t="str">
        <f>GNI!A1</f>
        <v>Table 2a    National income measures in current prices and real terms, FY1997-FY2010</v>
      </c>
      <c r="C6" s="356">
        <f>C5+1</f>
        <v>6</v>
      </c>
      <c r="D6" s="400" t="s">
        <v>638</v>
      </c>
    </row>
    <row r="7" spans="1:13" x14ac:dyDescent="0.2">
      <c r="A7" t="str">
        <f>NApc!A1</f>
        <v>Table 2b    Current and constant price GDP, GDP per capita, 1981-2010</v>
      </c>
      <c r="C7" s="356">
        <f>C6+1</f>
        <v>7</v>
      </c>
      <c r="D7" s="400" t="s">
        <v>639</v>
      </c>
      <c r="F7" s="127"/>
    </row>
    <row r="8" spans="1:13" x14ac:dyDescent="0.2">
      <c r="A8" t="str">
        <f>NAInd!A1</f>
        <v>Table 2c    RMI Constant price GDP by industry, FY1997-FY2010</v>
      </c>
      <c r="C8" s="356">
        <f>C7+1</f>
        <v>8</v>
      </c>
      <c r="D8" s="400" t="s">
        <v>820</v>
      </c>
      <c r="E8" s="536" t="s">
        <v>847</v>
      </c>
      <c r="F8" s="127"/>
    </row>
    <row r="9" spans="1:13" x14ac:dyDescent="0.2">
      <c r="A9" t="str">
        <f>NAInd!A25</f>
        <v>Table 2d    RMI Constant price GDP by industry, annual % growth, FY1997-FY2010</v>
      </c>
      <c r="C9" s="356">
        <f>C8</f>
        <v>8</v>
      </c>
      <c r="D9" s="400"/>
      <c r="E9" s="536" t="s">
        <v>847</v>
      </c>
      <c r="F9" s="127"/>
    </row>
    <row r="10" spans="1:13" x14ac:dyDescent="0.2">
      <c r="A10" t="str">
        <f>NAInd!A51</f>
        <v>Table 2e:   RMI Constant price GDP by industry, contribution to change, FY1997-FY2010</v>
      </c>
      <c r="C10" s="356">
        <f>C9+1</f>
        <v>9</v>
      </c>
      <c r="D10" s="400"/>
      <c r="E10" s="536"/>
      <c r="F10" s="127"/>
    </row>
    <row r="11" spans="1:13" x14ac:dyDescent="0.2">
      <c r="A11" t="str">
        <f>NAInd!A75</f>
        <v>Table 2f     RMI Current price GDP by industry, FY1997-FY2010</v>
      </c>
      <c r="C11" s="356">
        <f>C9+1</f>
        <v>9</v>
      </c>
      <c r="D11" s="400"/>
      <c r="E11" s="536" t="s">
        <v>847</v>
      </c>
      <c r="F11" s="127"/>
    </row>
    <row r="12" spans="1:13" x14ac:dyDescent="0.2">
      <c r="A12" t="str">
        <f>NAInd!A99</f>
        <v>Table 2g    RMI Implicit GDP price deflators by industry, FY1997-FY2010</v>
      </c>
      <c r="C12" s="356">
        <f>C11+1</f>
        <v>10</v>
      </c>
      <c r="D12" s="400"/>
      <c r="E12" s="536" t="s">
        <v>847</v>
      </c>
      <c r="F12" s="127"/>
    </row>
    <row r="13" spans="1:13" x14ac:dyDescent="0.2">
      <c r="A13" t="str">
        <f>NAInd!A123</f>
        <v>Table 2h    RMI Share of GDP by industry, current prices, FY1997-FY2010</v>
      </c>
      <c r="C13" s="356">
        <f>C12</f>
        <v>10</v>
      </c>
      <c r="D13" s="400"/>
      <c r="E13" s="536" t="s">
        <v>847</v>
      </c>
      <c r="F13" s="127"/>
    </row>
    <row r="14" spans="1:13" x14ac:dyDescent="0.2">
      <c r="A14" t="str">
        <f>NAInst!A1</f>
        <v>Table 2i     Constant price GDP by institutional sector, FY1997-FY2010</v>
      </c>
      <c r="C14" s="356">
        <f>C13+1</f>
        <v>11</v>
      </c>
      <c r="D14" s="400" t="s">
        <v>808</v>
      </c>
      <c r="F14" s="127"/>
    </row>
    <row r="15" spans="1:13" x14ac:dyDescent="0.2">
      <c r="A15" t="str">
        <f>NAInst!A14</f>
        <v>Table 2j     Constant price GDP by institutional sector, annual percent growth, FY1997-FY2010</v>
      </c>
      <c r="C15" s="356">
        <f>C14</f>
        <v>11</v>
      </c>
      <c r="D15" s="400"/>
      <c r="F15" s="127"/>
    </row>
    <row r="16" spans="1:13" x14ac:dyDescent="0.2">
      <c r="A16" t="str">
        <f>NAInst!A27</f>
        <v>Table 2k    Current price GDP by institutional sector, FY1997-FY2010</v>
      </c>
      <c r="C16" s="356">
        <f>C15+1</f>
        <v>12</v>
      </c>
      <c r="D16" s="400"/>
      <c r="F16" s="127"/>
      <c r="M16" t="s">
        <v>553</v>
      </c>
    </row>
    <row r="17" spans="1:7" x14ac:dyDescent="0.2">
      <c r="A17" t="str">
        <f>NAInst!A40</f>
        <v>Table 2l     Implicit GDP price deflators by institutional sector, FY1997-FY2010</v>
      </c>
      <c r="C17" s="356">
        <f>C16+1</f>
        <v>13</v>
      </c>
      <c r="D17" s="400"/>
      <c r="F17" s="127"/>
    </row>
    <row r="18" spans="1:7" x14ac:dyDescent="0.2">
      <c r="A18" t="str">
        <f>NAInst!A53</f>
        <v>Table 2m   Share of GDP by institutional sector, current prices, FY1997-FY2010</v>
      </c>
      <c r="C18" s="356">
        <f>C17</f>
        <v>13</v>
      </c>
      <c r="D18" s="400"/>
      <c r="F18" s="127"/>
    </row>
    <row r="19" spans="1:7" x14ac:dyDescent="0.2">
      <c r="A19" t="str">
        <f>NAInst!A66</f>
        <v>Table 2n    GDP by income component, current prices, FY1997-FY2010</v>
      </c>
      <c r="C19" s="356">
        <f>C18+1</f>
        <v>14</v>
      </c>
      <c r="D19" s="400"/>
      <c r="F19" s="127"/>
    </row>
    <row r="20" spans="1:7" x14ac:dyDescent="0.2">
      <c r="A20" t="str">
        <f>NAInst!A81</f>
        <v>Table 2o    GDP by income component, constant prices, FY1997-FY2010</v>
      </c>
      <c r="C20" s="356">
        <f>C19</f>
        <v>14</v>
      </c>
      <c r="D20" s="400"/>
      <c r="F20" s="127"/>
    </row>
    <row r="21" spans="1:7" x14ac:dyDescent="0.2">
      <c r="A21" t="str">
        <f>NAdet!A1</f>
        <v>Table 2o    Current price GDP by institutional sector and income components, FY1997-FY2010</v>
      </c>
      <c r="C21" s="356">
        <f>C20+1</f>
        <v>15</v>
      </c>
      <c r="D21" s="400" t="s">
        <v>640</v>
      </c>
      <c r="F21" s="127"/>
      <c r="G21" s="127"/>
    </row>
    <row r="22" spans="1:7" x14ac:dyDescent="0.2">
      <c r="A22" t="str">
        <f>NAdet!A39</f>
        <v>Table 2p    Constant price GDP by institutional sector and income components, FY1997-FY2010</v>
      </c>
      <c r="C22" s="356">
        <f>C21+1</f>
        <v>16</v>
      </c>
      <c r="D22" s="400"/>
      <c r="F22" s="127"/>
    </row>
    <row r="23" spans="1:7" ht="20.25" customHeight="1" x14ac:dyDescent="0.2">
      <c r="A23" t="str">
        <f>EmpInst!A1</f>
        <v>Table 3a    Employment by institutional sector, numbers, FY1997-FY2011</v>
      </c>
      <c r="C23" s="356">
        <f>C22+1</f>
        <v>17</v>
      </c>
      <c r="D23" s="400" t="s">
        <v>641</v>
      </c>
      <c r="F23" s="127"/>
    </row>
    <row r="24" spans="1:7" x14ac:dyDescent="0.2">
      <c r="A24" t="str">
        <f>EmpInst!A15</f>
        <v>Table 3b    Employment by institutional sector, wage costs, FY1997-FY2011</v>
      </c>
      <c r="C24" s="356">
        <f>C23</f>
        <v>17</v>
      </c>
      <c r="D24" s="400"/>
      <c r="F24" s="127"/>
    </row>
    <row r="25" spans="1:7" x14ac:dyDescent="0.2">
      <c r="A25" t="str">
        <f>EmpInst!A29</f>
        <v>Table 3c    Employment by institutional sector, average wage and salary rates, FY1997-FY2011</v>
      </c>
      <c r="C25" s="356">
        <f>C24</f>
        <v>17</v>
      </c>
      <c r="D25" s="400"/>
      <c r="F25" s="127"/>
    </row>
    <row r="26" spans="1:7" x14ac:dyDescent="0.2">
      <c r="A26" t="str">
        <f>EmpInd!A1</f>
        <v>Table 3d    Employment by industry, numbers, FY1997-FY2011</v>
      </c>
      <c r="C26" s="356">
        <f>C25+1</f>
        <v>18</v>
      </c>
      <c r="D26" s="400" t="s">
        <v>642</v>
      </c>
      <c r="F26" s="127"/>
    </row>
    <row r="27" spans="1:7" x14ac:dyDescent="0.2">
      <c r="A27" t="str">
        <f>EmpInd!A24</f>
        <v>Table 3e    Employment by industry, wage costs, FY1997-FY2011</v>
      </c>
      <c r="C27" s="356">
        <f>C26</f>
        <v>18</v>
      </c>
      <c r="D27" s="400"/>
      <c r="F27" s="127"/>
    </row>
    <row r="28" spans="1:7" x14ac:dyDescent="0.2">
      <c r="A28" t="str">
        <f>EmpInd!A47</f>
        <v>Table 3f     Employment by industry, average wage and salary rates, FY1997-FY2011</v>
      </c>
      <c r="C28" s="356">
        <f>C27+1</f>
        <v>19</v>
      </c>
      <c r="D28" s="400"/>
      <c r="F28" s="127"/>
    </row>
    <row r="29" spans="1:7" x14ac:dyDescent="0.2">
      <c r="A29" t="str">
        <f>EmpPriv!A1</f>
        <v>Table 3g    Employment in private sector by industry, numbers, FY1997-FY2011</v>
      </c>
      <c r="C29" s="356">
        <f>C28+1</f>
        <v>20</v>
      </c>
      <c r="D29" s="400" t="s">
        <v>643</v>
      </c>
      <c r="F29" s="127"/>
    </row>
    <row r="30" spans="1:7" x14ac:dyDescent="0.2">
      <c r="A30" t="str">
        <f>EmpPriv!A24</f>
        <v>Table 3h    Employment in private sector by industry, wage costs, FY1997-FY2011</v>
      </c>
      <c r="C30" s="356">
        <f>C29</f>
        <v>20</v>
      </c>
      <c r="D30" s="400"/>
      <c r="F30" s="127"/>
    </row>
    <row r="31" spans="1:7" x14ac:dyDescent="0.2">
      <c r="A31" t="str">
        <f>EmpPriv!A47</f>
        <v>Table 3i     Employment in private sector by industry, average wage and salary rates, FY1997-FY2011</v>
      </c>
      <c r="C31" s="356">
        <f t="shared" ref="C31:C37" si="0">C30+1</f>
        <v>21</v>
      </c>
      <c r="D31" s="400"/>
      <c r="F31" s="127"/>
    </row>
    <row r="32" spans="1:7" ht="20.25" customHeight="1" x14ac:dyDescent="0.2">
      <c r="A32" t="str">
        <f>Pb_Dept!A1</f>
        <v>Table 4a    National government employment by department, FY1999-FY2011</v>
      </c>
      <c r="C32" s="356">
        <f t="shared" si="0"/>
        <v>22</v>
      </c>
      <c r="D32" s="400" t="s">
        <v>644</v>
      </c>
      <c r="F32" s="127"/>
    </row>
    <row r="33" spans="1:6" x14ac:dyDescent="0.2">
      <c r="A33" t="str">
        <f>Pb_Dept!A27</f>
        <v>Table 4b    National government wage costs by department, FY1999-FY2011</v>
      </c>
      <c r="C33" s="356">
        <f t="shared" si="0"/>
        <v>23</v>
      </c>
      <c r="D33" s="400"/>
      <c r="F33" s="127"/>
    </row>
    <row r="34" spans="1:6" x14ac:dyDescent="0.2">
      <c r="A34" t="str">
        <f>Pb_Dept!A53</f>
        <v>Table 4c    National government average wage and salary rates by department, FY1999-FY2011</v>
      </c>
      <c r="C34" s="356">
        <f t="shared" si="0"/>
        <v>24</v>
      </c>
      <c r="D34" s="400"/>
      <c r="F34" s="127"/>
    </row>
    <row r="35" spans="1:6" x14ac:dyDescent="0.2">
      <c r="A35" t="str">
        <f>Pb_Fnd!A1</f>
        <v>Table 4d    National government employment, wage costs and wage rates, by fund, FY2004 - FY2011 Qtr 3</v>
      </c>
      <c r="C35" s="356">
        <f t="shared" si="0"/>
        <v>25</v>
      </c>
      <c r="D35" s="400" t="s">
        <v>645</v>
      </c>
      <c r="F35" s="127"/>
    </row>
    <row r="36" spans="1:6" ht="20.25" customHeight="1" x14ac:dyDescent="0.2">
      <c r="A36" t="str">
        <f>'Real_Cp&amp;Fsh'!A1</f>
        <v>Table 5a    Copra production, average producer price and income to producers:  1951-2010</v>
      </c>
      <c r="C36" s="356">
        <f t="shared" si="0"/>
        <v>26</v>
      </c>
      <c r="D36" s="400" t="s">
        <v>646</v>
      </c>
    </row>
    <row r="37" spans="1:6" x14ac:dyDescent="0.2">
      <c r="A37" t="str">
        <f>'Real_Cp&amp;Fsh'!A21</f>
        <v>Table 5b    Tuna loining plant achievements, Majuro:  2008 to 2010</v>
      </c>
      <c r="C37" s="356">
        <f t="shared" si="0"/>
        <v>27</v>
      </c>
      <c r="D37" s="400"/>
    </row>
    <row r="38" spans="1:6" x14ac:dyDescent="0.2">
      <c r="A38" t="str">
        <f>'Real_Cp&amp;Fsh'!A31</f>
        <v>Table 5c    Tuna loining plant achievements, Majuro:  FY1999 to FY2003</v>
      </c>
      <c r="C38" s="356">
        <f>C37</f>
        <v>27</v>
      </c>
      <c r="D38" s="400"/>
      <c r="E38" s="536" t="s">
        <v>847</v>
      </c>
    </row>
    <row r="39" spans="1:6" x14ac:dyDescent="0.2">
      <c r="A39" t="str">
        <f>'Real_Cp&amp;Fsh'!A43</f>
        <v>Table 5d    Total fish catch in RMI EEZ, by method, and fishing license fees recieved:  1998-2010</v>
      </c>
      <c r="C39" s="356">
        <f>C38+1</f>
        <v>28</v>
      </c>
      <c r="D39" s="400"/>
      <c r="E39" s="536"/>
    </row>
    <row r="40" spans="1:6" x14ac:dyDescent="0.2">
      <c r="A40" t="str">
        <f>'Real_Cp&amp;Fsh'!A61</f>
        <v>Table 5e    Total fish catch by Marshall Islands and domestically based vessels:  2001-2010</v>
      </c>
      <c r="C40" s="356">
        <f>C39</f>
        <v>28</v>
      </c>
      <c r="D40" s="400"/>
    </row>
    <row r="41" spans="1:6" x14ac:dyDescent="0.2">
      <c r="A41" t="str">
        <f>Real_trsm!A1</f>
        <v>Table 5f     Visitors to Majuro, by year and purpose of visit: 1991, 1996, and 2001-2010</v>
      </c>
      <c r="C41" s="356">
        <f>C40+1</f>
        <v>29</v>
      </c>
      <c r="D41" s="400" t="s">
        <v>647</v>
      </c>
      <c r="F41" s="127"/>
    </row>
    <row r="42" spans="1:6" x14ac:dyDescent="0.2">
      <c r="A42" t="str">
        <f>Real_trsm!A13</f>
        <v>Table 5g    Length of stay, visitors to Majuro, by year and purpose of visit: 2001-2010</v>
      </c>
      <c r="C42" s="356">
        <f>C41</f>
        <v>29</v>
      </c>
      <c r="D42" s="400"/>
      <c r="F42" s="127"/>
    </row>
    <row r="43" spans="1:6" x14ac:dyDescent="0.2">
      <c r="A43" t="str">
        <f>Real_trsm!A25</f>
        <v>Table 5h    Visitors to Majuro by usual residence:  1998 to 2010</v>
      </c>
      <c r="C43" s="356">
        <f>C42</f>
        <v>29</v>
      </c>
      <c r="D43" s="400"/>
      <c r="F43" s="127"/>
    </row>
    <row r="44" spans="1:6" ht="20.25" customHeight="1" x14ac:dyDescent="0.2">
      <c r="A44" t="str">
        <f>'M&amp;Ba'!A1</f>
        <v>Table 6a    Assets and liabilities of Deposit Money Banks, 1997-2010</v>
      </c>
      <c r="C44" s="356">
        <f>C43+1</f>
        <v>30</v>
      </c>
      <c r="D44" s="400" t="s">
        <v>648</v>
      </c>
      <c r="F44" s="127"/>
    </row>
    <row r="45" spans="1:6" x14ac:dyDescent="0.2">
      <c r="A45" t="str">
        <f>'M&amp;Bbc'!A1</f>
        <v>Table 6b    Income and expense of Deposit Money Banks, 1997-2010</v>
      </c>
      <c r="C45" s="356">
        <f t="shared" ref="C45:C57" si="1">C44+1</f>
        <v>31</v>
      </c>
      <c r="D45" s="400" t="s">
        <v>649</v>
      </c>
      <c r="F45" s="127"/>
    </row>
    <row r="46" spans="1:6" x14ac:dyDescent="0.2">
      <c r="A46" t="str">
        <f>'M&amp;Bbc'!A29</f>
        <v>Table 6c    Interest rates of Deposit Money Banks, 1997-2010</v>
      </c>
      <c r="C46" s="356">
        <f t="shared" si="1"/>
        <v>32</v>
      </c>
      <c r="D46" s="400"/>
      <c r="F46" s="127"/>
    </row>
    <row r="47" spans="1:6" ht="20.25" customHeight="1" x14ac:dyDescent="0.2">
      <c r="A47" t="str">
        <f>CpiMajOld!A1</f>
        <v>Table 7a    Majuro Consumer Price Index (CPI) by major groups, 1982-2001</v>
      </c>
      <c r="C47" s="356">
        <f t="shared" si="1"/>
        <v>33</v>
      </c>
      <c r="D47" s="400" t="s">
        <v>650</v>
      </c>
      <c r="F47" s="127"/>
    </row>
    <row r="48" spans="1:6" x14ac:dyDescent="0.2">
      <c r="A48" t="str">
        <f>CpiMaj!A1</f>
        <v>Table 7b    Majuro Consumer Price Index (CPI) by major groups, 2003-2010</v>
      </c>
      <c r="C48" s="356">
        <f t="shared" si="1"/>
        <v>34</v>
      </c>
      <c r="D48" s="400" t="s">
        <v>651</v>
      </c>
      <c r="F48" s="127"/>
    </row>
    <row r="49" spans="1:6" x14ac:dyDescent="0.2">
      <c r="A49" t="str">
        <f>CpiEbeye!A1</f>
        <v>Table 7c    Ebeye Consumer Price Index (CPI) by major groups, 2005-2010</v>
      </c>
      <c r="C49" s="356">
        <f t="shared" si="1"/>
        <v>35</v>
      </c>
      <c r="D49" s="400" t="s">
        <v>652</v>
      </c>
      <c r="F49" s="127"/>
    </row>
    <row r="50" spans="1:6" s="156" customFormat="1" ht="20.25" customHeight="1" x14ac:dyDescent="0.2">
      <c r="A50" s="156" t="str">
        <f>BOPsum!A1</f>
        <v>Table 8a    Marshall Islands: Balance of Payments (summary), FY1995-FY2010</v>
      </c>
      <c r="C50" s="356">
        <f t="shared" si="1"/>
        <v>36</v>
      </c>
      <c r="D50" s="400" t="s">
        <v>712</v>
      </c>
      <c r="E50"/>
      <c r="F50" s="130"/>
    </row>
    <row r="51" spans="1:6" x14ac:dyDescent="0.2">
      <c r="A51" t="str">
        <f>BOPdet!A1</f>
        <v>Table 8b    Marshall Islands: Balance of Payments (detail), FY1995-FY2010</v>
      </c>
      <c r="C51" s="356">
        <f t="shared" si="1"/>
        <v>37</v>
      </c>
      <c r="D51" s="400" t="s">
        <v>711</v>
      </c>
      <c r="F51" s="130"/>
    </row>
    <row r="52" spans="1:6" x14ac:dyDescent="0.2">
      <c r="A52" t="str">
        <f>IIP!A1</f>
        <v>Table 8c    Marshall Islands: International Investment Position, FY1995-FY2010</v>
      </c>
      <c r="C52" s="356">
        <f>C51+2</f>
        <v>39</v>
      </c>
      <c r="D52" s="400" t="s">
        <v>724</v>
      </c>
      <c r="F52" s="130"/>
    </row>
    <row r="53" spans="1:6" x14ac:dyDescent="0.2">
      <c r="A53" t="str">
        <f>ExtD_out!A1</f>
        <v>Table 8d    External debt, original value, and outstanding principle by loan</v>
      </c>
      <c r="C53" s="356">
        <f>C52+1</f>
        <v>40</v>
      </c>
      <c r="D53" s="400" t="s">
        <v>653</v>
      </c>
      <c r="F53" s="130"/>
    </row>
    <row r="54" spans="1:6" x14ac:dyDescent="0.2">
      <c r="A54" t="str">
        <f>ExtD_Hist!A1</f>
        <v>Table 8e    External debt and debt service, RMI and national government, FY1992-FY2010</v>
      </c>
      <c r="C54" s="356">
        <f t="shared" si="1"/>
        <v>41</v>
      </c>
      <c r="D54" s="400" t="s">
        <v>729</v>
      </c>
      <c r="F54" s="130"/>
    </row>
    <row r="55" spans="1:6" x14ac:dyDescent="0.2">
      <c r="A55" t="str">
        <f>ExtD_Prj!A1</f>
        <v>Table 8f     External debt and debt service projections, FY2011-FY2038</v>
      </c>
      <c r="C55" s="356">
        <f t="shared" si="1"/>
        <v>42</v>
      </c>
      <c r="D55" s="400" t="s">
        <v>654</v>
      </c>
      <c r="F55" s="130"/>
    </row>
    <row r="56" spans="1:6" ht="20.25" customHeight="1" x14ac:dyDescent="0.2">
      <c r="A56" t="str">
        <f>FGFS!A1</f>
        <v>Table 9a    RMI Government Finances (GFS Format)  FY1997-FY2010</v>
      </c>
      <c r="C56" s="356">
        <f t="shared" si="1"/>
        <v>43</v>
      </c>
      <c r="D56" s="400" t="s">
        <v>655</v>
      </c>
      <c r="F56" s="127"/>
    </row>
    <row r="57" spans="1:6" x14ac:dyDescent="0.2">
      <c r="A57" t="str">
        <f>FPse!B1</f>
        <v>Table 9b    Transfers (including subsidies and capital transfers) to Public Enterprises,  FY1997-FY2010</v>
      </c>
      <c r="C57" s="356">
        <f t="shared" si="1"/>
        <v>44</v>
      </c>
      <c r="D57" s="400" t="s">
        <v>656</v>
      </c>
      <c r="F57" s="127"/>
    </row>
    <row r="58" spans="1:6" x14ac:dyDescent="0.2">
      <c r="A58" t="str">
        <f>FPse!B24</f>
        <v>Table 9c    Transfers treated as current subsidies in GDP estimates,  FY1997-FY2010</v>
      </c>
      <c r="C58" s="356">
        <f>C57</f>
        <v>44</v>
      </c>
      <c r="D58" s="400"/>
      <c r="F58" s="127"/>
    </row>
    <row r="59" spans="1:6" x14ac:dyDescent="0.2">
      <c r="A59" t="str">
        <f>FPse!B42</f>
        <v>Table 9d    Operating Income (loss),  FY1997-FY2010</v>
      </c>
      <c r="C59" s="356">
        <f>C58</f>
        <v>44</v>
      </c>
      <c r="D59" s="400"/>
      <c r="F59" s="127"/>
    </row>
    <row r="60" spans="1:6" s="4" customFormat="1" ht="20.100000000000001" customHeight="1" thickBot="1" x14ac:dyDescent="0.25">
      <c r="A60" s="176" t="str">
        <f>CII!A1</f>
        <v>Table 9e    RMI: Compact grants awarded, FY2004-FY2011</v>
      </c>
      <c r="B60" s="176"/>
      <c r="C60" s="481">
        <f>C58+1</f>
        <v>45</v>
      </c>
      <c r="D60" s="401" t="s">
        <v>657</v>
      </c>
      <c r="E60"/>
      <c r="F60" s="127"/>
    </row>
  </sheetData>
  <phoneticPr fontId="2" type="noConversion"/>
  <hyperlinks>
    <hyperlink ref="D5" location="Mig!A1" display="Mig!A1"/>
    <hyperlink ref="D23" location="EmpInst!A1" display="EmpInst!A1"/>
    <hyperlink ref="D26" location="EmpInd!A1" display="EmpInd!A1"/>
    <hyperlink ref="D32" location="Pb_Dept!A1" display="Pb_Dept!A1"/>
    <hyperlink ref="D35" location="Pb_Fnd!A1" display="Pb_Fnd!A1"/>
    <hyperlink ref="D7" location="NApc!A1" display="NApc!A1"/>
    <hyperlink ref="D14" location="NAInst!A1" display="[NAInst]"/>
    <hyperlink ref="D36" location="'Real_Cp&amp;Fsh'!A1" display="'Real_Cp&amp;Fsh'!A1"/>
    <hyperlink ref="D41:D42" location="'Real_Cp&amp;Fsh'!A28" display="'Real_Cp&amp;Fsh'!A28"/>
    <hyperlink ref="D41" location="Real_trsm!A1" display="Real_trsm!A1"/>
    <hyperlink ref="D44" location="'M&amp;Ba'!A1" display="'M&amp;Ba'!A1"/>
    <hyperlink ref="D45" location="'M&amp;Bbc'!A1" display="'M&amp;Bbc'!A1"/>
    <hyperlink ref="D47:D48" location="'M&amp;B_ie'!A28" display="'M&amp;B_ie'!A28"/>
    <hyperlink ref="D47" location="CpiMajOld!A1" display="CpiMajOld!A1"/>
    <hyperlink ref="D48" location="CpiMaj!A1" display="CpiMaj!A1"/>
    <hyperlink ref="D53" location="ExtD_out!B1" display="[ExtD_out]"/>
    <hyperlink ref="D54" location="ExtD_Hist!A1" display="[ExtD_Hist]"/>
    <hyperlink ref="D55" location="ExtD_Prj!A1" display="ExtD_Prj!A1"/>
    <hyperlink ref="D56" location="FGfs!A1" display="FGfs!A1"/>
    <hyperlink ref="D29" location="EmpPriv!A1" display="EmpPriv!A1"/>
    <hyperlink ref="D51" location="BOPdet!A1" display="[BOPdet]"/>
    <hyperlink ref="D49" location="CpiEbeye!A1" display="CpiEbeye!A1"/>
    <hyperlink ref="D21" location="NAdet!A1" display="NAdet!A1"/>
    <hyperlink ref="D57" location="FPse!A1" display="FPse!A1"/>
    <hyperlink ref="D6" location="GNI!A1" display="GNI!A1"/>
    <hyperlink ref="D60" location="CII!A1" display="CII!A1"/>
    <hyperlink ref="D3" location="Mig!A1" display="Mig!A1"/>
    <hyperlink ref="D50" location="BOPsum!A1" display="[BOPsum]"/>
    <hyperlink ref="D52" location="IIP!A1" display="[IIP]"/>
    <hyperlink ref="D8" location="NAInd!A1" display="[NAInd]"/>
  </hyperlinks>
  <pageMargins left="0.74803149606299213" right="0.74803149606299213" top="0.98425196850393704" bottom="0.98425196850393704" header="0.51181102362204722" footer="0.51181102362204722"/>
  <pageSetup scale="78" orientation="portrait" r:id="rId1"/>
  <headerFooter alignWithMargins="0">
    <oddFooter>&amp;L&amp;"Times New Roman,Bold Italic"&amp;12RMI Economic Report - FY 2010&amp;RPage S&amp;P  of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R69"/>
  <sheetViews>
    <sheetView view="pageBreakPreview" zoomScale="80" zoomScaleNormal="80" zoomScaleSheetLayoutView="80" workbookViewId="0">
      <pane xSplit="2" topLeftCell="C1" activePane="topRight" state="frozen"/>
      <selection activeCell="A2" sqref="A2"/>
      <selection pane="topRight" activeCell="A2" sqref="A2"/>
    </sheetView>
  </sheetViews>
  <sheetFormatPr defaultRowHeight="12.75" x14ac:dyDescent="0.2"/>
  <cols>
    <col min="1" max="1" width="5.7109375" style="1" customWidth="1"/>
    <col min="2" max="2" width="42.140625" bestFit="1" customWidth="1"/>
    <col min="3" max="17" width="9.28515625" bestFit="1" customWidth="1"/>
    <col min="18" max="18" width="9.140625" style="51"/>
  </cols>
  <sheetData>
    <row r="1" spans="1:18" ht="20.100000000000001" customHeight="1" x14ac:dyDescent="0.2">
      <c r="A1" s="45" t="s">
        <v>763</v>
      </c>
    </row>
    <row r="2" spans="1:18" s="32" customFormat="1" ht="20.100000000000001" customHeight="1" x14ac:dyDescent="0.2">
      <c r="A2" s="17"/>
      <c r="B2" s="17" t="s">
        <v>914</v>
      </c>
      <c r="C2" s="49" t="s">
        <v>426</v>
      </c>
      <c r="D2" s="49" t="s">
        <v>427</v>
      </c>
      <c r="E2" s="49" t="s">
        <v>446</v>
      </c>
      <c r="F2" s="49" t="s">
        <v>447</v>
      </c>
      <c r="G2" s="49" t="s">
        <v>411</v>
      </c>
      <c r="H2" s="49" t="s">
        <v>412</v>
      </c>
      <c r="I2" s="49" t="s">
        <v>413</v>
      </c>
      <c r="J2" s="49" t="s">
        <v>414</v>
      </c>
      <c r="K2" s="49" t="s">
        <v>415</v>
      </c>
      <c r="L2" s="49" t="s">
        <v>416</v>
      </c>
      <c r="M2" s="49" t="s">
        <v>417</v>
      </c>
      <c r="N2" s="49" t="s">
        <v>418</v>
      </c>
      <c r="O2" s="49" t="s">
        <v>603</v>
      </c>
      <c r="P2" s="49" t="s">
        <v>617</v>
      </c>
      <c r="Q2" s="49" t="s">
        <v>760</v>
      </c>
      <c r="R2" s="181"/>
    </row>
    <row r="3" spans="1:18" ht="20.100000000000001" customHeight="1" x14ac:dyDescent="0.2">
      <c r="A3" s="1" t="s">
        <v>62</v>
      </c>
      <c r="B3" t="s">
        <v>63</v>
      </c>
      <c r="C3" s="403">
        <v>10</v>
      </c>
      <c r="D3" s="403">
        <v>8.5</v>
      </c>
      <c r="E3" s="403">
        <v>8.25</v>
      </c>
      <c r="F3" s="403">
        <v>6.5</v>
      </c>
      <c r="G3" s="403">
        <v>1</v>
      </c>
      <c r="H3" s="403">
        <v>0</v>
      </c>
      <c r="I3" s="403">
        <v>20.5</v>
      </c>
      <c r="J3" s="403">
        <v>24</v>
      </c>
      <c r="K3" s="403">
        <v>23.75</v>
      </c>
      <c r="L3" s="403">
        <v>27</v>
      </c>
      <c r="M3" s="403">
        <v>31</v>
      </c>
      <c r="N3" s="403">
        <v>27.5</v>
      </c>
      <c r="O3" s="403">
        <v>24.75</v>
      </c>
      <c r="P3" s="403">
        <v>23</v>
      </c>
      <c r="Q3" s="403">
        <v>20</v>
      </c>
    </row>
    <row r="4" spans="1:18" x14ac:dyDescent="0.2">
      <c r="A4" s="1" t="s">
        <v>64</v>
      </c>
      <c r="B4" s="46" t="s">
        <v>633</v>
      </c>
      <c r="C4" s="403">
        <v>82.5</v>
      </c>
      <c r="D4" s="403">
        <v>83.5</v>
      </c>
      <c r="E4" s="403">
        <v>47.5</v>
      </c>
      <c r="F4" s="403">
        <v>546.13</v>
      </c>
      <c r="G4" s="403">
        <v>617.75</v>
      </c>
      <c r="H4" s="403">
        <v>734.75</v>
      </c>
      <c r="I4" s="403">
        <v>901.75</v>
      </c>
      <c r="J4" s="403">
        <v>1002</v>
      </c>
      <c r="K4" s="403">
        <v>280</v>
      </c>
      <c r="L4" s="403">
        <v>343.25</v>
      </c>
      <c r="M4" s="403">
        <v>313</v>
      </c>
      <c r="N4" s="403">
        <v>463.38</v>
      </c>
      <c r="O4" s="403">
        <v>711.5</v>
      </c>
      <c r="P4" s="403">
        <v>1136</v>
      </c>
      <c r="Q4" s="403">
        <v>1260.76</v>
      </c>
    </row>
    <row r="5" spans="1:18" x14ac:dyDescent="0.2">
      <c r="A5" s="1" t="s">
        <v>65</v>
      </c>
      <c r="B5" t="s">
        <v>66</v>
      </c>
      <c r="C5" s="403">
        <v>0</v>
      </c>
      <c r="D5" s="403">
        <v>0</v>
      </c>
      <c r="E5" s="403">
        <v>0</v>
      </c>
      <c r="F5" s="403">
        <v>0</v>
      </c>
      <c r="G5" s="403">
        <v>0</v>
      </c>
      <c r="H5" s="403">
        <v>0</v>
      </c>
      <c r="I5" s="403">
        <v>0</v>
      </c>
      <c r="J5" s="403">
        <v>0</v>
      </c>
      <c r="K5" s="403">
        <v>0</v>
      </c>
      <c r="L5" s="403">
        <v>0</v>
      </c>
      <c r="M5" s="403">
        <v>0</v>
      </c>
      <c r="N5" s="403">
        <v>0</v>
      </c>
      <c r="O5" s="403">
        <v>0</v>
      </c>
      <c r="P5" s="403">
        <v>0</v>
      </c>
      <c r="Q5" s="403">
        <v>0</v>
      </c>
    </row>
    <row r="6" spans="1:18" x14ac:dyDescent="0.2">
      <c r="A6" s="1" t="s">
        <v>67</v>
      </c>
      <c r="B6" t="s">
        <v>68</v>
      </c>
      <c r="C6" s="403">
        <v>107.5</v>
      </c>
      <c r="D6" s="403">
        <v>117</v>
      </c>
      <c r="E6" s="403">
        <v>92</v>
      </c>
      <c r="F6" s="403">
        <v>79</v>
      </c>
      <c r="G6" s="403">
        <v>72</v>
      </c>
      <c r="H6" s="403">
        <v>78.25</v>
      </c>
      <c r="I6" s="403">
        <v>74.75</v>
      </c>
      <c r="J6" s="403">
        <v>71</v>
      </c>
      <c r="K6" s="403">
        <v>94.25</v>
      </c>
      <c r="L6" s="403">
        <v>96.38</v>
      </c>
      <c r="M6" s="403">
        <v>106.38</v>
      </c>
      <c r="N6" s="403">
        <v>96.13</v>
      </c>
      <c r="O6" s="403">
        <v>76.75</v>
      </c>
      <c r="P6" s="403">
        <v>76</v>
      </c>
      <c r="Q6" s="403">
        <v>112</v>
      </c>
    </row>
    <row r="7" spans="1:18" x14ac:dyDescent="0.2">
      <c r="A7" s="1" t="s">
        <v>69</v>
      </c>
      <c r="B7" t="s">
        <v>70</v>
      </c>
      <c r="C7" s="403">
        <v>230.25</v>
      </c>
      <c r="D7" s="403">
        <v>232.75</v>
      </c>
      <c r="E7" s="403">
        <v>220</v>
      </c>
      <c r="F7" s="403">
        <v>218.25</v>
      </c>
      <c r="G7" s="403">
        <v>230.75</v>
      </c>
      <c r="H7" s="403">
        <v>250.5</v>
      </c>
      <c r="I7" s="403">
        <v>261.13</v>
      </c>
      <c r="J7" s="403">
        <v>277.5</v>
      </c>
      <c r="K7" s="403">
        <v>275.88</v>
      </c>
      <c r="L7" s="403">
        <v>269.5</v>
      </c>
      <c r="M7" s="403">
        <v>276</v>
      </c>
      <c r="N7" s="403">
        <v>277.5</v>
      </c>
      <c r="O7" s="403">
        <v>311.5</v>
      </c>
      <c r="P7" s="403">
        <v>319.25</v>
      </c>
      <c r="Q7" s="403">
        <v>311.5</v>
      </c>
    </row>
    <row r="8" spans="1:18" x14ac:dyDescent="0.2">
      <c r="A8" s="1" t="s">
        <v>71</v>
      </c>
      <c r="B8" t="s">
        <v>72</v>
      </c>
      <c r="C8" s="403">
        <v>404.75</v>
      </c>
      <c r="D8" s="403">
        <v>610.38</v>
      </c>
      <c r="E8" s="403">
        <v>613</v>
      </c>
      <c r="F8" s="403">
        <v>423.75</v>
      </c>
      <c r="G8" s="403">
        <v>490</v>
      </c>
      <c r="H8" s="403">
        <v>636</v>
      </c>
      <c r="I8" s="403">
        <v>562.75</v>
      </c>
      <c r="J8" s="403">
        <v>522.38</v>
      </c>
      <c r="K8" s="403">
        <v>557.25</v>
      </c>
      <c r="L8" s="403">
        <v>729</v>
      </c>
      <c r="M8" s="403">
        <v>856.5</v>
      </c>
      <c r="N8" s="403">
        <v>819.75</v>
      </c>
      <c r="O8" s="403">
        <v>681.25</v>
      </c>
      <c r="P8" s="403">
        <v>593.25</v>
      </c>
      <c r="Q8" s="403">
        <v>563.5</v>
      </c>
    </row>
    <row r="9" spans="1:18" x14ac:dyDescent="0.2">
      <c r="A9" s="1" t="s">
        <v>73</v>
      </c>
      <c r="B9" t="s">
        <v>74</v>
      </c>
      <c r="C9" s="403">
        <v>1391.63</v>
      </c>
      <c r="D9" s="403">
        <v>1369.13</v>
      </c>
      <c r="E9" s="403">
        <v>1390.63</v>
      </c>
      <c r="F9" s="403">
        <v>1552.25</v>
      </c>
      <c r="G9" s="403">
        <v>1746.5</v>
      </c>
      <c r="H9" s="403">
        <v>1719.63</v>
      </c>
      <c r="I9" s="403">
        <v>1635.63</v>
      </c>
      <c r="J9" s="403">
        <v>1744.13</v>
      </c>
      <c r="K9" s="403">
        <v>1804.5</v>
      </c>
      <c r="L9" s="403">
        <v>1819.13</v>
      </c>
      <c r="M9" s="403">
        <v>1810.38</v>
      </c>
      <c r="N9" s="403">
        <v>1825.75</v>
      </c>
      <c r="O9" s="403">
        <v>1715.38</v>
      </c>
      <c r="P9" s="403">
        <v>1737.88</v>
      </c>
      <c r="Q9" s="403">
        <v>1753.76</v>
      </c>
    </row>
    <row r="10" spans="1:18" x14ac:dyDescent="0.2">
      <c r="A10" s="1" t="s">
        <v>75</v>
      </c>
      <c r="B10" t="s">
        <v>76</v>
      </c>
      <c r="C10" s="403">
        <v>246.13</v>
      </c>
      <c r="D10" s="403">
        <v>241.25</v>
      </c>
      <c r="E10" s="403">
        <v>232.25</v>
      </c>
      <c r="F10" s="403">
        <v>256.63</v>
      </c>
      <c r="G10" s="403">
        <v>266.38</v>
      </c>
      <c r="H10" s="403">
        <v>266.63</v>
      </c>
      <c r="I10" s="403">
        <v>308.75</v>
      </c>
      <c r="J10" s="403">
        <v>269.5</v>
      </c>
      <c r="K10" s="403">
        <v>238.38</v>
      </c>
      <c r="L10" s="403">
        <v>263.38</v>
      </c>
      <c r="M10" s="403">
        <v>294.88</v>
      </c>
      <c r="N10" s="403">
        <v>282.25</v>
      </c>
      <c r="O10" s="403">
        <v>253.38</v>
      </c>
      <c r="P10" s="403">
        <v>242</v>
      </c>
      <c r="Q10" s="403">
        <v>222</v>
      </c>
    </row>
    <row r="11" spans="1:18" x14ac:dyDescent="0.2">
      <c r="A11" s="1" t="s">
        <v>77</v>
      </c>
      <c r="B11" t="s">
        <v>78</v>
      </c>
      <c r="C11" s="403">
        <v>416.38</v>
      </c>
      <c r="D11" s="403">
        <v>394</v>
      </c>
      <c r="E11" s="403">
        <v>392.75</v>
      </c>
      <c r="F11" s="403">
        <v>409.25</v>
      </c>
      <c r="G11" s="403">
        <v>411.13</v>
      </c>
      <c r="H11" s="403">
        <v>451.25</v>
      </c>
      <c r="I11" s="403">
        <v>475.25</v>
      </c>
      <c r="J11" s="403">
        <v>541</v>
      </c>
      <c r="K11" s="403">
        <v>561.75</v>
      </c>
      <c r="L11" s="403">
        <v>577</v>
      </c>
      <c r="M11" s="403">
        <v>708</v>
      </c>
      <c r="N11" s="403">
        <v>671.63</v>
      </c>
      <c r="O11" s="403">
        <v>706.13</v>
      </c>
      <c r="P11" s="403">
        <v>649</v>
      </c>
      <c r="Q11" s="403">
        <v>657.26</v>
      </c>
    </row>
    <row r="12" spans="1:18" x14ac:dyDescent="0.2">
      <c r="A12" s="1" t="s">
        <v>79</v>
      </c>
      <c r="B12" t="s">
        <v>80</v>
      </c>
      <c r="C12" s="403">
        <v>120.5</v>
      </c>
      <c r="D12" s="403">
        <v>132.75</v>
      </c>
      <c r="E12" s="403">
        <v>138.75</v>
      </c>
      <c r="F12" s="403">
        <v>140.13</v>
      </c>
      <c r="G12" s="403">
        <v>167.75</v>
      </c>
      <c r="H12" s="403">
        <v>158.75</v>
      </c>
      <c r="I12" s="403">
        <v>152</v>
      </c>
      <c r="J12" s="403">
        <v>169.25</v>
      </c>
      <c r="K12" s="403">
        <v>174</v>
      </c>
      <c r="L12" s="403">
        <v>193</v>
      </c>
      <c r="M12" s="403">
        <v>208</v>
      </c>
      <c r="N12" s="403">
        <v>210.75</v>
      </c>
      <c r="O12" s="403">
        <v>207.5</v>
      </c>
      <c r="P12" s="403">
        <v>222.25</v>
      </c>
      <c r="Q12" s="403">
        <v>226.5</v>
      </c>
    </row>
    <row r="13" spans="1:18" x14ac:dyDescent="0.2">
      <c r="A13" s="1" t="s">
        <v>81</v>
      </c>
      <c r="B13" t="s">
        <v>82</v>
      </c>
      <c r="C13" s="403">
        <v>217.38</v>
      </c>
      <c r="D13" s="403">
        <v>229.88</v>
      </c>
      <c r="E13" s="403">
        <v>193.88</v>
      </c>
      <c r="F13" s="403">
        <v>211.75</v>
      </c>
      <c r="G13" s="403">
        <v>223.63</v>
      </c>
      <c r="H13" s="403">
        <v>221.13</v>
      </c>
      <c r="I13" s="403">
        <v>220.25</v>
      </c>
      <c r="J13" s="403">
        <v>231.38</v>
      </c>
      <c r="K13" s="403">
        <v>249</v>
      </c>
      <c r="L13" s="403">
        <v>210.63</v>
      </c>
      <c r="M13" s="403">
        <v>219.63</v>
      </c>
      <c r="N13" s="403">
        <v>224.25</v>
      </c>
      <c r="O13" s="403">
        <v>241.25</v>
      </c>
      <c r="P13" s="403">
        <v>229.63</v>
      </c>
      <c r="Q13" s="403">
        <v>222</v>
      </c>
    </row>
    <row r="14" spans="1:18" x14ac:dyDescent="0.2">
      <c r="A14" s="1" t="s">
        <v>83</v>
      </c>
      <c r="B14" t="s">
        <v>84</v>
      </c>
      <c r="C14" s="403">
        <v>2905.75</v>
      </c>
      <c r="D14" s="403">
        <v>2829.63</v>
      </c>
      <c r="E14" s="403">
        <v>2708</v>
      </c>
      <c r="F14" s="403">
        <v>2672.5</v>
      </c>
      <c r="G14" s="403">
        <v>2768.75</v>
      </c>
      <c r="H14" s="403">
        <v>2919.38</v>
      </c>
      <c r="I14" s="403">
        <v>2985.63</v>
      </c>
      <c r="J14" s="403">
        <v>3150</v>
      </c>
      <c r="K14" s="403">
        <v>3325.88</v>
      </c>
      <c r="L14" s="403">
        <v>3639.63</v>
      </c>
      <c r="M14" s="403">
        <v>3574.13</v>
      </c>
      <c r="N14" s="403">
        <v>3547.75</v>
      </c>
      <c r="O14" s="403">
        <v>3436.13</v>
      </c>
      <c r="P14" s="403">
        <v>3413</v>
      </c>
      <c r="Q14" s="403">
        <v>3487</v>
      </c>
    </row>
    <row r="15" spans="1:18" x14ac:dyDescent="0.2">
      <c r="A15" s="1" t="s">
        <v>85</v>
      </c>
      <c r="B15" s="127" t="s">
        <v>731</v>
      </c>
      <c r="C15" s="403">
        <v>456.13</v>
      </c>
      <c r="D15" s="403">
        <v>401.38</v>
      </c>
      <c r="E15" s="403">
        <v>519.88</v>
      </c>
      <c r="F15" s="403">
        <v>561.25</v>
      </c>
      <c r="G15" s="403">
        <v>627.25</v>
      </c>
      <c r="H15" s="403">
        <v>623.75</v>
      </c>
      <c r="I15" s="403">
        <v>605.5</v>
      </c>
      <c r="J15" s="403">
        <v>589.88</v>
      </c>
      <c r="K15" s="403">
        <v>623.75</v>
      </c>
      <c r="L15" s="403">
        <v>383</v>
      </c>
      <c r="M15" s="403">
        <v>435.25</v>
      </c>
      <c r="N15" s="403">
        <v>399</v>
      </c>
      <c r="O15" s="403">
        <v>416.38</v>
      </c>
      <c r="P15" s="403">
        <v>457.38</v>
      </c>
      <c r="Q15" s="403">
        <v>484.5</v>
      </c>
    </row>
    <row r="16" spans="1:18" x14ac:dyDescent="0.2">
      <c r="A16" s="1" t="s">
        <v>87</v>
      </c>
      <c r="B16" s="127" t="s">
        <v>732</v>
      </c>
      <c r="C16" s="403">
        <v>153.38</v>
      </c>
      <c r="D16" s="403">
        <v>176.5</v>
      </c>
      <c r="E16" s="403">
        <v>177.88</v>
      </c>
      <c r="F16" s="403">
        <v>180.88</v>
      </c>
      <c r="G16" s="403">
        <v>194.5</v>
      </c>
      <c r="H16" s="403">
        <v>203.25</v>
      </c>
      <c r="I16" s="403">
        <v>204.75</v>
      </c>
      <c r="J16" s="403">
        <v>225.13</v>
      </c>
      <c r="K16" s="403">
        <v>238.75</v>
      </c>
      <c r="L16" s="403">
        <v>246</v>
      </c>
      <c r="M16" s="403">
        <v>247.5</v>
      </c>
      <c r="N16" s="403">
        <v>250.5</v>
      </c>
      <c r="O16" s="403">
        <v>248.75</v>
      </c>
      <c r="P16" s="403">
        <v>245.5</v>
      </c>
      <c r="Q16" s="403">
        <v>246.5</v>
      </c>
    </row>
    <row r="17" spans="1:18" x14ac:dyDescent="0.2">
      <c r="A17" s="1" t="s">
        <v>89</v>
      </c>
      <c r="B17" t="s">
        <v>90</v>
      </c>
      <c r="C17" s="403">
        <v>44.25</v>
      </c>
      <c r="D17" s="403">
        <v>62</v>
      </c>
      <c r="E17" s="403">
        <v>70.5</v>
      </c>
      <c r="F17" s="403">
        <v>86.63</v>
      </c>
      <c r="G17" s="403">
        <v>93.5</v>
      </c>
      <c r="H17" s="403">
        <v>80.25</v>
      </c>
      <c r="I17" s="403">
        <v>78.13</v>
      </c>
      <c r="J17" s="403">
        <v>80.5</v>
      </c>
      <c r="K17" s="403">
        <v>81.5</v>
      </c>
      <c r="L17" s="403">
        <v>83.13</v>
      </c>
      <c r="M17" s="403">
        <v>85.5</v>
      </c>
      <c r="N17" s="403">
        <v>119.25</v>
      </c>
      <c r="O17" s="403">
        <v>127.25</v>
      </c>
      <c r="P17" s="403">
        <v>143.13</v>
      </c>
      <c r="Q17" s="403">
        <v>157.5</v>
      </c>
    </row>
    <row r="18" spans="1:18" x14ac:dyDescent="0.2">
      <c r="A18" s="1" t="s">
        <v>91</v>
      </c>
      <c r="B18" t="s">
        <v>92</v>
      </c>
      <c r="C18" s="403">
        <v>5</v>
      </c>
      <c r="D18" s="403">
        <v>4</v>
      </c>
      <c r="E18" s="403">
        <v>3.75</v>
      </c>
      <c r="F18" s="403">
        <v>3</v>
      </c>
      <c r="G18" s="403">
        <v>4</v>
      </c>
      <c r="H18" s="403">
        <v>5.25</v>
      </c>
      <c r="I18" s="403">
        <v>7.75</v>
      </c>
      <c r="J18" s="403">
        <v>8</v>
      </c>
      <c r="K18" s="403">
        <v>4.75</v>
      </c>
      <c r="L18" s="403">
        <v>3</v>
      </c>
      <c r="M18" s="403">
        <v>4.25</v>
      </c>
      <c r="N18" s="403">
        <v>12.5</v>
      </c>
      <c r="O18" s="403">
        <v>15.75</v>
      </c>
      <c r="P18" s="403">
        <v>12.25</v>
      </c>
      <c r="Q18" s="403">
        <v>13.5</v>
      </c>
    </row>
    <row r="19" spans="1:18" x14ac:dyDescent="0.2">
      <c r="A19" s="1" t="s">
        <v>93</v>
      </c>
      <c r="B19" t="s">
        <v>94</v>
      </c>
      <c r="C19" s="403">
        <v>1149.25</v>
      </c>
      <c r="D19" s="403">
        <v>1119.5</v>
      </c>
      <c r="E19" s="403">
        <v>1168.5</v>
      </c>
      <c r="F19" s="403">
        <v>1254.25</v>
      </c>
      <c r="G19" s="403">
        <v>1296</v>
      </c>
      <c r="H19" s="403">
        <v>1239.8800000000001</v>
      </c>
      <c r="I19" s="403">
        <v>1466.5</v>
      </c>
      <c r="J19" s="403">
        <v>1243.25</v>
      </c>
      <c r="K19" s="403">
        <v>1222</v>
      </c>
      <c r="L19" s="403">
        <v>1254.3800000000001</v>
      </c>
      <c r="M19" s="403">
        <v>1209.8800000000001</v>
      </c>
      <c r="N19" s="403">
        <v>1112.5</v>
      </c>
      <c r="O19" s="403">
        <v>1044</v>
      </c>
      <c r="P19" s="403">
        <v>1006.5</v>
      </c>
      <c r="Q19" s="403">
        <v>971</v>
      </c>
    </row>
    <row r="20" spans="1:18" s="180" customFormat="1" ht="20.100000000000001" customHeight="1" x14ac:dyDescent="0.2">
      <c r="A20" s="177"/>
      <c r="B20" s="178" t="s">
        <v>5</v>
      </c>
      <c r="C20" s="179">
        <f>SUM(C3:C19)</f>
        <v>7940.7800000000007</v>
      </c>
      <c r="D20" s="179">
        <f>SUM(D3:D19)</f>
        <v>8012.1500000000005</v>
      </c>
      <c r="E20" s="179">
        <f t="shared" ref="E20:Q20" si="0">SUM(E3:E19)</f>
        <v>7977.52</v>
      </c>
      <c r="F20" s="179">
        <f t="shared" si="0"/>
        <v>8602.1500000000015</v>
      </c>
      <c r="G20" s="179">
        <f t="shared" si="0"/>
        <v>9210.89</v>
      </c>
      <c r="H20" s="179">
        <f t="shared" si="0"/>
        <v>9588.6500000000015</v>
      </c>
      <c r="I20" s="179">
        <f t="shared" si="0"/>
        <v>9961.0199999999986</v>
      </c>
      <c r="J20" s="179">
        <f t="shared" si="0"/>
        <v>10148.9</v>
      </c>
      <c r="K20" s="179">
        <f t="shared" si="0"/>
        <v>9755.39</v>
      </c>
      <c r="L20" s="179">
        <f t="shared" si="0"/>
        <v>10137.41</v>
      </c>
      <c r="M20" s="179">
        <f t="shared" si="0"/>
        <v>10380.280000000002</v>
      </c>
      <c r="N20" s="179">
        <f t="shared" si="0"/>
        <v>10340.39</v>
      </c>
      <c r="O20" s="179">
        <f t="shared" si="0"/>
        <v>10217.65</v>
      </c>
      <c r="P20" s="179">
        <f t="shared" si="0"/>
        <v>10506.019999999999</v>
      </c>
      <c r="Q20" s="179">
        <f t="shared" si="0"/>
        <v>10709.28</v>
      </c>
      <c r="R20" s="299"/>
    </row>
    <row r="21" spans="1:18" s="46" customFormat="1" x14ac:dyDescent="0.2">
      <c r="A21" s="107" t="s">
        <v>915</v>
      </c>
      <c r="B21" s="106"/>
      <c r="C21" s="106"/>
      <c r="D21" s="106"/>
      <c r="E21" s="106"/>
      <c r="F21" s="106"/>
      <c r="G21" s="106"/>
      <c r="H21" s="106"/>
      <c r="I21" s="106"/>
      <c r="J21" s="106"/>
      <c r="K21" s="106"/>
      <c r="L21" s="106"/>
      <c r="M21" s="106"/>
      <c r="N21" s="106"/>
      <c r="O21" s="106"/>
      <c r="P21" s="106"/>
      <c r="Q21" s="106"/>
      <c r="R21" s="50"/>
    </row>
    <row r="22" spans="1:18" s="46" customFormat="1" ht="15" customHeight="1" x14ac:dyDescent="0.2">
      <c r="A22" s="106" t="s">
        <v>755</v>
      </c>
      <c r="B22" s="106"/>
      <c r="C22" s="106"/>
      <c r="D22" s="106"/>
      <c r="E22" s="106"/>
      <c r="F22" s="106"/>
      <c r="G22" s="106"/>
      <c r="H22" s="106"/>
      <c r="I22" s="106"/>
      <c r="J22" s="106"/>
      <c r="K22" s="106"/>
      <c r="L22" s="106"/>
      <c r="M22" s="106"/>
      <c r="N22" s="106"/>
      <c r="O22" s="106"/>
      <c r="P22" s="106"/>
      <c r="Q22" s="106"/>
      <c r="R22" s="50"/>
    </row>
    <row r="23" spans="1:18" x14ac:dyDescent="0.2">
      <c r="A23"/>
    </row>
    <row r="24" spans="1:18" ht="20.100000000000001" customHeight="1" x14ac:dyDescent="0.2">
      <c r="A24" s="45" t="s">
        <v>762</v>
      </c>
    </row>
    <row r="25" spans="1:18" s="32" customFormat="1" ht="20.100000000000001" customHeight="1" x14ac:dyDescent="0.2">
      <c r="A25" s="17"/>
      <c r="B25" s="268" t="s">
        <v>499</v>
      </c>
      <c r="C25" s="49" t="s">
        <v>426</v>
      </c>
      <c r="D25" s="49" t="s">
        <v>427</v>
      </c>
      <c r="E25" s="49" t="s">
        <v>446</v>
      </c>
      <c r="F25" s="49" t="s">
        <v>447</v>
      </c>
      <c r="G25" s="49" t="s">
        <v>411</v>
      </c>
      <c r="H25" s="49" t="s">
        <v>412</v>
      </c>
      <c r="I25" s="49" t="s">
        <v>413</v>
      </c>
      <c r="J25" s="49" t="s">
        <v>414</v>
      </c>
      <c r="K25" s="49" t="s">
        <v>415</v>
      </c>
      <c r="L25" s="49" t="s">
        <v>416</v>
      </c>
      <c r="M25" s="49" t="s">
        <v>417</v>
      </c>
      <c r="N25" s="49" t="s">
        <v>418</v>
      </c>
      <c r="O25" s="49" t="s">
        <v>603</v>
      </c>
      <c r="P25" s="49" t="s">
        <v>617</v>
      </c>
      <c r="Q25" s="49" t="s">
        <v>760</v>
      </c>
      <c r="R25" s="181"/>
    </row>
    <row r="26" spans="1:18" ht="20.100000000000001" customHeight="1" x14ac:dyDescent="0.2">
      <c r="A26" s="1" t="s">
        <v>62</v>
      </c>
      <c r="B26" t="s">
        <v>63</v>
      </c>
      <c r="C26" s="403">
        <v>24.41</v>
      </c>
      <c r="D26" s="403">
        <v>19.399999999999999</v>
      </c>
      <c r="E26" s="403">
        <v>17.89</v>
      </c>
      <c r="F26" s="403">
        <v>13.71</v>
      </c>
      <c r="G26" s="403">
        <v>1.48</v>
      </c>
      <c r="H26" s="403">
        <v>0</v>
      </c>
      <c r="I26" s="403">
        <v>53.59</v>
      </c>
      <c r="J26" s="403">
        <v>67.92</v>
      </c>
      <c r="K26" s="403">
        <v>78.73</v>
      </c>
      <c r="L26" s="403">
        <v>73.260000000000005</v>
      </c>
      <c r="M26" s="403">
        <v>84.96</v>
      </c>
      <c r="N26" s="403">
        <v>81.56</v>
      </c>
      <c r="O26" s="403">
        <v>77.510000000000005</v>
      </c>
      <c r="P26" s="403">
        <v>72.739999999999995</v>
      </c>
      <c r="Q26" s="403">
        <v>70.08</v>
      </c>
    </row>
    <row r="27" spans="1:18" x14ac:dyDescent="0.2">
      <c r="A27" s="1" t="s">
        <v>64</v>
      </c>
      <c r="B27" s="46" t="s">
        <v>633</v>
      </c>
      <c r="C27" s="403">
        <v>423.34</v>
      </c>
      <c r="D27" s="403">
        <v>414.62</v>
      </c>
      <c r="E27" s="403">
        <v>421.11</v>
      </c>
      <c r="F27" s="403">
        <v>1686.38</v>
      </c>
      <c r="G27" s="403">
        <v>1910.95</v>
      </c>
      <c r="H27" s="403">
        <v>2018.01</v>
      </c>
      <c r="I27" s="403">
        <v>2202.9499999999998</v>
      </c>
      <c r="J27" s="403">
        <v>2546.6999999999998</v>
      </c>
      <c r="K27" s="403">
        <v>1527.78</v>
      </c>
      <c r="L27" s="403">
        <v>1847.23</v>
      </c>
      <c r="M27" s="403">
        <v>1855.9</v>
      </c>
      <c r="N27" s="403">
        <v>2190.23</v>
      </c>
      <c r="O27" s="403">
        <v>2764.28</v>
      </c>
      <c r="P27" s="403">
        <v>3397.69</v>
      </c>
      <c r="Q27" s="403">
        <v>3623.46</v>
      </c>
    </row>
    <row r="28" spans="1:18" x14ac:dyDescent="0.2">
      <c r="A28" s="1" t="s">
        <v>65</v>
      </c>
      <c r="B28" t="s">
        <v>66</v>
      </c>
      <c r="C28" s="403">
        <v>0</v>
      </c>
      <c r="D28" s="403">
        <v>0</v>
      </c>
      <c r="E28" s="403">
        <v>0</v>
      </c>
      <c r="F28" s="403">
        <v>0</v>
      </c>
      <c r="G28" s="403">
        <v>0</v>
      </c>
      <c r="H28" s="403">
        <v>0</v>
      </c>
      <c r="I28" s="403">
        <v>0</v>
      </c>
      <c r="J28" s="403">
        <v>0</v>
      </c>
      <c r="K28" s="403">
        <v>0</v>
      </c>
      <c r="L28" s="403">
        <v>0</v>
      </c>
      <c r="M28" s="403">
        <v>0</v>
      </c>
      <c r="N28" s="403">
        <v>0</v>
      </c>
      <c r="O28" s="403">
        <v>0</v>
      </c>
      <c r="P28" s="403">
        <v>0</v>
      </c>
      <c r="Q28" s="403">
        <v>0</v>
      </c>
    </row>
    <row r="29" spans="1:18" x14ac:dyDescent="0.2">
      <c r="A29" s="1" t="s">
        <v>67</v>
      </c>
      <c r="B29" t="s">
        <v>68</v>
      </c>
      <c r="C29" s="403">
        <v>538.63</v>
      </c>
      <c r="D29" s="403">
        <v>524.84</v>
      </c>
      <c r="E29" s="403">
        <v>397.14</v>
      </c>
      <c r="F29" s="403">
        <v>373.35</v>
      </c>
      <c r="G29" s="403">
        <v>373.87</v>
      </c>
      <c r="H29" s="403">
        <v>434.61</v>
      </c>
      <c r="I29" s="403">
        <v>415.8</v>
      </c>
      <c r="J29" s="403">
        <v>439.11</v>
      </c>
      <c r="K29" s="403">
        <v>504.87</v>
      </c>
      <c r="L29" s="403">
        <v>505.89</v>
      </c>
      <c r="M29" s="403">
        <v>587.32000000000005</v>
      </c>
      <c r="N29" s="403">
        <v>492.94</v>
      </c>
      <c r="O29" s="403">
        <v>432.8</v>
      </c>
      <c r="P29" s="403">
        <v>493.92</v>
      </c>
      <c r="Q29" s="403">
        <v>722.06</v>
      </c>
    </row>
    <row r="30" spans="1:18" x14ac:dyDescent="0.2">
      <c r="A30" s="1" t="s">
        <v>69</v>
      </c>
      <c r="B30" t="s">
        <v>70</v>
      </c>
      <c r="C30" s="403">
        <v>2604.87</v>
      </c>
      <c r="D30" s="403">
        <v>2681.7</v>
      </c>
      <c r="E30" s="403">
        <v>2425.6</v>
      </c>
      <c r="F30" s="403">
        <v>2615.2399999999998</v>
      </c>
      <c r="G30" s="403">
        <v>2586.9899999999998</v>
      </c>
      <c r="H30" s="403">
        <v>2843.07</v>
      </c>
      <c r="I30" s="403">
        <v>3298.3</v>
      </c>
      <c r="J30" s="403">
        <v>3398.02</v>
      </c>
      <c r="K30" s="403">
        <v>3611.15</v>
      </c>
      <c r="L30" s="403">
        <v>3549.98</v>
      </c>
      <c r="M30" s="403">
        <v>3372.44</v>
      </c>
      <c r="N30" s="403">
        <v>3684.7</v>
      </c>
      <c r="O30" s="403">
        <v>4090.23</v>
      </c>
      <c r="P30" s="403">
        <v>4429.03</v>
      </c>
      <c r="Q30" s="403">
        <v>4567.04</v>
      </c>
    </row>
    <row r="31" spans="1:18" x14ac:dyDescent="0.2">
      <c r="A31" s="1" t="s">
        <v>71</v>
      </c>
      <c r="B31" t="s">
        <v>72</v>
      </c>
      <c r="C31" s="403">
        <v>2588.66</v>
      </c>
      <c r="D31" s="403">
        <v>3603.91</v>
      </c>
      <c r="E31" s="403">
        <v>3824.69</v>
      </c>
      <c r="F31" s="403">
        <v>2589.63</v>
      </c>
      <c r="G31" s="403">
        <v>3009.1</v>
      </c>
      <c r="H31" s="403">
        <v>3369.03</v>
      </c>
      <c r="I31" s="403">
        <v>3016.88</v>
      </c>
      <c r="J31" s="403">
        <v>2758.58</v>
      </c>
      <c r="K31" s="403">
        <v>2859.93</v>
      </c>
      <c r="L31" s="403">
        <v>4043.93</v>
      </c>
      <c r="M31" s="403">
        <v>4730.7299999999996</v>
      </c>
      <c r="N31" s="403">
        <v>4845.2299999999996</v>
      </c>
      <c r="O31" s="403">
        <v>4367.8999999999996</v>
      </c>
      <c r="P31" s="403">
        <v>3950.79</v>
      </c>
      <c r="Q31" s="403">
        <v>3841.16</v>
      </c>
    </row>
    <row r="32" spans="1:18" x14ac:dyDescent="0.2">
      <c r="A32" s="1" t="s">
        <v>73</v>
      </c>
      <c r="B32" t="s">
        <v>74</v>
      </c>
      <c r="C32" s="403">
        <v>7659.76</v>
      </c>
      <c r="D32" s="403">
        <v>7303.41</v>
      </c>
      <c r="E32" s="403">
        <v>7599.69</v>
      </c>
      <c r="F32" s="403">
        <v>8527.35</v>
      </c>
      <c r="G32" s="403">
        <v>9469.14</v>
      </c>
      <c r="H32" s="403">
        <v>9021.82</v>
      </c>
      <c r="I32" s="403">
        <v>7756.4</v>
      </c>
      <c r="J32" s="403">
        <v>7957.9</v>
      </c>
      <c r="K32" s="403">
        <v>8165.26</v>
      </c>
      <c r="L32" s="403">
        <v>7853.87</v>
      </c>
      <c r="M32" s="403">
        <v>8175.82</v>
      </c>
      <c r="N32" s="403">
        <v>8478.44</v>
      </c>
      <c r="O32" s="403">
        <v>8683.11</v>
      </c>
      <c r="P32" s="403">
        <v>8920.7000000000007</v>
      </c>
      <c r="Q32" s="403">
        <v>9216.66</v>
      </c>
    </row>
    <row r="33" spans="1:18" x14ac:dyDescent="0.2">
      <c r="A33" s="1" t="s">
        <v>75</v>
      </c>
      <c r="B33" t="s">
        <v>76</v>
      </c>
      <c r="C33" s="403">
        <v>1282.5</v>
      </c>
      <c r="D33" s="403">
        <v>1281.9000000000001</v>
      </c>
      <c r="E33" s="403">
        <v>1255.54</v>
      </c>
      <c r="F33" s="403">
        <v>1338.48</v>
      </c>
      <c r="G33" s="403">
        <v>1278.71</v>
      </c>
      <c r="H33" s="403">
        <v>1390.25</v>
      </c>
      <c r="I33" s="403">
        <v>1438.24</v>
      </c>
      <c r="J33" s="403">
        <v>1202.75</v>
      </c>
      <c r="K33" s="403">
        <v>1179.3699999999999</v>
      </c>
      <c r="L33" s="403">
        <v>1339.52</v>
      </c>
      <c r="M33" s="403">
        <v>1467.18</v>
      </c>
      <c r="N33" s="403">
        <v>1329.25</v>
      </c>
      <c r="O33" s="403">
        <v>1321.81</v>
      </c>
      <c r="P33" s="403">
        <v>1260.32</v>
      </c>
      <c r="Q33" s="403">
        <v>1221.24</v>
      </c>
    </row>
    <row r="34" spans="1:18" x14ac:dyDescent="0.2">
      <c r="A34" s="1" t="s">
        <v>77</v>
      </c>
      <c r="B34" t="s">
        <v>78</v>
      </c>
      <c r="C34" s="403">
        <v>4214.21</v>
      </c>
      <c r="D34" s="403">
        <v>3966.33</v>
      </c>
      <c r="E34" s="403">
        <v>3892.76</v>
      </c>
      <c r="F34" s="403">
        <v>4003.48</v>
      </c>
      <c r="G34" s="403">
        <v>4057.26</v>
      </c>
      <c r="H34" s="403">
        <v>4239.88</v>
      </c>
      <c r="I34" s="403">
        <v>4598.84</v>
      </c>
      <c r="J34" s="403">
        <v>5001.59</v>
      </c>
      <c r="K34" s="403">
        <v>4703.7700000000004</v>
      </c>
      <c r="L34" s="403">
        <v>4710.54</v>
      </c>
      <c r="M34" s="403">
        <v>5481.71</v>
      </c>
      <c r="N34" s="403">
        <v>6042.62</v>
      </c>
      <c r="O34" s="403">
        <v>6215.5</v>
      </c>
      <c r="P34" s="403">
        <v>6382.02</v>
      </c>
      <c r="Q34" s="403">
        <v>6488.16</v>
      </c>
    </row>
    <row r="35" spans="1:18" x14ac:dyDescent="0.2">
      <c r="A35" s="1" t="s">
        <v>79</v>
      </c>
      <c r="B35" t="s">
        <v>80</v>
      </c>
      <c r="C35" s="403">
        <v>1585.4</v>
      </c>
      <c r="D35" s="403">
        <v>1800.1</v>
      </c>
      <c r="E35" s="403">
        <v>1774.28</v>
      </c>
      <c r="F35" s="403">
        <v>1716.91</v>
      </c>
      <c r="G35" s="403">
        <v>1909.18</v>
      </c>
      <c r="H35" s="403">
        <v>2130.11</v>
      </c>
      <c r="I35" s="403">
        <v>2183.64</v>
      </c>
      <c r="J35" s="403">
        <v>2443.44</v>
      </c>
      <c r="K35" s="403">
        <v>2856.71</v>
      </c>
      <c r="L35" s="403">
        <v>3181.29</v>
      </c>
      <c r="M35" s="403">
        <v>3434.04</v>
      </c>
      <c r="N35" s="403">
        <v>3388.64</v>
      </c>
      <c r="O35" s="403">
        <v>3493.48</v>
      </c>
      <c r="P35" s="403">
        <v>3688</v>
      </c>
      <c r="Q35" s="403">
        <v>3700.56</v>
      </c>
    </row>
    <row r="36" spans="1:18" x14ac:dyDescent="0.2">
      <c r="A36" s="1" t="s">
        <v>81</v>
      </c>
      <c r="B36" t="s">
        <v>82</v>
      </c>
      <c r="C36" s="403">
        <v>1591.51</v>
      </c>
      <c r="D36" s="403">
        <v>1468.08</v>
      </c>
      <c r="E36" s="403">
        <v>1379.91</v>
      </c>
      <c r="F36" s="403">
        <v>1414.26</v>
      </c>
      <c r="G36" s="403">
        <v>1489.07</v>
      </c>
      <c r="H36" s="403">
        <v>1624.41</v>
      </c>
      <c r="I36" s="403">
        <v>1616.64</v>
      </c>
      <c r="J36" s="403">
        <v>1309.98</v>
      </c>
      <c r="K36" s="403">
        <v>1370.62</v>
      </c>
      <c r="L36" s="403">
        <v>1358.62</v>
      </c>
      <c r="M36" s="403">
        <v>1382.08</v>
      </c>
      <c r="N36" s="403">
        <v>1446.67</v>
      </c>
      <c r="O36" s="403">
        <v>1637.05</v>
      </c>
      <c r="P36" s="403">
        <v>1773.43</v>
      </c>
      <c r="Q36" s="403">
        <v>1916.68</v>
      </c>
    </row>
    <row r="37" spans="1:18" x14ac:dyDescent="0.2">
      <c r="A37" s="1" t="s">
        <v>83</v>
      </c>
      <c r="B37" t="s">
        <v>84</v>
      </c>
      <c r="C37" s="403">
        <v>26126.07</v>
      </c>
      <c r="D37" s="403">
        <v>24818.2</v>
      </c>
      <c r="E37" s="403">
        <v>24796.37</v>
      </c>
      <c r="F37" s="403">
        <v>25967.22</v>
      </c>
      <c r="G37" s="403">
        <v>27489.42</v>
      </c>
      <c r="H37" s="403">
        <v>30051.9</v>
      </c>
      <c r="I37" s="403">
        <v>30621.08</v>
      </c>
      <c r="J37" s="403">
        <v>35297.230000000003</v>
      </c>
      <c r="K37" s="403">
        <v>37211.360000000001</v>
      </c>
      <c r="L37" s="403">
        <v>40326.71</v>
      </c>
      <c r="M37" s="403">
        <v>40146.019999999997</v>
      </c>
      <c r="N37" s="403">
        <v>40426.660000000003</v>
      </c>
      <c r="O37" s="403">
        <v>39753.35</v>
      </c>
      <c r="P37" s="403">
        <v>39510.410000000003</v>
      </c>
      <c r="Q37" s="403">
        <v>41386.58</v>
      </c>
    </row>
    <row r="38" spans="1:18" x14ac:dyDescent="0.2">
      <c r="A38" s="1" t="s">
        <v>85</v>
      </c>
      <c r="B38" s="127" t="s">
        <v>731</v>
      </c>
      <c r="C38" s="403">
        <v>2826.56</v>
      </c>
      <c r="D38" s="403">
        <v>2747.8</v>
      </c>
      <c r="E38" s="403">
        <v>4210.3100000000004</v>
      </c>
      <c r="F38" s="403">
        <v>5031.46</v>
      </c>
      <c r="G38" s="403">
        <v>5369.29</v>
      </c>
      <c r="H38" s="403">
        <v>5823.98</v>
      </c>
      <c r="I38" s="403">
        <v>6393.37</v>
      </c>
      <c r="J38" s="403">
        <v>6340.57</v>
      </c>
      <c r="K38" s="403">
        <v>6708.19</v>
      </c>
      <c r="L38" s="403">
        <v>4642.8999999999996</v>
      </c>
      <c r="M38" s="403">
        <v>5014.88</v>
      </c>
      <c r="N38" s="403">
        <v>4898.71</v>
      </c>
      <c r="O38" s="403">
        <v>5320.92</v>
      </c>
      <c r="P38" s="403">
        <v>5864.74</v>
      </c>
      <c r="Q38" s="403">
        <v>6405.28</v>
      </c>
    </row>
    <row r="39" spans="1:18" x14ac:dyDescent="0.2">
      <c r="A39" s="1" t="s">
        <v>87</v>
      </c>
      <c r="B39" s="127" t="s">
        <v>732</v>
      </c>
      <c r="C39" s="403">
        <v>801.89</v>
      </c>
      <c r="D39" s="403">
        <v>820.77</v>
      </c>
      <c r="E39" s="403">
        <v>832.53</v>
      </c>
      <c r="F39" s="403">
        <v>871.79</v>
      </c>
      <c r="G39" s="403">
        <v>961.86</v>
      </c>
      <c r="H39" s="403">
        <v>1044.45</v>
      </c>
      <c r="I39" s="403">
        <v>1180.9100000000001</v>
      </c>
      <c r="J39" s="403">
        <v>1316.82</v>
      </c>
      <c r="K39" s="403">
        <v>1443.91</v>
      </c>
      <c r="L39" s="403">
        <v>1788.73</v>
      </c>
      <c r="M39" s="403">
        <v>1827.74</v>
      </c>
      <c r="N39" s="403">
        <v>1769.61</v>
      </c>
      <c r="O39" s="403">
        <v>1759.84</v>
      </c>
      <c r="P39" s="403">
        <v>2108.54</v>
      </c>
      <c r="Q39" s="403">
        <v>2039.7</v>
      </c>
    </row>
    <row r="40" spans="1:18" x14ac:dyDescent="0.2">
      <c r="A40" s="1" t="s">
        <v>89</v>
      </c>
      <c r="B40" t="s">
        <v>90</v>
      </c>
      <c r="C40" s="403">
        <v>247.35</v>
      </c>
      <c r="D40" s="403">
        <v>297.49</v>
      </c>
      <c r="E40" s="403">
        <v>350.19</v>
      </c>
      <c r="F40" s="403">
        <v>406.67</v>
      </c>
      <c r="G40" s="403">
        <v>479.81</v>
      </c>
      <c r="H40" s="403">
        <v>479.44</v>
      </c>
      <c r="I40" s="403">
        <v>441.35</v>
      </c>
      <c r="J40" s="403">
        <v>467.77</v>
      </c>
      <c r="K40" s="403">
        <v>433.35</v>
      </c>
      <c r="L40" s="403">
        <v>456.18</v>
      </c>
      <c r="M40" s="403">
        <v>516.91</v>
      </c>
      <c r="N40" s="403">
        <v>736.86</v>
      </c>
      <c r="O40" s="403">
        <v>847.24</v>
      </c>
      <c r="P40" s="403">
        <v>904.63</v>
      </c>
      <c r="Q40" s="403">
        <v>1066.52</v>
      </c>
    </row>
    <row r="41" spans="1:18" x14ac:dyDescent="0.2">
      <c r="A41" s="1" t="s">
        <v>91</v>
      </c>
      <c r="B41" t="s">
        <v>92</v>
      </c>
      <c r="C41" s="403">
        <v>18.77</v>
      </c>
      <c r="D41" s="403">
        <v>17.41</v>
      </c>
      <c r="E41" s="403">
        <v>21.12</v>
      </c>
      <c r="F41" s="403">
        <v>17.97</v>
      </c>
      <c r="G41" s="403">
        <v>19.739999999999998</v>
      </c>
      <c r="H41" s="403">
        <v>16.670000000000002</v>
      </c>
      <c r="I41" s="403">
        <v>22.76</v>
      </c>
      <c r="J41" s="403">
        <v>27.34</v>
      </c>
      <c r="K41" s="403">
        <v>13.93</v>
      </c>
      <c r="L41" s="403">
        <v>6.14</v>
      </c>
      <c r="M41" s="403">
        <v>29.18</v>
      </c>
      <c r="N41" s="403">
        <v>71.930000000000007</v>
      </c>
      <c r="O41" s="403">
        <v>53.99</v>
      </c>
      <c r="P41" s="403">
        <v>39.39</v>
      </c>
      <c r="Q41" s="403">
        <v>54.34</v>
      </c>
    </row>
    <row r="42" spans="1:18" x14ac:dyDescent="0.2">
      <c r="A42" s="1" t="s">
        <v>93</v>
      </c>
      <c r="B42" t="s">
        <v>94</v>
      </c>
      <c r="C42" s="403">
        <v>13286.72</v>
      </c>
      <c r="D42" s="403">
        <v>13435.83</v>
      </c>
      <c r="E42" s="403">
        <v>14742.88</v>
      </c>
      <c r="F42" s="403">
        <v>17027.05</v>
      </c>
      <c r="G42" s="403">
        <v>17765.62</v>
      </c>
      <c r="H42" s="403">
        <v>16709.47</v>
      </c>
      <c r="I42" s="403">
        <v>17836.27</v>
      </c>
      <c r="J42" s="403">
        <v>18067.009999999998</v>
      </c>
      <c r="K42" s="403">
        <v>18594.759999999998</v>
      </c>
      <c r="L42" s="403">
        <v>20322.28</v>
      </c>
      <c r="M42" s="403">
        <v>19451.41</v>
      </c>
      <c r="N42" s="403">
        <v>17272.05</v>
      </c>
      <c r="O42" s="403">
        <v>17490.71</v>
      </c>
      <c r="P42" s="403">
        <v>16567.3</v>
      </c>
      <c r="Q42" s="403">
        <v>16335.34</v>
      </c>
    </row>
    <row r="43" spans="1:18" s="180" customFormat="1" ht="20.100000000000001" customHeight="1" x14ac:dyDescent="0.2">
      <c r="A43" s="177"/>
      <c r="B43" s="178" t="s">
        <v>5</v>
      </c>
      <c r="C43" s="179">
        <f>SUM(C26:C42)</f>
        <v>65820.649999999994</v>
      </c>
      <c r="D43" s="179">
        <f t="shared" ref="D43:Q43" si="1">SUM(D26:D42)</f>
        <v>65201.790000000008</v>
      </c>
      <c r="E43" s="179">
        <f t="shared" si="1"/>
        <v>67942.009999999995</v>
      </c>
      <c r="F43" s="179">
        <f t="shared" si="1"/>
        <v>73600.95</v>
      </c>
      <c r="G43" s="179">
        <f t="shared" si="1"/>
        <v>78171.489999999991</v>
      </c>
      <c r="H43" s="179">
        <f t="shared" si="1"/>
        <v>81197.100000000006</v>
      </c>
      <c r="I43" s="179">
        <f t="shared" si="1"/>
        <v>83077.02</v>
      </c>
      <c r="J43" s="179">
        <f t="shared" si="1"/>
        <v>88642.73000000001</v>
      </c>
      <c r="K43" s="179">
        <f t="shared" si="1"/>
        <v>91263.69</v>
      </c>
      <c r="L43" s="179">
        <f t="shared" si="1"/>
        <v>96007.069999999978</v>
      </c>
      <c r="M43" s="179">
        <f t="shared" si="1"/>
        <v>97558.32</v>
      </c>
      <c r="N43" s="179">
        <f t="shared" si="1"/>
        <v>97156.1</v>
      </c>
      <c r="O43" s="179">
        <f t="shared" si="1"/>
        <v>98309.72</v>
      </c>
      <c r="P43" s="179">
        <f t="shared" si="1"/>
        <v>99363.650000000009</v>
      </c>
      <c r="Q43" s="179">
        <f t="shared" si="1"/>
        <v>102654.85999999999</v>
      </c>
      <c r="R43" s="299"/>
    </row>
    <row r="44" spans="1:18" s="46" customFormat="1" x14ac:dyDescent="0.2">
      <c r="A44" s="107" t="s">
        <v>891</v>
      </c>
      <c r="B44" s="106"/>
      <c r="C44" s="106"/>
      <c r="D44" s="106"/>
      <c r="E44" s="106"/>
      <c r="F44" s="106"/>
      <c r="G44" s="106"/>
      <c r="H44" s="106"/>
      <c r="I44" s="106"/>
      <c r="J44" s="106"/>
      <c r="K44" s="106"/>
      <c r="L44" s="106"/>
      <c r="M44" s="106"/>
      <c r="N44" s="106"/>
      <c r="O44" s="106"/>
      <c r="P44" s="106"/>
      <c r="Q44" s="106"/>
      <c r="R44" s="50"/>
    </row>
    <row r="45" spans="1:18" s="46" customFormat="1" ht="15" customHeight="1" x14ac:dyDescent="0.2">
      <c r="A45" s="106" t="s">
        <v>756</v>
      </c>
      <c r="B45" s="106"/>
      <c r="C45" s="106"/>
      <c r="D45" s="106"/>
      <c r="E45" s="106"/>
      <c r="F45" s="106"/>
      <c r="G45" s="106"/>
      <c r="H45" s="106"/>
      <c r="I45" s="106"/>
      <c r="J45" s="106"/>
      <c r="K45" s="106"/>
      <c r="L45" s="106"/>
      <c r="M45" s="106"/>
      <c r="N45" s="106"/>
      <c r="O45" s="106"/>
      <c r="P45" s="106"/>
      <c r="Q45" s="106"/>
      <c r="R45" s="50"/>
    </row>
    <row r="47" spans="1:18" ht="20.100000000000001" customHeight="1" x14ac:dyDescent="0.2">
      <c r="A47" s="45" t="s">
        <v>761</v>
      </c>
    </row>
    <row r="48" spans="1:18" s="32" customFormat="1" ht="20.100000000000001" customHeight="1" x14ac:dyDescent="0.2">
      <c r="A48" s="17"/>
      <c r="B48" s="16"/>
      <c r="C48" s="49" t="s">
        <v>426</v>
      </c>
      <c r="D48" s="49" t="s">
        <v>427</v>
      </c>
      <c r="E48" s="49" t="s">
        <v>446</v>
      </c>
      <c r="F48" s="49" t="s">
        <v>447</v>
      </c>
      <c r="G48" s="49" t="s">
        <v>411</v>
      </c>
      <c r="H48" s="49" t="s">
        <v>412</v>
      </c>
      <c r="I48" s="49" t="s">
        <v>413</v>
      </c>
      <c r="J48" s="49" t="s">
        <v>414</v>
      </c>
      <c r="K48" s="49" t="s">
        <v>415</v>
      </c>
      <c r="L48" s="49" t="s">
        <v>416</v>
      </c>
      <c r="M48" s="49" t="s">
        <v>417</v>
      </c>
      <c r="N48" s="49" t="s">
        <v>418</v>
      </c>
      <c r="O48" s="49" t="s">
        <v>603</v>
      </c>
      <c r="P48" s="49" t="s">
        <v>617</v>
      </c>
      <c r="Q48" s="49" t="s">
        <v>760</v>
      </c>
      <c r="R48" s="181"/>
    </row>
    <row r="49" spans="1:17" ht="20.100000000000001" customHeight="1" x14ac:dyDescent="0.2">
      <c r="A49" s="1" t="s">
        <v>62</v>
      </c>
      <c r="B49" t="s">
        <v>63</v>
      </c>
      <c r="C49" s="2" t="s">
        <v>429</v>
      </c>
      <c r="D49" s="2" t="s">
        <v>429</v>
      </c>
      <c r="E49" s="2" t="s">
        <v>429</v>
      </c>
      <c r="F49" s="2" t="s">
        <v>429</v>
      </c>
      <c r="G49" s="2" t="s">
        <v>429</v>
      </c>
      <c r="H49" s="2" t="s">
        <v>429</v>
      </c>
      <c r="I49" s="2">
        <v>2614.146341463415</v>
      </c>
      <c r="J49" s="2">
        <v>2830</v>
      </c>
      <c r="K49" s="2">
        <v>3314.9473684210529</v>
      </c>
      <c r="L49" s="2">
        <v>2713.3333333333335</v>
      </c>
      <c r="M49" s="2">
        <v>2740.645161290322</v>
      </c>
      <c r="N49" s="2">
        <v>2965.818181818182</v>
      </c>
      <c r="O49" s="2">
        <v>3131.7171717171723</v>
      </c>
      <c r="P49" s="2">
        <v>3162.6086956521735</v>
      </c>
      <c r="Q49" s="2">
        <v>3504</v>
      </c>
    </row>
    <row r="50" spans="1:17" x14ac:dyDescent="0.2">
      <c r="A50" s="1" t="s">
        <v>64</v>
      </c>
      <c r="B50" s="46" t="s">
        <v>633</v>
      </c>
      <c r="C50" s="2">
        <v>5131.393939393939</v>
      </c>
      <c r="D50" s="2">
        <v>4965.5089820359281</v>
      </c>
      <c r="E50" s="2">
        <v>8865.4736842105267</v>
      </c>
      <c r="F50" s="2">
        <v>3087.872850786443</v>
      </c>
      <c r="G50" s="2">
        <v>3093.4034803723193</v>
      </c>
      <c r="H50" s="2">
        <v>2746.526029261654</v>
      </c>
      <c r="I50" s="2">
        <v>2442.9719988910451</v>
      </c>
      <c r="J50" s="2">
        <v>2541.6167664670656</v>
      </c>
      <c r="K50" s="2">
        <v>5456.3571428571431</v>
      </c>
      <c r="L50" s="2">
        <v>5381.5877640203935</v>
      </c>
      <c r="M50" s="2">
        <v>5929.3929712460067</v>
      </c>
      <c r="N50" s="2">
        <v>4726.6390435495705</v>
      </c>
      <c r="O50" s="2">
        <v>3885.1440618411812</v>
      </c>
      <c r="P50" s="2">
        <v>2990.9242957746478</v>
      </c>
      <c r="Q50" s="2">
        <v>2874.0283638440305</v>
      </c>
    </row>
    <row r="51" spans="1:17" x14ac:dyDescent="0.2">
      <c r="A51" s="1" t="s">
        <v>65</v>
      </c>
      <c r="B51" t="s">
        <v>66</v>
      </c>
      <c r="C51" s="2" t="s">
        <v>429</v>
      </c>
      <c r="D51" s="2" t="s">
        <v>429</v>
      </c>
      <c r="E51" s="2" t="s">
        <v>429</v>
      </c>
      <c r="F51" s="2" t="s">
        <v>429</v>
      </c>
      <c r="G51" s="2" t="s">
        <v>429</v>
      </c>
      <c r="H51" s="2" t="s">
        <v>429</v>
      </c>
      <c r="I51" s="2" t="s">
        <v>429</v>
      </c>
      <c r="J51" s="2" t="s">
        <v>429</v>
      </c>
      <c r="K51" s="2" t="s">
        <v>429</v>
      </c>
      <c r="L51" s="2" t="s">
        <v>429</v>
      </c>
      <c r="M51" s="2" t="s">
        <v>429</v>
      </c>
      <c r="N51" s="2" t="s">
        <v>429</v>
      </c>
      <c r="O51" s="2" t="s">
        <v>429</v>
      </c>
      <c r="P51" s="2" t="s">
        <v>429</v>
      </c>
      <c r="Q51" s="2" t="s">
        <v>429</v>
      </c>
    </row>
    <row r="52" spans="1:17" x14ac:dyDescent="0.2">
      <c r="A52" s="1" t="s">
        <v>67</v>
      </c>
      <c r="B52" t="s">
        <v>68</v>
      </c>
      <c r="C52" s="2">
        <v>5010.5116279069762</v>
      </c>
      <c r="D52" s="2">
        <v>4485.8119658119667</v>
      </c>
      <c r="E52" s="2">
        <v>4316.7391304347821</v>
      </c>
      <c r="F52" s="2">
        <v>4725.9493670886077</v>
      </c>
      <c r="G52" s="2">
        <v>5192.6388888888896</v>
      </c>
      <c r="H52" s="2">
        <v>5554.1214057507987</v>
      </c>
      <c r="I52" s="2">
        <v>5562.5418060200673</v>
      </c>
      <c r="J52" s="2">
        <v>6184.6478873239439</v>
      </c>
      <c r="K52" s="2">
        <v>5356.7108753315651</v>
      </c>
      <c r="L52" s="2">
        <v>5248.910562357335</v>
      </c>
      <c r="M52" s="2">
        <v>5520.9625869524352</v>
      </c>
      <c r="N52" s="2">
        <v>5127.8477062311458</v>
      </c>
      <c r="O52" s="2">
        <v>5639.0879478827364</v>
      </c>
      <c r="P52" s="2">
        <v>6498.9473684210534</v>
      </c>
      <c r="Q52" s="2">
        <v>6446.9642857142853</v>
      </c>
    </row>
    <row r="53" spans="1:17" x14ac:dyDescent="0.2">
      <c r="A53" s="1" t="s">
        <v>69</v>
      </c>
      <c r="B53" t="s">
        <v>70</v>
      </c>
      <c r="C53" s="2">
        <v>11313.224755700325</v>
      </c>
      <c r="D53" s="2">
        <v>11521.804511278195</v>
      </c>
      <c r="E53" s="2">
        <v>11025.454545454546</v>
      </c>
      <c r="F53" s="2">
        <v>11982.772050400916</v>
      </c>
      <c r="G53" s="2">
        <v>11211.224268689057</v>
      </c>
      <c r="H53" s="2">
        <v>11349.580838323353</v>
      </c>
      <c r="I53" s="2">
        <v>12630.873511277909</v>
      </c>
      <c r="J53" s="2">
        <v>12245.117117117117</v>
      </c>
      <c r="K53" s="2">
        <v>13089.567928084674</v>
      </c>
      <c r="L53" s="2">
        <v>13172.467532467532</v>
      </c>
      <c r="M53" s="2">
        <v>12218.985507246376</v>
      </c>
      <c r="N53" s="2">
        <v>13278.198198198197</v>
      </c>
      <c r="O53" s="2">
        <v>13130.754414125202</v>
      </c>
      <c r="P53" s="2">
        <v>13873.234142521535</v>
      </c>
      <c r="Q53" s="2">
        <v>14661.444622792937</v>
      </c>
    </row>
    <row r="54" spans="1:17" x14ac:dyDescent="0.2">
      <c r="A54" s="1" t="s">
        <v>71</v>
      </c>
      <c r="B54" t="s">
        <v>72</v>
      </c>
      <c r="C54" s="2">
        <v>6395.7010500308834</v>
      </c>
      <c r="D54" s="2">
        <v>5904.371047544153</v>
      </c>
      <c r="E54" s="2">
        <v>6239.2985318107667</v>
      </c>
      <c r="F54" s="2">
        <v>6111.2212389380529</v>
      </c>
      <c r="G54" s="2">
        <v>6141.0204081632655</v>
      </c>
      <c r="H54" s="2">
        <v>5297.2169811320755</v>
      </c>
      <c r="I54" s="2">
        <v>5360.9595735228795</v>
      </c>
      <c r="J54" s="2">
        <v>5280.7917607871668</v>
      </c>
      <c r="K54" s="2">
        <v>5132.2207267833101</v>
      </c>
      <c r="L54" s="2">
        <v>5547.2290809327851</v>
      </c>
      <c r="M54" s="2">
        <v>5523.3274956217165</v>
      </c>
      <c r="N54" s="2">
        <v>5910.6190911863359</v>
      </c>
      <c r="O54" s="2">
        <v>6411.5963302752289</v>
      </c>
      <c r="P54" s="2">
        <v>6659.5701643489256</v>
      </c>
      <c r="Q54" s="2">
        <v>6816.6104702750663</v>
      </c>
    </row>
    <row r="55" spans="1:17" x14ac:dyDescent="0.2">
      <c r="A55" s="1" t="s">
        <v>73</v>
      </c>
      <c r="B55" t="s">
        <v>74</v>
      </c>
      <c r="C55" s="2">
        <v>5504.164181571251</v>
      </c>
      <c r="D55" s="2">
        <v>5334.3437073177856</v>
      </c>
      <c r="E55" s="2">
        <v>5464.9259688055045</v>
      </c>
      <c r="F55" s="2">
        <v>5493.5416331132228</v>
      </c>
      <c r="G55" s="2">
        <v>5421.7807042656741</v>
      </c>
      <c r="H55" s="2">
        <v>5246.3727662345964</v>
      </c>
      <c r="I55" s="2">
        <v>4742.1482853701627</v>
      </c>
      <c r="J55" s="2">
        <v>4562.6759473204402</v>
      </c>
      <c r="K55" s="2">
        <v>4524.9431975616517</v>
      </c>
      <c r="L55" s="2">
        <v>4317.3769879008096</v>
      </c>
      <c r="M55" s="2">
        <v>4516.0794971221512</v>
      </c>
      <c r="N55" s="2">
        <v>4643.8121320005475</v>
      </c>
      <c r="O55" s="2">
        <v>5061.9163100887263</v>
      </c>
      <c r="P55" s="2">
        <v>5133.0931940064902</v>
      </c>
      <c r="Q55" s="2">
        <v>5255.3713164857227</v>
      </c>
    </row>
    <row r="56" spans="1:17" x14ac:dyDescent="0.2">
      <c r="A56" s="1" t="s">
        <v>75</v>
      </c>
      <c r="B56" t="s">
        <v>76</v>
      </c>
      <c r="C56" s="2">
        <v>5210.6610327875514</v>
      </c>
      <c r="D56" s="2">
        <v>5313.5751295336795</v>
      </c>
      <c r="E56" s="2">
        <v>5405.9849300322921</v>
      </c>
      <c r="F56" s="2">
        <v>5215.6022288898421</v>
      </c>
      <c r="G56" s="2">
        <v>4800.32284706059</v>
      </c>
      <c r="H56" s="2">
        <v>5214.1544462363581</v>
      </c>
      <c r="I56" s="2">
        <v>4658.2672064777335</v>
      </c>
      <c r="J56" s="2">
        <v>4462.8942486085343</v>
      </c>
      <c r="K56" s="2">
        <v>4947.436865508851</v>
      </c>
      <c r="L56" s="2">
        <v>5085.8835143139195</v>
      </c>
      <c r="M56" s="2">
        <v>4975.5154639175262</v>
      </c>
      <c r="N56" s="2">
        <v>4709.4774136403903</v>
      </c>
      <c r="O56" s="2">
        <v>5216.7100797221556</v>
      </c>
      <c r="P56" s="2">
        <v>5207.9338842975203</v>
      </c>
      <c r="Q56" s="2">
        <v>5501.0810810810817</v>
      </c>
    </row>
    <row r="57" spans="1:17" x14ac:dyDescent="0.2">
      <c r="A57" s="1" t="s">
        <v>77</v>
      </c>
      <c r="B57" t="s">
        <v>78</v>
      </c>
      <c r="C57" s="2">
        <v>10121.067294298477</v>
      </c>
      <c r="D57" s="2">
        <v>10066.827411167513</v>
      </c>
      <c r="E57" s="2">
        <v>9911.5467854869512</v>
      </c>
      <c r="F57" s="2">
        <v>9782.4801466096524</v>
      </c>
      <c r="G57" s="2">
        <v>9868.5573906063782</v>
      </c>
      <c r="H57" s="2">
        <v>9395.8559556786713</v>
      </c>
      <c r="I57" s="2">
        <v>9676.6754339821164</v>
      </c>
      <c r="J57" s="2">
        <v>9245.0831792975969</v>
      </c>
      <c r="K57" s="2">
        <v>8373.4223408989765</v>
      </c>
      <c r="L57" s="2">
        <v>8163.8474870017335</v>
      </c>
      <c r="M57" s="2">
        <v>7742.5282485875714</v>
      </c>
      <c r="N57" s="2">
        <v>8996.9477241933801</v>
      </c>
      <c r="O57" s="2">
        <v>8802.2035602509441</v>
      </c>
      <c r="P57" s="2">
        <v>9833.6209553158715</v>
      </c>
      <c r="Q57" s="2">
        <v>9871.5272494903074</v>
      </c>
    </row>
    <row r="58" spans="1:17" x14ac:dyDescent="0.2">
      <c r="A58" s="1" t="s">
        <v>79</v>
      </c>
      <c r="B58" t="s">
        <v>80</v>
      </c>
      <c r="C58" s="2">
        <v>13156.846473029047</v>
      </c>
      <c r="D58" s="2">
        <v>13560.075329566855</v>
      </c>
      <c r="E58" s="2">
        <v>12787.603603603604</v>
      </c>
      <c r="F58" s="2">
        <v>12252.265753229147</v>
      </c>
      <c r="G58" s="2">
        <v>11381.102831594635</v>
      </c>
      <c r="H58" s="2">
        <v>13418.015748031497</v>
      </c>
      <c r="I58" s="2">
        <v>14366.052631578947</v>
      </c>
      <c r="J58" s="2">
        <v>14436.868537666176</v>
      </c>
      <c r="K58" s="2">
        <v>16417.873563218389</v>
      </c>
      <c r="L58" s="2">
        <v>16483.367875647669</v>
      </c>
      <c r="M58" s="2">
        <v>16509.807692307691</v>
      </c>
      <c r="N58" s="2">
        <v>16078.956109134044</v>
      </c>
      <c r="O58" s="2">
        <v>16836.048192771083</v>
      </c>
      <c r="P58" s="2">
        <v>16593.92575928009</v>
      </c>
      <c r="Q58" s="2">
        <v>16338.013245033115</v>
      </c>
    </row>
    <row r="59" spans="1:17" x14ac:dyDescent="0.2">
      <c r="A59" s="1" t="s">
        <v>81</v>
      </c>
      <c r="B59" t="s">
        <v>82</v>
      </c>
      <c r="C59" s="2">
        <v>7321.3267089888677</v>
      </c>
      <c r="D59" s="2">
        <v>6386.288498346963</v>
      </c>
      <c r="E59" s="2">
        <v>7117.3406230658147</v>
      </c>
      <c r="F59" s="2">
        <v>6678.9138134592677</v>
      </c>
      <c r="G59" s="2">
        <v>6658.6325627151991</v>
      </c>
      <c r="H59" s="2">
        <v>7345.9503459503467</v>
      </c>
      <c r="I59" s="2">
        <v>7340.0227014755965</v>
      </c>
      <c r="J59" s="2">
        <v>5661.5956435301232</v>
      </c>
      <c r="K59" s="2">
        <v>5504.4979919678708</v>
      </c>
      <c r="L59" s="2">
        <v>6450.2682428903754</v>
      </c>
      <c r="M59" s="2">
        <v>6292.7651049492324</v>
      </c>
      <c r="N59" s="2">
        <v>6451.1482720178374</v>
      </c>
      <c r="O59" s="2">
        <v>6785.6994818652847</v>
      </c>
      <c r="P59" s="2">
        <v>7722.9891564691025</v>
      </c>
      <c r="Q59" s="2">
        <v>8633.6936936936945</v>
      </c>
    </row>
    <row r="60" spans="1:17" x14ac:dyDescent="0.2">
      <c r="A60" s="1" t="s">
        <v>83</v>
      </c>
      <c r="B60" t="s">
        <v>84</v>
      </c>
      <c r="C60" s="2">
        <v>8991.1623505119151</v>
      </c>
      <c r="D60" s="2">
        <v>8770.8286949177109</v>
      </c>
      <c r="E60" s="2">
        <v>9156.70974889217</v>
      </c>
      <c r="F60" s="2">
        <v>9716.452759588401</v>
      </c>
      <c r="G60" s="2">
        <v>9928.4586907449193</v>
      </c>
      <c r="H60" s="2">
        <v>10293.932273290904</v>
      </c>
      <c r="I60" s="2">
        <v>10256.15364261479</v>
      </c>
      <c r="J60" s="2">
        <v>11205.469841269842</v>
      </c>
      <c r="K60" s="2">
        <v>11188.425319013315</v>
      </c>
      <c r="L60" s="2">
        <v>11079.892736349575</v>
      </c>
      <c r="M60" s="2">
        <v>11232.389420642225</v>
      </c>
      <c r="N60" s="2">
        <v>11395.013741103518</v>
      </c>
      <c r="O60" s="2">
        <v>11569.221769839905</v>
      </c>
      <c r="P60" s="2">
        <v>11576.445941986523</v>
      </c>
      <c r="Q60" s="2">
        <v>11868.821336392315</v>
      </c>
    </row>
    <row r="61" spans="1:17" x14ac:dyDescent="0.2">
      <c r="A61" s="1" t="s">
        <v>85</v>
      </c>
      <c r="B61" s="127" t="s">
        <v>731</v>
      </c>
      <c r="C61" s="2">
        <v>6196.8298511389294</v>
      </c>
      <c r="D61" s="2">
        <v>6845.881708107031</v>
      </c>
      <c r="E61" s="2">
        <v>8098.6189120566296</v>
      </c>
      <c r="F61" s="2">
        <v>8964.7394209354134</v>
      </c>
      <c r="G61" s="2">
        <v>8560.0478278198498</v>
      </c>
      <c r="H61" s="2">
        <v>9337.0420841683372</v>
      </c>
      <c r="I61" s="2">
        <v>10558.827415359208</v>
      </c>
      <c r="J61" s="2">
        <v>10748.915033566149</v>
      </c>
      <c r="K61" s="2">
        <v>10754.613226452906</v>
      </c>
      <c r="L61" s="2">
        <v>12122.454308093995</v>
      </c>
      <c r="M61" s="2">
        <v>11521.838024124067</v>
      </c>
      <c r="N61" s="2">
        <v>12277.468671679198</v>
      </c>
      <c r="O61" s="2">
        <v>12778.999951966955</v>
      </c>
      <c r="P61" s="2">
        <v>12822.467095194368</v>
      </c>
      <c r="Q61" s="2">
        <v>13220.392156862745</v>
      </c>
    </row>
    <row r="62" spans="1:17" x14ac:dyDescent="0.2">
      <c r="A62" s="1" t="s">
        <v>87</v>
      </c>
      <c r="B62" s="127" t="s">
        <v>732</v>
      </c>
      <c r="C62" s="2">
        <v>5228.126222454036</v>
      </c>
      <c r="D62" s="2">
        <v>4650.2549575070816</v>
      </c>
      <c r="E62" s="2">
        <v>4680.2900832021587</v>
      </c>
      <c r="F62" s="2">
        <v>4819.714727996462</v>
      </c>
      <c r="G62" s="2">
        <v>4945.2956298200515</v>
      </c>
      <c r="H62" s="2">
        <v>5138.7453874538742</v>
      </c>
      <c r="I62" s="2">
        <v>5767.5702075702084</v>
      </c>
      <c r="J62" s="2">
        <v>5849.1538222360414</v>
      </c>
      <c r="K62" s="2">
        <v>6047.7905759162313</v>
      </c>
      <c r="L62" s="2">
        <v>7271.2601626016258</v>
      </c>
      <c r="M62" s="2">
        <v>7384.8080808080804</v>
      </c>
      <c r="N62" s="2">
        <v>7064.311377245509</v>
      </c>
      <c r="O62" s="2">
        <v>7074.7336683417079</v>
      </c>
      <c r="P62" s="2">
        <v>8588.7576374745422</v>
      </c>
      <c r="Q62" s="2">
        <v>8274.6450304259633</v>
      </c>
    </row>
    <row r="63" spans="1:17" x14ac:dyDescent="0.2">
      <c r="A63" s="1" t="s">
        <v>89</v>
      </c>
      <c r="B63" t="s">
        <v>90</v>
      </c>
      <c r="C63" s="2">
        <v>5589.8305084745762</v>
      </c>
      <c r="D63" s="2">
        <v>4798.2258064516136</v>
      </c>
      <c r="E63" s="2">
        <v>4967.234042553192</v>
      </c>
      <c r="F63" s="2">
        <v>4694.3322174766254</v>
      </c>
      <c r="G63" s="2">
        <v>5131.6577540106955</v>
      </c>
      <c r="H63" s="2">
        <v>5974.3302180685359</v>
      </c>
      <c r="I63" s="2">
        <v>5648.9184692179706</v>
      </c>
      <c r="J63" s="2">
        <v>5810.8074534161487</v>
      </c>
      <c r="K63" s="2">
        <v>5317.1779141104298</v>
      </c>
      <c r="L63" s="2">
        <v>5487.5496210754245</v>
      </c>
      <c r="M63" s="2">
        <v>6045.7309941520471</v>
      </c>
      <c r="N63" s="2">
        <v>6179.1194968553464</v>
      </c>
      <c r="O63" s="2">
        <v>6658.0746561886044</v>
      </c>
      <c r="P63" s="2">
        <v>6320.3381541256203</v>
      </c>
      <c r="Q63" s="2">
        <v>6771.5555555555557</v>
      </c>
    </row>
    <row r="64" spans="1:17" x14ac:dyDescent="0.2">
      <c r="A64" s="1" t="s">
        <v>91</v>
      </c>
      <c r="B64" t="s">
        <v>92</v>
      </c>
      <c r="C64" s="2" t="s">
        <v>429</v>
      </c>
      <c r="D64" s="2" t="s">
        <v>429</v>
      </c>
      <c r="E64" s="2" t="s">
        <v>429</v>
      </c>
      <c r="F64" s="2" t="s">
        <v>429</v>
      </c>
      <c r="G64" s="2" t="s">
        <v>429</v>
      </c>
      <c r="H64" s="2" t="s">
        <v>429</v>
      </c>
      <c r="I64" s="2" t="s">
        <v>429</v>
      </c>
      <c r="J64" s="2" t="s">
        <v>429</v>
      </c>
      <c r="K64" s="2" t="s">
        <v>429</v>
      </c>
      <c r="L64" s="2" t="s">
        <v>429</v>
      </c>
      <c r="M64" s="2" t="s">
        <v>429</v>
      </c>
      <c r="N64" s="2">
        <v>5754.4000000000005</v>
      </c>
      <c r="O64" s="2">
        <v>3427.9365079365084</v>
      </c>
      <c r="P64" s="2">
        <v>3215.5102040816328</v>
      </c>
      <c r="Q64" s="2">
        <v>4025.1851851851857</v>
      </c>
    </row>
    <row r="65" spans="1:18" x14ac:dyDescent="0.2">
      <c r="A65" s="1" t="s">
        <v>93</v>
      </c>
      <c r="B65" t="s">
        <v>94</v>
      </c>
      <c r="C65" s="2">
        <v>11561.209484446377</v>
      </c>
      <c r="D65" s="2">
        <v>12001.634658329611</v>
      </c>
      <c r="E65" s="2">
        <v>12616.927685066325</v>
      </c>
      <c r="F65" s="2">
        <v>13575.483356587602</v>
      </c>
      <c r="G65" s="2">
        <v>13708.040123456791</v>
      </c>
      <c r="H65" s="2">
        <v>13476.683227409105</v>
      </c>
      <c r="I65" s="2">
        <v>12162.475281281964</v>
      </c>
      <c r="J65" s="2">
        <v>14532.081238688919</v>
      </c>
      <c r="K65" s="2">
        <v>15216.661211129296</v>
      </c>
      <c r="L65" s="2">
        <v>16201.055501522664</v>
      </c>
      <c r="M65" s="2">
        <v>16077.139881641151</v>
      </c>
      <c r="N65" s="2">
        <v>15525.438202247191</v>
      </c>
      <c r="O65" s="2">
        <v>16753.553639846741</v>
      </c>
      <c r="P65" s="2">
        <v>16460.307998012915</v>
      </c>
      <c r="Q65" s="2">
        <v>16823.213182286301</v>
      </c>
    </row>
    <row r="66" spans="1:18" s="180" customFormat="1" ht="20.100000000000001" customHeight="1" x14ac:dyDescent="0.2">
      <c r="A66" s="177"/>
      <c r="B66" s="178" t="s">
        <v>5</v>
      </c>
      <c r="C66" s="179">
        <v>8288.9401293071951</v>
      </c>
      <c r="D66" s="179">
        <v>8137.8643684903554</v>
      </c>
      <c r="E66" s="179">
        <v>8516.6831295941574</v>
      </c>
      <c r="F66" s="179">
        <v>8556.1109722569345</v>
      </c>
      <c r="G66" s="179">
        <v>8486.8552333162152</v>
      </c>
      <c r="H66" s="179">
        <v>8468.0429466087517</v>
      </c>
      <c r="I66" s="179">
        <v>8340.2121469488084</v>
      </c>
      <c r="J66" s="179">
        <v>8734.2204573894724</v>
      </c>
      <c r="K66" s="179">
        <v>9355.2067113667417</v>
      </c>
      <c r="L66" s="179">
        <v>9470.5718719081087</v>
      </c>
      <c r="M66" s="179">
        <v>9398.4285587671984</v>
      </c>
      <c r="N66" s="179">
        <v>9395.7868126830817</v>
      </c>
      <c r="O66" s="179">
        <v>9621.5587732991444</v>
      </c>
      <c r="P66" s="179">
        <v>9457.7823000527351</v>
      </c>
      <c r="Q66" s="179">
        <v>9585.5986583598515</v>
      </c>
      <c r="R66" s="299"/>
    </row>
    <row r="67" spans="1:18" s="46" customFormat="1" x14ac:dyDescent="0.2">
      <c r="A67" s="107" t="s">
        <v>891</v>
      </c>
      <c r="B67" s="106"/>
      <c r="C67" s="106"/>
      <c r="D67" s="106"/>
      <c r="E67" s="106"/>
      <c r="F67" s="106"/>
      <c r="G67" s="106"/>
      <c r="H67" s="106"/>
      <c r="I67" s="106"/>
      <c r="J67" s="106"/>
      <c r="K67" s="106"/>
      <c r="L67" s="106"/>
      <c r="M67" s="106"/>
      <c r="N67" s="106"/>
      <c r="O67" s="106"/>
      <c r="P67" s="106"/>
      <c r="Q67" s="106"/>
      <c r="R67" s="50"/>
    </row>
    <row r="68" spans="1:18" s="46" customFormat="1" ht="15" customHeight="1" x14ac:dyDescent="0.2">
      <c r="A68" s="106" t="s">
        <v>757</v>
      </c>
      <c r="B68" s="106"/>
      <c r="C68" s="106"/>
      <c r="D68" s="106"/>
      <c r="E68" s="106"/>
      <c r="F68" s="106"/>
      <c r="G68" s="106"/>
      <c r="H68" s="106"/>
      <c r="I68" s="106"/>
      <c r="J68" s="106"/>
      <c r="K68" s="106"/>
      <c r="L68" s="106"/>
      <c r="M68" s="106"/>
      <c r="N68" s="106"/>
      <c r="O68" s="106"/>
      <c r="P68" s="106"/>
      <c r="Q68" s="106"/>
      <c r="R68" s="50"/>
    </row>
    <row r="69" spans="1:18" ht="20.100000000000001" customHeight="1" x14ac:dyDescent="0.2">
      <c r="C69" s="2"/>
      <c r="D69" s="2"/>
      <c r="E69" s="2"/>
      <c r="F69" s="2"/>
      <c r="G69" s="2"/>
      <c r="H69" s="2"/>
      <c r="I69" s="2"/>
      <c r="J69" s="2"/>
      <c r="K69" s="2"/>
      <c r="L69" s="2"/>
      <c r="M69" s="2"/>
      <c r="N69" s="2"/>
      <c r="O69" s="2"/>
      <c r="P69" s="2"/>
      <c r="Q69" s="2"/>
    </row>
  </sheetData>
  <phoneticPr fontId="2" type="noConversion"/>
  <pageMargins left="0.74803149606299213" right="0.74803149606299213" top="0.98425196850393704" bottom="0.98425196850393704" header="0.51181102362204722" footer="0.51181102362204722"/>
  <pageSetup scale="66" fitToHeight="2" orientation="landscape" r:id="rId1"/>
  <headerFooter alignWithMargins="0">
    <oddFooter>&amp;L&amp;"Times New Roman,Bold Italic"&amp;12RMI Economic Report - FY 2010&amp;RPage S&amp;P  of  &amp;N</oddFooter>
  </headerFooter>
  <rowBreaks count="1" manualBreakCount="1">
    <brk id="46"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S69"/>
  <sheetViews>
    <sheetView view="pageBreakPreview" zoomScale="80" zoomScaleNormal="80" zoomScaleSheetLayoutView="80" workbookViewId="0">
      <pane xSplit="2" topLeftCell="C1" activePane="topRight" state="frozen"/>
      <selection activeCell="A2" sqref="A2"/>
      <selection pane="topRight" activeCell="A2" sqref="A2"/>
    </sheetView>
  </sheetViews>
  <sheetFormatPr defaultRowHeight="12.75" x14ac:dyDescent="0.2"/>
  <cols>
    <col min="1" max="1" width="5.7109375" style="1" customWidth="1"/>
    <col min="2" max="2" width="42.140625" bestFit="1" customWidth="1"/>
    <col min="18" max="18" width="9.140625" style="51"/>
  </cols>
  <sheetData>
    <row r="1" spans="1:18" ht="20.100000000000001" customHeight="1" x14ac:dyDescent="0.2">
      <c r="A1" s="45" t="s">
        <v>766</v>
      </c>
    </row>
    <row r="2" spans="1:18" s="32" customFormat="1" ht="20.100000000000001" customHeight="1" x14ac:dyDescent="0.2">
      <c r="A2" s="17"/>
      <c r="B2" s="17" t="s">
        <v>914</v>
      </c>
      <c r="C2" s="49" t="s">
        <v>426</v>
      </c>
      <c r="D2" s="49" t="s">
        <v>427</v>
      </c>
      <c r="E2" s="49" t="s">
        <v>446</v>
      </c>
      <c r="F2" s="49" t="s">
        <v>447</v>
      </c>
      <c r="G2" s="49" t="s">
        <v>411</v>
      </c>
      <c r="H2" s="49" t="s">
        <v>412</v>
      </c>
      <c r="I2" s="49" t="s">
        <v>413</v>
      </c>
      <c r="J2" s="49" t="s">
        <v>414</v>
      </c>
      <c r="K2" s="49" t="s">
        <v>415</v>
      </c>
      <c r="L2" s="49" t="s">
        <v>416</v>
      </c>
      <c r="M2" s="49" t="s">
        <v>417</v>
      </c>
      <c r="N2" s="49" t="s">
        <v>418</v>
      </c>
      <c r="O2" s="49" t="s">
        <v>603</v>
      </c>
      <c r="P2" s="49" t="s">
        <v>617</v>
      </c>
      <c r="Q2" s="49" t="s">
        <v>760</v>
      </c>
      <c r="R2" s="181"/>
    </row>
    <row r="3" spans="1:18" ht="20.100000000000001" customHeight="1" x14ac:dyDescent="0.2">
      <c r="A3" s="1" t="s">
        <v>62</v>
      </c>
      <c r="B3" t="s">
        <v>63</v>
      </c>
      <c r="C3" s="403">
        <v>8</v>
      </c>
      <c r="D3" s="403">
        <v>8</v>
      </c>
      <c r="E3" s="403">
        <v>8.25</v>
      </c>
      <c r="F3" s="403">
        <v>6.5</v>
      </c>
      <c r="G3" s="403">
        <v>1</v>
      </c>
      <c r="H3" s="403">
        <v>0</v>
      </c>
      <c r="I3" s="403">
        <v>0</v>
      </c>
      <c r="J3" s="403">
        <v>1.5</v>
      </c>
      <c r="K3" s="403">
        <v>2</v>
      </c>
      <c r="L3" s="403">
        <v>0.5</v>
      </c>
      <c r="M3" s="403">
        <v>0</v>
      </c>
      <c r="N3" s="403">
        <v>0</v>
      </c>
      <c r="O3" s="403">
        <v>0</v>
      </c>
      <c r="P3" s="403">
        <v>0</v>
      </c>
      <c r="Q3" s="403">
        <v>0</v>
      </c>
    </row>
    <row r="4" spans="1:18" x14ac:dyDescent="0.2">
      <c r="A4" s="1" t="s">
        <v>64</v>
      </c>
      <c r="B4" s="46" t="s">
        <v>633</v>
      </c>
      <c r="C4" s="403">
        <v>81.5</v>
      </c>
      <c r="D4" s="403">
        <v>81</v>
      </c>
      <c r="E4" s="403">
        <v>45</v>
      </c>
      <c r="F4" s="403">
        <v>516</v>
      </c>
      <c r="G4" s="403">
        <v>574</v>
      </c>
      <c r="H4" s="403">
        <v>688</v>
      </c>
      <c r="I4" s="403">
        <v>852</v>
      </c>
      <c r="J4" s="403">
        <v>946.5</v>
      </c>
      <c r="K4" s="403">
        <v>217.5</v>
      </c>
      <c r="L4" s="403">
        <v>267</v>
      </c>
      <c r="M4" s="403">
        <v>235.25</v>
      </c>
      <c r="N4" s="403">
        <v>395.88</v>
      </c>
      <c r="O4" s="403">
        <v>642.25</v>
      </c>
      <c r="P4" s="403">
        <v>1061.5</v>
      </c>
      <c r="Q4" s="403">
        <v>1181.26</v>
      </c>
    </row>
    <row r="5" spans="1:18" x14ac:dyDescent="0.2">
      <c r="A5" s="1" t="s">
        <v>65</v>
      </c>
      <c r="B5" t="s">
        <v>66</v>
      </c>
      <c r="C5" s="403">
        <v>0</v>
      </c>
      <c r="D5" s="403">
        <v>0</v>
      </c>
      <c r="E5" s="403">
        <v>0</v>
      </c>
      <c r="F5" s="403">
        <v>0</v>
      </c>
      <c r="G5" s="403">
        <v>0</v>
      </c>
      <c r="H5" s="403">
        <v>0</v>
      </c>
      <c r="I5" s="403">
        <v>0</v>
      </c>
      <c r="J5" s="403">
        <v>0</v>
      </c>
      <c r="K5" s="403">
        <v>0</v>
      </c>
      <c r="L5" s="403">
        <v>0</v>
      </c>
      <c r="M5" s="403">
        <v>0</v>
      </c>
      <c r="N5" s="403">
        <v>0</v>
      </c>
      <c r="O5" s="403">
        <v>0</v>
      </c>
      <c r="P5" s="403">
        <v>0</v>
      </c>
      <c r="Q5" s="403">
        <v>0</v>
      </c>
    </row>
    <row r="6" spans="1:18" x14ac:dyDescent="0.2">
      <c r="A6" s="1" t="s">
        <v>67</v>
      </c>
      <c r="B6" t="s">
        <v>68</v>
      </c>
      <c r="C6" s="403">
        <v>36.5</v>
      </c>
      <c r="D6" s="403">
        <v>43.75</v>
      </c>
      <c r="E6" s="403">
        <v>39.5</v>
      </c>
      <c r="F6" s="403">
        <v>40</v>
      </c>
      <c r="G6" s="403">
        <v>44.5</v>
      </c>
      <c r="H6" s="403">
        <v>45</v>
      </c>
      <c r="I6" s="403">
        <v>40.5</v>
      </c>
      <c r="J6" s="403">
        <v>44</v>
      </c>
      <c r="K6" s="403">
        <v>65.5</v>
      </c>
      <c r="L6" s="403">
        <v>67.13</v>
      </c>
      <c r="M6" s="403">
        <v>75.38</v>
      </c>
      <c r="N6" s="403">
        <v>66.13</v>
      </c>
      <c r="O6" s="403">
        <v>48.25</v>
      </c>
      <c r="P6" s="403">
        <v>50.25</v>
      </c>
      <c r="Q6" s="403">
        <v>68</v>
      </c>
    </row>
    <row r="7" spans="1:18" x14ac:dyDescent="0.2">
      <c r="A7" s="1" t="s">
        <v>69</v>
      </c>
      <c r="B7" t="s">
        <v>70</v>
      </c>
      <c r="C7" s="403">
        <v>0</v>
      </c>
      <c r="D7" s="403">
        <v>0</v>
      </c>
      <c r="E7" s="403">
        <v>0</v>
      </c>
      <c r="F7" s="403">
        <v>0</v>
      </c>
      <c r="G7" s="403">
        <v>0</v>
      </c>
      <c r="H7" s="403">
        <v>0</v>
      </c>
      <c r="I7" s="403">
        <v>0</v>
      </c>
      <c r="J7" s="403">
        <v>0</v>
      </c>
      <c r="K7" s="403">
        <v>0</v>
      </c>
      <c r="L7" s="403">
        <v>0</v>
      </c>
      <c r="M7" s="403">
        <v>0</v>
      </c>
      <c r="N7" s="403">
        <v>0</v>
      </c>
      <c r="O7" s="403">
        <v>0</v>
      </c>
      <c r="P7" s="403">
        <v>0</v>
      </c>
      <c r="Q7" s="403">
        <v>0</v>
      </c>
    </row>
    <row r="8" spans="1:18" x14ac:dyDescent="0.2">
      <c r="A8" s="1" t="s">
        <v>71</v>
      </c>
      <c r="B8" t="s">
        <v>72</v>
      </c>
      <c r="C8" s="403">
        <v>404.75</v>
      </c>
      <c r="D8" s="403">
        <v>610.38</v>
      </c>
      <c r="E8" s="403">
        <v>613</v>
      </c>
      <c r="F8" s="403">
        <v>423.75</v>
      </c>
      <c r="G8" s="403">
        <v>490</v>
      </c>
      <c r="H8" s="403">
        <v>636</v>
      </c>
      <c r="I8" s="403">
        <v>562.75</v>
      </c>
      <c r="J8" s="403">
        <v>522.38</v>
      </c>
      <c r="K8" s="403">
        <v>557.25</v>
      </c>
      <c r="L8" s="403">
        <v>729</v>
      </c>
      <c r="M8" s="403">
        <v>856.5</v>
      </c>
      <c r="N8" s="403">
        <v>819.75</v>
      </c>
      <c r="O8" s="403">
        <v>681.25</v>
      </c>
      <c r="P8" s="403">
        <v>593.25</v>
      </c>
      <c r="Q8" s="403">
        <v>563.5</v>
      </c>
    </row>
    <row r="9" spans="1:18" x14ac:dyDescent="0.2">
      <c r="A9" s="1" t="s">
        <v>73</v>
      </c>
      <c r="B9" t="s">
        <v>74</v>
      </c>
      <c r="C9" s="403">
        <v>1391.63</v>
      </c>
      <c r="D9" s="403">
        <v>1369.13</v>
      </c>
      <c r="E9" s="403">
        <v>1390.63</v>
      </c>
      <c r="F9" s="403">
        <v>1552.25</v>
      </c>
      <c r="G9" s="403">
        <v>1746.5</v>
      </c>
      <c r="H9" s="403">
        <v>1719.63</v>
      </c>
      <c r="I9" s="403">
        <v>1635.63</v>
      </c>
      <c r="J9" s="403">
        <v>1744.13</v>
      </c>
      <c r="K9" s="403">
        <v>1804.5</v>
      </c>
      <c r="L9" s="403">
        <v>1819.13</v>
      </c>
      <c r="M9" s="403">
        <v>1810.38</v>
      </c>
      <c r="N9" s="403">
        <v>1825.75</v>
      </c>
      <c r="O9" s="403">
        <v>1715.38</v>
      </c>
      <c r="P9" s="403">
        <v>1737.88</v>
      </c>
      <c r="Q9" s="403">
        <v>1753.76</v>
      </c>
    </row>
    <row r="10" spans="1:18" x14ac:dyDescent="0.2">
      <c r="A10" s="1" t="s">
        <v>75</v>
      </c>
      <c r="B10" t="s">
        <v>76</v>
      </c>
      <c r="C10" s="403">
        <v>149.88</v>
      </c>
      <c r="D10" s="403">
        <v>149.25</v>
      </c>
      <c r="E10" s="403">
        <v>146.5</v>
      </c>
      <c r="F10" s="403">
        <v>169.63</v>
      </c>
      <c r="G10" s="403">
        <v>176.75</v>
      </c>
      <c r="H10" s="403">
        <v>163.13</v>
      </c>
      <c r="I10" s="403">
        <v>206.25</v>
      </c>
      <c r="J10" s="403">
        <v>183.25</v>
      </c>
      <c r="K10" s="403">
        <v>149.13</v>
      </c>
      <c r="L10" s="403">
        <v>162.63</v>
      </c>
      <c r="M10" s="403">
        <v>189.38</v>
      </c>
      <c r="N10" s="403">
        <v>181</v>
      </c>
      <c r="O10" s="403">
        <v>161.88</v>
      </c>
      <c r="P10" s="403">
        <v>149.5</v>
      </c>
      <c r="Q10" s="403">
        <v>126</v>
      </c>
    </row>
    <row r="11" spans="1:18" x14ac:dyDescent="0.2">
      <c r="A11" s="1" t="s">
        <v>77</v>
      </c>
      <c r="B11" t="s">
        <v>78</v>
      </c>
      <c r="C11" s="403">
        <v>172.38</v>
      </c>
      <c r="D11" s="403">
        <v>148.5</v>
      </c>
      <c r="E11" s="403">
        <v>163</v>
      </c>
      <c r="F11" s="403">
        <v>168.88</v>
      </c>
      <c r="G11" s="403">
        <v>175.88</v>
      </c>
      <c r="H11" s="403">
        <v>210</v>
      </c>
      <c r="I11" s="403">
        <v>225.25</v>
      </c>
      <c r="J11" s="403">
        <v>256.75</v>
      </c>
      <c r="K11" s="403">
        <v>299</v>
      </c>
      <c r="L11" s="403">
        <v>318.25</v>
      </c>
      <c r="M11" s="403">
        <v>403.5</v>
      </c>
      <c r="N11" s="403">
        <v>344.13</v>
      </c>
      <c r="O11" s="403">
        <v>355.88</v>
      </c>
      <c r="P11" s="403">
        <v>323.75</v>
      </c>
      <c r="Q11" s="403">
        <v>333.26</v>
      </c>
    </row>
    <row r="12" spans="1:18" x14ac:dyDescent="0.2">
      <c r="A12" s="1" t="s">
        <v>79</v>
      </c>
      <c r="B12" t="s">
        <v>80</v>
      </c>
      <c r="C12" s="403">
        <v>17.25</v>
      </c>
      <c r="D12" s="403">
        <v>17.5</v>
      </c>
      <c r="E12" s="403">
        <v>16</v>
      </c>
      <c r="F12" s="403">
        <v>16.63</v>
      </c>
      <c r="G12" s="403">
        <v>19.25</v>
      </c>
      <c r="H12" s="403">
        <v>18.25</v>
      </c>
      <c r="I12" s="403">
        <v>15.25</v>
      </c>
      <c r="J12" s="403">
        <v>16</v>
      </c>
      <c r="K12" s="403">
        <v>15.75</v>
      </c>
      <c r="L12" s="403">
        <v>18.5</v>
      </c>
      <c r="M12" s="403">
        <v>24.25</v>
      </c>
      <c r="N12" s="403">
        <v>20</v>
      </c>
      <c r="O12" s="403">
        <v>21.25</v>
      </c>
      <c r="P12" s="403">
        <v>20</v>
      </c>
      <c r="Q12" s="403">
        <v>21</v>
      </c>
    </row>
    <row r="13" spans="1:18" x14ac:dyDescent="0.2">
      <c r="A13" s="1" t="s">
        <v>81</v>
      </c>
      <c r="B13" t="s">
        <v>82</v>
      </c>
      <c r="C13" s="403">
        <v>209.63</v>
      </c>
      <c r="D13" s="403">
        <v>221.88</v>
      </c>
      <c r="E13" s="403">
        <v>185.88</v>
      </c>
      <c r="F13" s="403">
        <v>204.5</v>
      </c>
      <c r="G13" s="403">
        <v>216.38</v>
      </c>
      <c r="H13" s="403">
        <v>213.75</v>
      </c>
      <c r="I13" s="403">
        <v>210.63</v>
      </c>
      <c r="J13" s="403">
        <v>222.88</v>
      </c>
      <c r="K13" s="403">
        <v>241</v>
      </c>
      <c r="L13" s="403">
        <v>201.63</v>
      </c>
      <c r="M13" s="403">
        <v>210.63</v>
      </c>
      <c r="N13" s="403">
        <v>215</v>
      </c>
      <c r="O13" s="403">
        <v>233.25</v>
      </c>
      <c r="P13" s="403">
        <v>221.13</v>
      </c>
      <c r="Q13" s="403">
        <v>212</v>
      </c>
    </row>
    <row r="14" spans="1:18" x14ac:dyDescent="0.2">
      <c r="A14" s="1" t="s">
        <v>83</v>
      </c>
      <c r="B14" t="s">
        <v>84</v>
      </c>
      <c r="C14" s="403">
        <v>0</v>
      </c>
      <c r="D14" s="403">
        <v>0</v>
      </c>
      <c r="E14" s="403">
        <v>0</v>
      </c>
      <c r="F14" s="403">
        <v>0</v>
      </c>
      <c r="G14" s="403">
        <v>0</v>
      </c>
      <c r="H14" s="403">
        <v>0</v>
      </c>
      <c r="I14" s="403">
        <v>0</v>
      </c>
      <c r="J14" s="403">
        <v>0</v>
      </c>
      <c r="K14" s="403">
        <v>0</v>
      </c>
      <c r="L14" s="403">
        <v>0</v>
      </c>
      <c r="M14" s="403">
        <v>0</v>
      </c>
      <c r="N14" s="403">
        <v>0</v>
      </c>
      <c r="O14" s="403">
        <v>0</v>
      </c>
      <c r="P14" s="403">
        <v>0</v>
      </c>
      <c r="Q14" s="403">
        <v>0</v>
      </c>
    </row>
    <row r="15" spans="1:18" x14ac:dyDescent="0.2">
      <c r="A15" s="1" t="s">
        <v>85</v>
      </c>
      <c r="B15" t="s">
        <v>86</v>
      </c>
      <c r="C15" s="403">
        <v>0</v>
      </c>
      <c r="D15" s="403">
        <v>0</v>
      </c>
      <c r="E15" s="403">
        <v>0</v>
      </c>
      <c r="F15" s="403">
        <v>0</v>
      </c>
      <c r="G15" s="403">
        <v>0</v>
      </c>
      <c r="H15" s="403">
        <v>0</v>
      </c>
      <c r="I15" s="403">
        <v>0</v>
      </c>
      <c r="J15" s="403">
        <v>0</v>
      </c>
      <c r="K15" s="403">
        <v>0</v>
      </c>
      <c r="L15" s="403">
        <v>0</v>
      </c>
      <c r="M15" s="403">
        <v>0</v>
      </c>
      <c r="N15" s="403">
        <v>0</v>
      </c>
      <c r="O15" s="403">
        <v>0</v>
      </c>
      <c r="P15" s="403">
        <v>0</v>
      </c>
      <c r="Q15" s="403">
        <v>0</v>
      </c>
    </row>
    <row r="16" spans="1:18" x14ac:dyDescent="0.2">
      <c r="A16" s="1" t="s">
        <v>87</v>
      </c>
      <c r="B16" t="s">
        <v>88</v>
      </c>
      <c r="C16" s="403">
        <v>8</v>
      </c>
      <c r="D16" s="403">
        <v>6.75</v>
      </c>
      <c r="E16" s="403">
        <v>6</v>
      </c>
      <c r="F16" s="403">
        <v>6.75</v>
      </c>
      <c r="G16" s="403">
        <v>8</v>
      </c>
      <c r="H16" s="403">
        <v>11.25</v>
      </c>
      <c r="I16" s="403">
        <v>14.75</v>
      </c>
      <c r="J16" s="403">
        <v>20</v>
      </c>
      <c r="K16" s="403">
        <v>27.25</v>
      </c>
      <c r="L16" s="403">
        <v>37</v>
      </c>
      <c r="M16" s="403">
        <v>39.25</v>
      </c>
      <c r="N16" s="403">
        <v>56.25</v>
      </c>
      <c r="O16" s="403">
        <v>66.75</v>
      </c>
      <c r="P16" s="403">
        <v>46.75</v>
      </c>
      <c r="Q16" s="403">
        <v>42</v>
      </c>
    </row>
    <row r="17" spans="1:18" x14ac:dyDescent="0.2">
      <c r="A17" s="1" t="s">
        <v>89</v>
      </c>
      <c r="B17" t="s">
        <v>90</v>
      </c>
      <c r="C17" s="403">
        <v>40.25</v>
      </c>
      <c r="D17" s="403">
        <v>57.25</v>
      </c>
      <c r="E17" s="403">
        <v>65.5</v>
      </c>
      <c r="F17" s="403">
        <v>81.63</v>
      </c>
      <c r="G17" s="403">
        <v>88.5</v>
      </c>
      <c r="H17" s="403">
        <v>75.25</v>
      </c>
      <c r="I17" s="403">
        <v>74.63</v>
      </c>
      <c r="J17" s="403">
        <v>77.5</v>
      </c>
      <c r="K17" s="403">
        <v>79.25</v>
      </c>
      <c r="L17" s="403">
        <v>80.88</v>
      </c>
      <c r="M17" s="403">
        <v>74</v>
      </c>
      <c r="N17" s="403">
        <v>95</v>
      </c>
      <c r="O17" s="403">
        <v>94</v>
      </c>
      <c r="P17" s="403">
        <v>114.38</v>
      </c>
      <c r="Q17" s="403">
        <v>126</v>
      </c>
    </row>
    <row r="18" spans="1:18" x14ac:dyDescent="0.2">
      <c r="A18" s="1" t="s">
        <v>91</v>
      </c>
      <c r="B18" t="s">
        <v>92</v>
      </c>
      <c r="C18" s="403">
        <v>5</v>
      </c>
      <c r="D18" s="403">
        <v>4</v>
      </c>
      <c r="E18" s="403">
        <v>3.75</v>
      </c>
      <c r="F18" s="403">
        <v>3</v>
      </c>
      <c r="G18" s="403">
        <v>4</v>
      </c>
      <c r="H18" s="403">
        <v>5.25</v>
      </c>
      <c r="I18" s="403">
        <v>7.75</v>
      </c>
      <c r="J18" s="403">
        <v>8</v>
      </c>
      <c r="K18" s="403">
        <v>4.75</v>
      </c>
      <c r="L18" s="403">
        <v>3</v>
      </c>
      <c r="M18" s="403">
        <v>4.25</v>
      </c>
      <c r="N18" s="403">
        <v>12.5</v>
      </c>
      <c r="O18" s="403">
        <v>15.75</v>
      </c>
      <c r="P18" s="403">
        <v>12.25</v>
      </c>
      <c r="Q18" s="403">
        <v>13.5</v>
      </c>
    </row>
    <row r="19" spans="1:18" x14ac:dyDescent="0.2">
      <c r="A19" s="1" t="s">
        <v>93</v>
      </c>
      <c r="B19" t="s">
        <v>94</v>
      </c>
      <c r="C19" s="403">
        <v>0</v>
      </c>
      <c r="D19" s="403">
        <v>0</v>
      </c>
      <c r="E19" s="403">
        <v>0</v>
      </c>
      <c r="F19" s="403">
        <v>0</v>
      </c>
      <c r="G19" s="403">
        <v>0</v>
      </c>
      <c r="H19" s="403">
        <v>0</v>
      </c>
      <c r="I19" s="403">
        <v>0</v>
      </c>
      <c r="J19" s="403">
        <v>0</v>
      </c>
      <c r="K19" s="403">
        <v>0</v>
      </c>
      <c r="L19" s="403">
        <v>0</v>
      </c>
      <c r="M19" s="403">
        <v>0</v>
      </c>
      <c r="N19" s="403">
        <v>0</v>
      </c>
      <c r="O19" s="403">
        <v>0</v>
      </c>
      <c r="P19" s="403">
        <v>0</v>
      </c>
      <c r="Q19" s="403">
        <v>0</v>
      </c>
    </row>
    <row r="20" spans="1:18" s="180" customFormat="1" ht="20.100000000000001" customHeight="1" x14ac:dyDescent="0.2">
      <c r="A20" s="177"/>
      <c r="B20" s="178" t="s">
        <v>5</v>
      </c>
      <c r="C20" s="179">
        <f>SUM(C3:C19)</f>
        <v>2524.7700000000004</v>
      </c>
      <c r="D20" s="179">
        <f t="shared" ref="D20:Q20" si="0">SUM(D3:D19)</f>
        <v>2717.3900000000003</v>
      </c>
      <c r="E20" s="179">
        <f t="shared" si="0"/>
        <v>2683.01</v>
      </c>
      <c r="F20" s="179">
        <f t="shared" si="0"/>
        <v>3189.5200000000004</v>
      </c>
      <c r="G20" s="179">
        <f t="shared" si="0"/>
        <v>3544.76</v>
      </c>
      <c r="H20" s="179">
        <f t="shared" si="0"/>
        <v>3785.51</v>
      </c>
      <c r="I20" s="179">
        <f t="shared" si="0"/>
        <v>3845.3900000000003</v>
      </c>
      <c r="J20" s="179">
        <f t="shared" si="0"/>
        <v>4042.8900000000003</v>
      </c>
      <c r="K20" s="179">
        <f t="shared" si="0"/>
        <v>3462.88</v>
      </c>
      <c r="L20" s="179">
        <f t="shared" si="0"/>
        <v>3704.6500000000005</v>
      </c>
      <c r="M20" s="179">
        <f t="shared" si="0"/>
        <v>3922.7700000000004</v>
      </c>
      <c r="N20" s="179">
        <f t="shared" si="0"/>
        <v>4031.3900000000003</v>
      </c>
      <c r="O20" s="179">
        <f t="shared" si="0"/>
        <v>4035.8900000000003</v>
      </c>
      <c r="P20" s="179">
        <f t="shared" si="0"/>
        <v>4330.6400000000003</v>
      </c>
      <c r="Q20" s="179">
        <f t="shared" si="0"/>
        <v>4440.28</v>
      </c>
      <c r="R20" s="299"/>
    </row>
    <row r="21" spans="1:18" s="46" customFormat="1" x14ac:dyDescent="0.2">
      <c r="A21" s="107" t="s">
        <v>634</v>
      </c>
      <c r="B21" s="106"/>
      <c r="C21" s="402"/>
      <c r="D21" s="402"/>
      <c r="E21" s="402"/>
      <c r="F21" s="402"/>
      <c r="G21" s="402"/>
      <c r="H21" s="402"/>
      <c r="I21" s="402"/>
      <c r="J21" s="402"/>
      <c r="K21" s="402"/>
      <c r="L21" s="402"/>
      <c r="M21" s="402"/>
      <c r="N21" s="402"/>
      <c r="O21" s="402"/>
      <c r="P21" s="402"/>
      <c r="Q21" s="402"/>
      <c r="R21" s="50"/>
    </row>
    <row r="22" spans="1:18" s="46" customFormat="1" ht="15" customHeight="1" x14ac:dyDescent="0.2">
      <c r="A22" s="106" t="s">
        <v>757</v>
      </c>
      <c r="B22" s="106"/>
      <c r="C22" s="106"/>
      <c r="D22" s="106"/>
      <c r="E22" s="106"/>
      <c r="F22" s="106"/>
      <c r="G22" s="106"/>
      <c r="H22" s="106"/>
      <c r="I22" s="106"/>
      <c r="J22" s="106"/>
      <c r="K22" s="106"/>
      <c r="L22" s="106"/>
      <c r="M22" s="106"/>
      <c r="N22" s="106"/>
      <c r="O22" s="106"/>
      <c r="P22" s="106"/>
      <c r="Q22" s="106"/>
      <c r="R22" s="50"/>
    </row>
    <row r="23" spans="1:18" x14ac:dyDescent="0.2">
      <c r="C23" s="2"/>
      <c r="D23" s="2"/>
      <c r="E23" s="2"/>
      <c r="F23" s="2"/>
      <c r="G23" s="2"/>
      <c r="H23" s="2"/>
      <c r="I23" s="2"/>
      <c r="J23" s="2"/>
      <c r="K23" s="2"/>
      <c r="L23" s="2"/>
      <c r="M23" s="2"/>
      <c r="N23" s="2"/>
      <c r="O23" s="2"/>
      <c r="P23" s="2"/>
      <c r="Q23" s="2"/>
    </row>
    <row r="24" spans="1:18" ht="20.100000000000001" customHeight="1" x14ac:dyDescent="0.2">
      <c r="A24" s="45" t="s">
        <v>765</v>
      </c>
    </row>
    <row r="25" spans="1:18" s="32" customFormat="1" ht="20.100000000000001" customHeight="1" x14ac:dyDescent="0.2">
      <c r="A25" s="17"/>
      <c r="B25" s="268" t="s">
        <v>483</v>
      </c>
      <c r="C25" s="49" t="s">
        <v>426</v>
      </c>
      <c r="D25" s="49" t="s">
        <v>427</v>
      </c>
      <c r="E25" s="49" t="s">
        <v>446</v>
      </c>
      <c r="F25" s="49" t="s">
        <v>447</v>
      </c>
      <c r="G25" s="49" t="s">
        <v>411</v>
      </c>
      <c r="H25" s="49" t="s">
        <v>412</v>
      </c>
      <c r="I25" s="49" t="s">
        <v>413</v>
      </c>
      <c r="J25" s="49" t="s">
        <v>414</v>
      </c>
      <c r="K25" s="49" t="s">
        <v>415</v>
      </c>
      <c r="L25" s="49" t="s">
        <v>416</v>
      </c>
      <c r="M25" s="49" t="s">
        <v>417</v>
      </c>
      <c r="N25" s="49" t="s">
        <v>418</v>
      </c>
      <c r="O25" s="49" t="s">
        <v>603</v>
      </c>
      <c r="P25" s="49" t="s">
        <v>617</v>
      </c>
      <c r="Q25" s="49" t="s">
        <v>760</v>
      </c>
      <c r="R25" s="181"/>
    </row>
    <row r="26" spans="1:18" ht="20.100000000000001" customHeight="1" x14ac:dyDescent="0.2">
      <c r="A26" s="1" t="s">
        <v>62</v>
      </c>
      <c r="B26" t="s">
        <v>63</v>
      </c>
      <c r="C26" s="403">
        <v>17.32</v>
      </c>
      <c r="D26" s="403">
        <v>17.32</v>
      </c>
      <c r="E26" s="403">
        <v>17.89</v>
      </c>
      <c r="F26" s="403">
        <v>13.71</v>
      </c>
      <c r="G26" s="403">
        <v>1.48</v>
      </c>
      <c r="H26" s="403">
        <v>0</v>
      </c>
      <c r="I26" s="403">
        <v>0</v>
      </c>
      <c r="J26" s="403">
        <v>1.8</v>
      </c>
      <c r="K26" s="403">
        <v>6</v>
      </c>
      <c r="L26" s="403">
        <v>1.8</v>
      </c>
      <c r="M26" s="403">
        <v>0</v>
      </c>
      <c r="N26" s="403">
        <v>0</v>
      </c>
      <c r="O26" s="403">
        <v>0</v>
      </c>
      <c r="P26" s="403">
        <v>0</v>
      </c>
      <c r="Q26" s="403">
        <v>0</v>
      </c>
    </row>
    <row r="27" spans="1:18" x14ac:dyDescent="0.2">
      <c r="A27" s="1" t="s">
        <v>64</v>
      </c>
      <c r="B27" s="46" t="s">
        <v>633</v>
      </c>
      <c r="C27" s="403">
        <v>419.2</v>
      </c>
      <c r="D27" s="403">
        <v>398.96</v>
      </c>
      <c r="E27" s="403">
        <v>401.68</v>
      </c>
      <c r="F27" s="403">
        <v>1374.49</v>
      </c>
      <c r="G27" s="403">
        <v>1447.96</v>
      </c>
      <c r="H27" s="403">
        <v>1543.22</v>
      </c>
      <c r="I27" s="403">
        <v>1710.55</v>
      </c>
      <c r="J27" s="403">
        <v>1966.12</v>
      </c>
      <c r="K27" s="403">
        <v>810.01</v>
      </c>
      <c r="L27" s="403">
        <v>1036</v>
      </c>
      <c r="M27" s="403">
        <v>1003.01</v>
      </c>
      <c r="N27" s="403">
        <v>1402.92</v>
      </c>
      <c r="O27" s="403">
        <v>1969.44</v>
      </c>
      <c r="P27" s="403">
        <v>2518.42</v>
      </c>
      <c r="Q27" s="403">
        <v>2636.5</v>
      </c>
    </row>
    <row r="28" spans="1:18" x14ac:dyDescent="0.2">
      <c r="A28" s="1" t="s">
        <v>65</v>
      </c>
      <c r="B28" t="s">
        <v>66</v>
      </c>
      <c r="C28" s="403">
        <v>0</v>
      </c>
      <c r="D28" s="403">
        <v>0</v>
      </c>
      <c r="E28" s="403">
        <v>0</v>
      </c>
      <c r="F28" s="403">
        <v>0</v>
      </c>
      <c r="G28" s="403">
        <v>0</v>
      </c>
      <c r="H28" s="403">
        <v>0</v>
      </c>
      <c r="I28" s="403">
        <v>0</v>
      </c>
      <c r="J28" s="403">
        <v>0</v>
      </c>
      <c r="K28" s="403">
        <v>0</v>
      </c>
      <c r="L28" s="403">
        <v>0</v>
      </c>
      <c r="M28" s="403">
        <v>0</v>
      </c>
      <c r="N28" s="403">
        <v>0</v>
      </c>
      <c r="O28" s="403">
        <v>0</v>
      </c>
      <c r="P28" s="403">
        <v>0</v>
      </c>
      <c r="Q28" s="403">
        <v>0</v>
      </c>
    </row>
    <row r="29" spans="1:18" x14ac:dyDescent="0.2">
      <c r="A29" s="1" t="s">
        <v>67</v>
      </c>
      <c r="B29" t="s">
        <v>68</v>
      </c>
      <c r="C29" s="403">
        <v>176.75</v>
      </c>
      <c r="D29" s="403">
        <v>192.53</v>
      </c>
      <c r="E29" s="403">
        <v>180.05</v>
      </c>
      <c r="F29" s="403">
        <v>167.9</v>
      </c>
      <c r="G29" s="403">
        <v>196.61</v>
      </c>
      <c r="H29" s="403">
        <v>207.65</v>
      </c>
      <c r="I29" s="403">
        <v>179.64</v>
      </c>
      <c r="J29" s="403">
        <v>198.79</v>
      </c>
      <c r="K29" s="403">
        <v>249.62</v>
      </c>
      <c r="L29" s="403">
        <v>251.4</v>
      </c>
      <c r="M29" s="403">
        <v>316.77999999999997</v>
      </c>
      <c r="N29" s="403">
        <v>259.05</v>
      </c>
      <c r="O29" s="403">
        <v>200.9</v>
      </c>
      <c r="P29" s="403">
        <v>249.87</v>
      </c>
      <c r="Q29" s="403">
        <v>394.96</v>
      </c>
    </row>
    <row r="30" spans="1:18" x14ac:dyDescent="0.2">
      <c r="A30" s="1" t="s">
        <v>69</v>
      </c>
      <c r="B30" t="s">
        <v>70</v>
      </c>
      <c r="C30" s="403">
        <v>0</v>
      </c>
      <c r="D30" s="403">
        <v>0</v>
      </c>
      <c r="E30" s="403">
        <v>0</v>
      </c>
      <c r="F30" s="403">
        <v>0</v>
      </c>
      <c r="G30" s="403">
        <v>0</v>
      </c>
      <c r="H30" s="403">
        <v>0</v>
      </c>
      <c r="I30" s="403">
        <v>0</v>
      </c>
      <c r="J30" s="403">
        <v>0</v>
      </c>
      <c r="K30" s="403">
        <v>0</v>
      </c>
      <c r="L30" s="403">
        <v>0</v>
      </c>
      <c r="M30" s="403">
        <v>0</v>
      </c>
      <c r="N30" s="403">
        <v>0</v>
      </c>
      <c r="O30" s="403">
        <v>0</v>
      </c>
      <c r="P30" s="403">
        <v>0</v>
      </c>
      <c r="Q30" s="403">
        <v>0</v>
      </c>
    </row>
    <row r="31" spans="1:18" x14ac:dyDescent="0.2">
      <c r="A31" s="1" t="s">
        <v>71</v>
      </c>
      <c r="B31" t="s">
        <v>72</v>
      </c>
      <c r="C31" s="403">
        <v>2588.66</v>
      </c>
      <c r="D31" s="403">
        <v>3603.91</v>
      </c>
      <c r="E31" s="403">
        <v>3824.69</v>
      </c>
      <c r="F31" s="403">
        <v>2589.63</v>
      </c>
      <c r="G31" s="403">
        <v>3009.1</v>
      </c>
      <c r="H31" s="403">
        <v>3369.03</v>
      </c>
      <c r="I31" s="403">
        <v>3016.88</v>
      </c>
      <c r="J31" s="403">
        <v>2758.58</v>
      </c>
      <c r="K31" s="403">
        <v>2859.93</v>
      </c>
      <c r="L31" s="403">
        <v>4043.93</v>
      </c>
      <c r="M31" s="403">
        <v>4730.7299999999996</v>
      </c>
      <c r="N31" s="403">
        <v>4845.2299999999996</v>
      </c>
      <c r="O31" s="403">
        <v>4367.8999999999996</v>
      </c>
      <c r="P31" s="403">
        <v>3950.79</v>
      </c>
      <c r="Q31" s="403">
        <v>3841.16</v>
      </c>
    </row>
    <row r="32" spans="1:18" x14ac:dyDescent="0.2">
      <c r="A32" s="1" t="s">
        <v>73</v>
      </c>
      <c r="B32" t="s">
        <v>74</v>
      </c>
      <c r="C32" s="403">
        <v>7659.76</v>
      </c>
      <c r="D32" s="403">
        <v>7303.41</v>
      </c>
      <c r="E32" s="403">
        <v>7599.69</v>
      </c>
      <c r="F32" s="403">
        <v>8527.35</v>
      </c>
      <c r="G32" s="403">
        <v>9469.14</v>
      </c>
      <c r="H32" s="403">
        <v>9021.82</v>
      </c>
      <c r="I32" s="403">
        <v>7756.4</v>
      </c>
      <c r="J32" s="403">
        <v>7957.9</v>
      </c>
      <c r="K32" s="403">
        <v>8165.26</v>
      </c>
      <c r="L32" s="403">
        <v>7853.87</v>
      </c>
      <c r="M32" s="403">
        <v>8175.82</v>
      </c>
      <c r="N32" s="403">
        <v>8478.44</v>
      </c>
      <c r="O32" s="403">
        <v>8683.11</v>
      </c>
      <c r="P32" s="403">
        <v>8920.7000000000007</v>
      </c>
      <c r="Q32" s="403">
        <v>9216.66</v>
      </c>
    </row>
    <row r="33" spans="1:19" x14ac:dyDescent="0.2">
      <c r="A33" s="1" t="s">
        <v>75</v>
      </c>
      <c r="B33" t="s">
        <v>76</v>
      </c>
      <c r="C33" s="403">
        <v>574.78</v>
      </c>
      <c r="D33" s="403">
        <v>548.29999999999995</v>
      </c>
      <c r="E33" s="403">
        <v>545.64</v>
      </c>
      <c r="F33" s="403">
        <v>619.44000000000005</v>
      </c>
      <c r="G33" s="403">
        <v>585.04999999999995</v>
      </c>
      <c r="H33" s="403">
        <v>605.99</v>
      </c>
      <c r="I33" s="403">
        <v>673.63</v>
      </c>
      <c r="J33" s="403">
        <v>587.69000000000005</v>
      </c>
      <c r="K33" s="403">
        <v>553.04</v>
      </c>
      <c r="L33" s="403">
        <v>637.47</v>
      </c>
      <c r="M33" s="403">
        <v>725.51</v>
      </c>
      <c r="N33" s="403">
        <v>614.08000000000004</v>
      </c>
      <c r="O33" s="403">
        <v>591.89</v>
      </c>
      <c r="P33" s="403">
        <v>580.41</v>
      </c>
      <c r="Q33" s="403">
        <v>472.94</v>
      </c>
    </row>
    <row r="34" spans="1:19" x14ac:dyDescent="0.2">
      <c r="A34" s="1" t="s">
        <v>77</v>
      </c>
      <c r="B34" t="s">
        <v>78</v>
      </c>
      <c r="C34" s="403">
        <v>1176.1099999999999</v>
      </c>
      <c r="D34" s="403">
        <v>1075.4000000000001</v>
      </c>
      <c r="E34" s="403">
        <v>1138.5</v>
      </c>
      <c r="F34" s="403">
        <v>1230.21</v>
      </c>
      <c r="G34" s="403">
        <v>1225.6199999999999</v>
      </c>
      <c r="H34" s="403">
        <v>1386.29</v>
      </c>
      <c r="I34" s="403">
        <v>1481.08</v>
      </c>
      <c r="J34" s="403">
        <v>1594.95</v>
      </c>
      <c r="K34" s="403">
        <v>1691.38</v>
      </c>
      <c r="L34" s="403">
        <v>1680.61</v>
      </c>
      <c r="M34" s="403">
        <v>1948.43</v>
      </c>
      <c r="N34" s="403">
        <v>2010.37</v>
      </c>
      <c r="O34" s="403">
        <v>1857.66</v>
      </c>
      <c r="P34" s="403">
        <v>1906.12</v>
      </c>
      <c r="Q34" s="403">
        <v>2120.6</v>
      </c>
    </row>
    <row r="35" spans="1:19" x14ac:dyDescent="0.2">
      <c r="A35" s="1" t="s">
        <v>79</v>
      </c>
      <c r="B35" t="s">
        <v>80</v>
      </c>
      <c r="C35" s="403">
        <v>197.22</v>
      </c>
      <c r="D35" s="403">
        <v>200.54</v>
      </c>
      <c r="E35" s="403">
        <v>204.9</v>
      </c>
      <c r="F35" s="403">
        <v>182.75</v>
      </c>
      <c r="G35" s="403">
        <v>226.03</v>
      </c>
      <c r="H35" s="403">
        <v>178.32</v>
      </c>
      <c r="I35" s="403">
        <v>164.15</v>
      </c>
      <c r="J35" s="403">
        <v>171.73</v>
      </c>
      <c r="K35" s="403">
        <v>191.83</v>
      </c>
      <c r="L35" s="403">
        <v>206.79</v>
      </c>
      <c r="M35" s="403">
        <v>216.81</v>
      </c>
      <c r="N35" s="403">
        <v>232.33</v>
      </c>
      <c r="O35" s="403">
        <v>232.93</v>
      </c>
      <c r="P35" s="403">
        <v>244.78</v>
      </c>
      <c r="Q35" s="403">
        <v>275.64</v>
      </c>
    </row>
    <row r="36" spans="1:19" x14ac:dyDescent="0.2">
      <c r="A36" s="1" t="s">
        <v>81</v>
      </c>
      <c r="B36" t="s">
        <v>82</v>
      </c>
      <c r="C36" s="403">
        <v>1416.36</v>
      </c>
      <c r="D36" s="403">
        <v>1286.5899999999999</v>
      </c>
      <c r="E36" s="403">
        <v>1185.9100000000001</v>
      </c>
      <c r="F36" s="403">
        <v>1268.24</v>
      </c>
      <c r="G36" s="403">
        <v>1317.85</v>
      </c>
      <c r="H36" s="403">
        <v>1454.66</v>
      </c>
      <c r="I36" s="403">
        <v>1387.51</v>
      </c>
      <c r="J36" s="403">
        <v>1103.3399999999999</v>
      </c>
      <c r="K36" s="403">
        <v>1169.94</v>
      </c>
      <c r="L36" s="403">
        <v>1125.19</v>
      </c>
      <c r="M36" s="403">
        <v>1169.45</v>
      </c>
      <c r="N36" s="403">
        <v>1214.43</v>
      </c>
      <c r="O36" s="403">
        <v>1431.18</v>
      </c>
      <c r="P36" s="403">
        <v>1550.85</v>
      </c>
      <c r="Q36" s="403">
        <v>1642.72</v>
      </c>
      <c r="S36" s="2"/>
    </row>
    <row r="37" spans="1:19" x14ac:dyDescent="0.2">
      <c r="A37" s="1" t="s">
        <v>83</v>
      </c>
      <c r="B37" t="s">
        <v>84</v>
      </c>
      <c r="C37" s="403">
        <v>0</v>
      </c>
      <c r="D37" s="403">
        <v>0</v>
      </c>
      <c r="E37" s="403">
        <v>0</v>
      </c>
      <c r="F37" s="403">
        <v>0</v>
      </c>
      <c r="G37" s="403">
        <v>0</v>
      </c>
      <c r="H37" s="403">
        <v>0</v>
      </c>
      <c r="I37" s="403">
        <v>0</v>
      </c>
      <c r="J37" s="403">
        <v>0</v>
      </c>
      <c r="K37" s="403">
        <v>0</v>
      </c>
      <c r="L37" s="403">
        <v>0</v>
      </c>
      <c r="M37" s="403">
        <v>0</v>
      </c>
      <c r="N37" s="403">
        <v>0</v>
      </c>
      <c r="O37" s="403">
        <v>0</v>
      </c>
      <c r="P37" s="403">
        <v>0</v>
      </c>
      <c r="Q37" s="403">
        <v>0</v>
      </c>
    </row>
    <row r="38" spans="1:19" x14ac:dyDescent="0.2">
      <c r="A38" s="1" t="s">
        <v>85</v>
      </c>
      <c r="B38" t="s">
        <v>86</v>
      </c>
      <c r="C38" s="403">
        <v>0</v>
      </c>
      <c r="D38" s="403">
        <v>0</v>
      </c>
      <c r="E38" s="403">
        <v>0</v>
      </c>
      <c r="F38" s="403">
        <v>0</v>
      </c>
      <c r="G38" s="403">
        <v>0</v>
      </c>
      <c r="H38" s="403">
        <v>0</v>
      </c>
      <c r="I38" s="403">
        <v>0</v>
      </c>
      <c r="J38" s="403">
        <v>0</v>
      </c>
      <c r="K38" s="403">
        <v>0</v>
      </c>
      <c r="L38" s="403">
        <v>0</v>
      </c>
      <c r="M38" s="403">
        <v>0</v>
      </c>
      <c r="N38" s="403">
        <v>0</v>
      </c>
      <c r="O38" s="403">
        <v>0</v>
      </c>
      <c r="P38" s="403">
        <v>0</v>
      </c>
      <c r="Q38" s="403">
        <v>0</v>
      </c>
    </row>
    <row r="39" spans="1:19" x14ac:dyDescent="0.2">
      <c r="A39" s="1" t="s">
        <v>87</v>
      </c>
      <c r="B39" t="s">
        <v>88</v>
      </c>
      <c r="C39" s="403">
        <v>45.58</v>
      </c>
      <c r="D39" s="403">
        <v>41.65</v>
      </c>
      <c r="E39" s="403">
        <v>34.6</v>
      </c>
      <c r="F39" s="403">
        <v>40.18</v>
      </c>
      <c r="G39" s="403">
        <v>50.91</v>
      </c>
      <c r="H39" s="403">
        <v>96.83</v>
      </c>
      <c r="I39" s="403">
        <v>138.47999999999999</v>
      </c>
      <c r="J39" s="403">
        <v>202.07</v>
      </c>
      <c r="K39" s="403">
        <v>260.13</v>
      </c>
      <c r="L39" s="403">
        <v>449.06</v>
      </c>
      <c r="M39" s="403">
        <v>377.04</v>
      </c>
      <c r="N39" s="403">
        <v>337.21</v>
      </c>
      <c r="O39" s="403">
        <v>348.98</v>
      </c>
      <c r="P39" s="403">
        <v>405.93</v>
      </c>
      <c r="Q39" s="403">
        <v>340.5</v>
      </c>
    </row>
    <row r="40" spans="1:19" x14ac:dyDescent="0.2">
      <c r="A40" s="1" t="s">
        <v>89</v>
      </c>
      <c r="B40" t="s">
        <v>90</v>
      </c>
      <c r="C40" s="403">
        <v>241.95</v>
      </c>
      <c r="D40" s="403">
        <v>291.33999999999997</v>
      </c>
      <c r="E40" s="403">
        <v>343.79</v>
      </c>
      <c r="F40" s="403">
        <v>400.27</v>
      </c>
      <c r="G40" s="403">
        <v>473.41</v>
      </c>
      <c r="H40" s="403">
        <v>473.04</v>
      </c>
      <c r="I40" s="403">
        <v>436.3</v>
      </c>
      <c r="J40" s="403">
        <v>463.17</v>
      </c>
      <c r="K40" s="403">
        <v>429.95</v>
      </c>
      <c r="L40" s="403">
        <v>452.34</v>
      </c>
      <c r="M40" s="403">
        <v>446.33</v>
      </c>
      <c r="N40" s="403">
        <v>553.11</v>
      </c>
      <c r="O40" s="403">
        <v>592.9</v>
      </c>
      <c r="P40" s="403">
        <v>653.47</v>
      </c>
      <c r="Q40" s="403">
        <v>802.06</v>
      </c>
    </row>
    <row r="41" spans="1:19" x14ac:dyDescent="0.2">
      <c r="A41" s="1" t="s">
        <v>91</v>
      </c>
      <c r="B41" t="s">
        <v>92</v>
      </c>
      <c r="C41" s="403">
        <v>18.77</v>
      </c>
      <c r="D41" s="403">
        <v>17.41</v>
      </c>
      <c r="E41" s="403">
        <v>21.12</v>
      </c>
      <c r="F41" s="403">
        <v>17.97</v>
      </c>
      <c r="G41" s="403">
        <v>19.739999999999998</v>
      </c>
      <c r="H41" s="403">
        <v>16.670000000000002</v>
      </c>
      <c r="I41" s="403">
        <v>22.76</v>
      </c>
      <c r="J41" s="403">
        <v>27.34</v>
      </c>
      <c r="K41" s="403">
        <v>13.93</v>
      </c>
      <c r="L41" s="403">
        <v>6.14</v>
      </c>
      <c r="M41" s="403">
        <v>29.18</v>
      </c>
      <c r="N41" s="403">
        <v>71.930000000000007</v>
      </c>
      <c r="O41" s="403">
        <v>53.99</v>
      </c>
      <c r="P41" s="403">
        <v>39.39</v>
      </c>
      <c r="Q41" s="403">
        <v>54.34</v>
      </c>
    </row>
    <row r="42" spans="1:19" x14ac:dyDescent="0.2">
      <c r="A42" s="1" t="s">
        <v>93</v>
      </c>
      <c r="B42" t="s">
        <v>94</v>
      </c>
      <c r="C42" s="403">
        <v>0</v>
      </c>
      <c r="D42" s="403">
        <v>0</v>
      </c>
      <c r="E42" s="403">
        <v>0</v>
      </c>
      <c r="F42" s="403">
        <v>0</v>
      </c>
      <c r="G42" s="403">
        <v>0</v>
      </c>
      <c r="H42" s="403">
        <v>0</v>
      </c>
      <c r="I42" s="403">
        <v>0</v>
      </c>
      <c r="J42" s="403">
        <v>0</v>
      </c>
      <c r="K42" s="403">
        <v>0</v>
      </c>
      <c r="L42" s="403">
        <v>0</v>
      </c>
      <c r="M42" s="403">
        <v>0</v>
      </c>
      <c r="N42" s="403">
        <v>0</v>
      </c>
      <c r="O42" s="403">
        <v>0</v>
      </c>
      <c r="P42" s="403">
        <v>0</v>
      </c>
      <c r="Q42" s="403">
        <v>0</v>
      </c>
    </row>
    <row r="43" spans="1:19" s="180" customFormat="1" ht="20.100000000000001" customHeight="1" x14ac:dyDescent="0.2">
      <c r="A43" s="177"/>
      <c r="B43" s="178" t="s">
        <v>5</v>
      </c>
      <c r="C43" s="179">
        <f>SUM(C26:C42)</f>
        <v>14532.460000000003</v>
      </c>
      <c r="D43" s="179">
        <f t="shared" ref="D43:Q43" si="1">SUM(D26:D42)</f>
        <v>14977.359999999999</v>
      </c>
      <c r="E43" s="179">
        <f t="shared" si="1"/>
        <v>15498.460000000001</v>
      </c>
      <c r="F43" s="179">
        <f t="shared" si="1"/>
        <v>16432.140000000003</v>
      </c>
      <c r="G43" s="179">
        <f t="shared" si="1"/>
        <v>18022.900000000001</v>
      </c>
      <c r="H43" s="179">
        <f t="shared" si="1"/>
        <v>18353.52</v>
      </c>
      <c r="I43" s="179">
        <f t="shared" si="1"/>
        <v>16967.379999999997</v>
      </c>
      <c r="J43" s="179">
        <f t="shared" si="1"/>
        <v>17033.48</v>
      </c>
      <c r="K43" s="179">
        <f t="shared" si="1"/>
        <v>16401.02</v>
      </c>
      <c r="L43" s="179">
        <f t="shared" si="1"/>
        <v>17744.600000000002</v>
      </c>
      <c r="M43" s="179">
        <f t="shared" si="1"/>
        <v>19139.090000000004</v>
      </c>
      <c r="N43" s="179">
        <f t="shared" si="1"/>
        <v>20019.100000000002</v>
      </c>
      <c r="O43" s="179">
        <f t="shared" si="1"/>
        <v>20330.880000000005</v>
      </c>
      <c r="P43" s="179">
        <f t="shared" si="1"/>
        <v>21020.73</v>
      </c>
      <c r="Q43" s="179">
        <f t="shared" si="1"/>
        <v>21798.079999999998</v>
      </c>
      <c r="R43" s="299"/>
    </row>
    <row r="44" spans="1:19" s="46" customFormat="1" x14ac:dyDescent="0.2">
      <c r="A44" s="107" t="s">
        <v>634</v>
      </c>
      <c r="B44" s="106"/>
      <c r="C44" s="106"/>
      <c r="D44" s="106"/>
      <c r="E44" s="106"/>
      <c r="F44" s="106"/>
      <c r="G44" s="106"/>
      <c r="H44" s="106"/>
      <c r="I44" s="106"/>
      <c r="J44" s="106"/>
      <c r="K44" s="106"/>
      <c r="L44" s="106"/>
      <c r="M44" s="106"/>
      <c r="N44" s="106"/>
      <c r="O44" s="106"/>
      <c r="P44" s="106"/>
      <c r="Q44" s="106"/>
      <c r="R44" s="50"/>
    </row>
    <row r="45" spans="1:19" s="46" customFormat="1" x14ac:dyDescent="0.2">
      <c r="A45" s="106" t="s">
        <v>758</v>
      </c>
      <c r="B45" s="106"/>
      <c r="C45" s="106"/>
      <c r="D45" s="106"/>
      <c r="E45" s="106"/>
      <c r="F45" s="106"/>
      <c r="G45" s="106"/>
      <c r="H45" s="106"/>
      <c r="I45" s="106"/>
      <c r="J45" s="106"/>
      <c r="K45" s="106"/>
      <c r="L45" s="106"/>
      <c r="M45" s="106"/>
      <c r="N45" s="106"/>
      <c r="O45" s="106"/>
      <c r="P45" s="106"/>
      <c r="Q45" s="106"/>
      <c r="R45" s="50"/>
    </row>
    <row r="47" spans="1:19" ht="20.100000000000001" customHeight="1" x14ac:dyDescent="0.2">
      <c r="A47" s="45" t="s">
        <v>764</v>
      </c>
    </row>
    <row r="48" spans="1:19" s="32" customFormat="1" ht="20.100000000000001" customHeight="1" x14ac:dyDescent="0.2">
      <c r="A48" s="17"/>
      <c r="B48" s="16"/>
      <c r="C48" s="49" t="s">
        <v>426</v>
      </c>
      <c r="D48" s="49" t="s">
        <v>427</v>
      </c>
      <c r="E48" s="49" t="s">
        <v>446</v>
      </c>
      <c r="F48" s="49" t="s">
        <v>447</v>
      </c>
      <c r="G48" s="49" t="s">
        <v>411</v>
      </c>
      <c r="H48" s="49" t="s">
        <v>412</v>
      </c>
      <c r="I48" s="49" t="s">
        <v>413</v>
      </c>
      <c r="J48" s="49" t="s">
        <v>414</v>
      </c>
      <c r="K48" s="49" t="s">
        <v>415</v>
      </c>
      <c r="L48" s="49" t="s">
        <v>416</v>
      </c>
      <c r="M48" s="49" t="s">
        <v>417</v>
      </c>
      <c r="N48" s="49" t="s">
        <v>418</v>
      </c>
      <c r="O48" s="49" t="s">
        <v>603</v>
      </c>
      <c r="P48" s="49" t="s">
        <v>617</v>
      </c>
      <c r="Q48" s="49" t="s">
        <v>760</v>
      </c>
      <c r="R48" s="181"/>
    </row>
    <row r="49" spans="1:17" ht="20.100000000000001" customHeight="1" x14ac:dyDescent="0.2">
      <c r="A49" s="1" t="s">
        <v>62</v>
      </c>
      <c r="B49" t="s">
        <v>63</v>
      </c>
      <c r="C49" s="2" t="s">
        <v>429</v>
      </c>
      <c r="D49" s="2" t="s">
        <v>429</v>
      </c>
      <c r="E49" s="2" t="s">
        <v>429</v>
      </c>
      <c r="F49" s="2" t="s">
        <v>429</v>
      </c>
      <c r="G49" s="2" t="s">
        <v>429</v>
      </c>
      <c r="H49" s="2" t="s">
        <v>429</v>
      </c>
      <c r="I49" s="2" t="s">
        <v>429</v>
      </c>
      <c r="J49" s="2" t="s">
        <v>429</v>
      </c>
      <c r="K49" s="2" t="s">
        <v>429</v>
      </c>
      <c r="L49" s="2" t="s">
        <v>429</v>
      </c>
      <c r="M49" s="2" t="s">
        <v>429</v>
      </c>
      <c r="N49" s="2" t="s">
        <v>429</v>
      </c>
      <c r="O49" s="2" t="s">
        <v>429</v>
      </c>
      <c r="P49" s="2" t="s">
        <v>429</v>
      </c>
      <c r="Q49" s="2" t="s">
        <v>429</v>
      </c>
    </row>
    <row r="50" spans="1:17" x14ac:dyDescent="0.2">
      <c r="A50" s="1" t="s">
        <v>64</v>
      </c>
      <c r="B50" s="46" t="s">
        <v>633</v>
      </c>
      <c r="C50" s="2">
        <v>5143.5582822085889</v>
      </c>
      <c r="D50" s="2">
        <v>4925.4320987654319</v>
      </c>
      <c r="E50" s="2">
        <v>8926.2222222222226</v>
      </c>
      <c r="F50" s="2">
        <v>2663.7403100775196</v>
      </c>
      <c r="G50" s="2">
        <v>2522.5783972125437</v>
      </c>
      <c r="H50" s="2">
        <v>2243.0523255813951</v>
      </c>
      <c r="I50" s="2">
        <v>2007.68779342723</v>
      </c>
      <c r="J50" s="2">
        <v>2077.2530375066031</v>
      </c>
      <c r="K50" s="2">
        <v>3724.1839080459772</v>
      </c>
      <c r="L50" s="2">
        <v>3880.1498127340824</v>
      </c>
      <c r="M50" s="2">
        <v>4263.5919234856528</v>
      </c>
      <c r="N50" s="2">
        <v>3543.8011518642015</v>
      </c>
      <c r="O50" s="2">
        <v>3066.4694433631767</v>
      </c>
      <c r="P50" s="2">
        <v>2372.5105982100804</v>
      </c>
      <c r="Q50" s="2">
        <v>2231.9387772378645</v>
      </c>
    </row>
    <row r="51" spans="1:17" x14ac:dyDescent="0.2">
      <c r="A51" s="1" t="s">
        <v>65</v>
      </c>
      <c r="B51" t="s">
        <v>66</v>
      </c>
      <c r="C51" s="2" t="s">
        <v>429</v>
      </c>
      <c r="D51" s="2" t="s">
        <v>429</v>
      </c>
      <c r="E51" s="2" t="s">
        <v>429</v>
      </c>
      <c r="F51" s="2" t="s">
        <v>429</v>
      </c>
      <c r="G51" s="2" t="s">
        <v>429</v>
      </c>
      <c r="H51" s="2" t="s">
        <v>429</v>
      </c>
      <c r="I51" s="2" t="s">
        <v>429</v>
      </c>
      <c r="J51" s="2" t="s">
        <v>429</v>
      </c>
      <c r="K51" s="2" t="s">
        <v>429</v>
      </c>
      <c r="L51" s="2" t="s">
        <v>429</v>
      </c>
      <c r="M51" s="2" t="s">
        <v>429</v>
      </c>
      <c r="N51" s="2" t="s">
        <v>429</v>
      </c>
      <c r="O51" s="2" t="s">
        <v>429</v>
      </c>
      <c r="P51" s="2" t="s">
        <v>429</v>
      </c>
      <c r="Q51" s="2" t="s">
        <v>429</v>
      </c>
    </row>
    <row r="52" spans="1:17" x14ac:dyDescent="0.2">
      <c r="A52" s="1" t="s">
        <v>67</v>
      </c>
      <c r="B52" t="s">
        <v>68</v>
      </c>
      <c r="C52" s="2">
        <v>4842.4657534246571</v>
      </c>
      <c r="D52" s="2">
        <v>4400.6857142857143</v>
      </c>
      <c r="E52" s="2">
        <v>4558.2278481012663</v>
      </c>
      <c r="F52" s="2">
        <v>4197.5</v>
      </c>
      <c r="G52" s="2">
        <v>4418.2022471910113</v>
      </c>
      <c r="H52" s="2">
        <v>4614.4444444444443</v>
      </c>
      <c r="I52" s="2">
        <v>4435.5555555555557</v>
      </c>
      <c r="J52" s="2">
        <v>4517.954545454545</v>
      </c>
      <c r="K52" s="2">
        <v>3810.9923664122134</v>
      </c>
      <c r="L52" s="2">
        <v>3744.9724415313576</v>
      </c>
      <c r="M52" s="2">
        <v>4202.4409657734141</v>
      </c>
      <c r="N52" s="2">
        <v>3917.2841373053079</v>
      </c>
      <c r="O52" s="2">
        <v>4163.7305699481867</v>
      </c>
      <c r="P52" s="2">
        <v>4972.5373134328365</v>
      </c>
      <c r="Q52" s="2">
        <v>5808.2352941176468</v>
      </c>
    </row>
    <row r="53" spans="1:17" x14ac:dyDescent="0.2">
      <c r="A53" s="1" t="s">
        <v>69</v>
      </c>
      <c r="B53" t="s">
        <v>70</v>
      </c>
      <c r="C53" s="2" t="s">
        <v>429</v>
      </c>
      <c r="D53" s="2" t="s">
        <v>429</v>
      </c>
      <c r="E53" s="2" t="s">
        <v>429</v>
      </c>
      <c r="F53" s="2" t="s">
        <v>429</v>
      </c>
      <c r="G53" s="2" t="s">
        <v>429</v>
      </c>
      <c r="H53" s="2" t="s">
        <v>429</v>
      </c>
      <c r="I53" s="2" t="s">
        <v>429</v>
      </c>
      <c r="J53" s="2" t="s">
        <v>429</v>
      </c>
      <c r="K53" s="2" t="s">
        <v>429</v>
      </c>
      <c r="L53" s="2" t="s">
        <v>429</v>
      </c>
      <c r="M53" s="2" t="s">
        <v>429</v>
      </c>
      <c r="N53" s="2" t="s">
        <v>429</v>
      </c>
      <c r="O53" s="2" t="s">
        <v>429</v>
      </c>
      <c r="P53" s="2" t="s">
        <v>429</v>
      </c>
      <c r="Q53" s="2" t="s">
        <v>429</v>
      </c>
    </row>
    <row r="54" spans="1:17" x14ac:dyDescent="0.2">
      <c r="A54" s="1" t="s">
        <v>71</v>
      </c>
      <c r="B54" t="s">
        <v>72</v>
      </c>
      <c r="C54" s="2">
        <v>6395.7010500308834</v>
      </c>
      <c r="D54" s="2">
        <v>5904.371047544153</v>
      </c>
      <c r="E54" s="2">
        <v>6239.2985318107667</v>
      </c>
      <c r="F54" s="2">
        <v>6111.2212389380529</v>
      </c>
      <c r="G54" s="2">
        <v>6141.0204081632655</v>
      </c>
      <c r="H54" s="2">
        <v>5297.2169811320755</v>
      </c>
      <c r="I54" s="2">
        <v>5360.9595735228795</v>
      </c>
      <c r="J54" s="2">
        <v>5280.7917607871668</v>
      </c>
      <c r="K54" s="2">
        <v>5132.2207267833101</v>
      </c>
      <c r="L54" s="2">
        <v>5547.2290809327851</v>
      </c>
      <c r="M54" s="2">
        <v>5523.3274956217165</v>
      </c>
      <c r="N54" s="2">
        <v>5910.6190911863359</v>
      </c>
      <c r="O54" s="2">
        <v>6411.5963302752289</v>
      </c>
      <c r="P54" s="2">
        <v>6659.5701643489256</v>
      </c>
      <c r="Q54" s="2">
        <v>6816.6104702750663</v>
      </c>
    </row>
    <row r="55" spans="1:17" x14ac:dyDescent="0.2">
      <c r="A55" s="1" t="s">
        <v>73</v>
      </c>
      <c r="B55" t="s">
        <v>74</v>
      </c>
      <c r="C55" s="2">
        <v>5504.164181571251</v>
      </c>
      <c r="D55" s="2">
        <v>5334.3437073177856</v>
      </c>
      <c r="E55" s="2">
        <v>5464.9259688055045</v>
      </c>
      <c r="F55" s="2">
        <v>5493.5416331132228</v>
      </c>
      <c r="G55" s="2">
        <v>5421.7807042656741</v>
      </c>
      <c r="H55" s="2">
        <v>5246.3727662345964</v>
      </c>
      <c r="I55" s="2">
        <v>4742.1482853701627</v>
      </c>
      <c r="J55" s="2">
        <v>4562.6759473204402</v>
      </c>
      <c r="K55" s="2">
        <v>4524.9431975616517</v>
      </c>
      <c r="L55" s="2">
        <v>4317.3769879008096</v>
      </c>
      <c r="M55" s="2">
        <v>4516.0794971221512</v>
      </c>
      <c r="N55" s="2">
        <v>4643.8121320005475</v>
      </c>
      <c r="O55" s="2">
        <v>5061.9163100887263</v>
      </c>
      <c r="P55" s="2">
        <v>5133.0931940064902</v>
      </c>
      <c r="Q55" s="2">
        <v>5255.3713164857227</v>
      </c>
    </row>
    <row r="56" spans="1:17" x14ac:dyDescent="0.2">
      <c r="A56" s="1" t="s">
        <v>75</v>
      </c>
      <c r="B56" t="s">
        <v>76</v>
      </c>
      <c r="C56" s="2">
        <v>3834.9346143581533</v>
      </c>
      <c r="D56" s="2">
        <v>3673.7018425460633</v>
      </c>
      <c r="E56" s="2">
        <v>3724.5051194539246</v>
      </c>
      <c r="F56" s="2">
        <v>3651.7125508459594</v>
      </c>
      <c r="G56" s="2">
        <v>3310.0424328147101</v>
      </c>
      <c r="H56" s="2">
        <v>3714.7673634524613</v>
      </c>
      <c r="I56" s="2">
        <v>3266.0848484848484</v>
      </c>
      <c r="J56" s="2">
        <v>3207.0395634379265</v>
      </c>
      <c r="K56" s="2">
        <v>3708.4422986655936</v>
      </c>
      <c r="L56" s="2">
        <v>3919.7565024903156</v>
      </c>
      <c r="M56" s="2">
        <v>3830.974759742317</v>
      </c>
      <c r="N56" s="2">
        <v>3392.7071823204419</v>
      </c>
      <c r="O56" s="2">
        <v>3656.350382999753</v>
      </c>
      <c r="P56" s="2">
        <v>3882.3411371237453</v>
      </c>
      <c r="Q56" s="2">
        <v>3753.4920634920636</v>
      </c>
    </row>
    <row r="57" spans="1:17" x14ac:dyDescent="0.2">
      <c r="A57" s="1" t="s">
        <v>77</v>
      </c>
      <c r="B57" t="s">
        <v>78</v>
      </c>
      <c r="C57" s="2">
        <v>6822.7752639517339</v>
      </c>
      <c r="D57" s="2">
        <v>7241.7508417508425</v>
      </c>
      <c r="E57" s="2">
        <v>6984.6625766871166</v>
      </c>
      <c r="F57" s="2">
        <v>7284.5215537659888</v>
      </c>
      <c r="G57" s="2">
        <v>6968.5012508528534</v>
      </c>
      <c r="H57" s="2">
        <v>6601.3809523809523</v>
      </c>
      <c r="I57" s="2">
        <v>6575.2719200887896</v>
      </c>
      <c r="J57" s="2">
        <v>6212.0740019474197</v>
      </c>
      <c r="K57" s="2">
        <v>5656.7892976588637</v>
      </c>
      <c r="L57" s="2">
        <v>5280.785545954438</v>
      </c>
      <c r="M57" s="2">
        <v>4828.8228004956636</v>
      </c>
      <c r="N57" s="2">
        <v>5841.8911457879285</v>
      </c>
      <c r="O57" s="2">
        <v>5219.9055861526367</v>
      </c>
      <c r="P57" s="2">
        <v>5887.6293436293436</v>
      </c>
      <c r="Q57" s="2">
        <v>6363.1999039788752</v>
      </c>
    </row>
    <row r="58" spans="1:17" x14ac:dyDescent="0.2">
      <c r="A58" s="1" t="s">
        <v>79</v>
      </c>
      <c r="B58" t="s">
        <v>80</v>
      </c>
      <c r="C58" s="2">
        <v>11433.043478260868</v>
      </c>
      <c r="D58" s="2">
        <v>11459.428571428571</v>
      </c>
      <c r="E58" s="2">
        <v>12806.25</v>
      </c>
      <c r="F58" s="2">
        <v>10989.176187612749</v>
      </c>
      <c r="G58" s="2">
        <v>11741.818181818182</v>
      </c>
      <c r="H58" s="2">
        <v>9770.9589041095896</v>
      </c>
      <c r="I58" s="2">
        <v>10763.934426229509</v>
      </c>
      <c r="J58" s="2">
        <v>10733.125</v>
      </c>
      <c r="K58" s="2">
        <v>12179.682539682541</v>
      </c>
      <c r="L58" s="2">
        <v>11177.837837837837</v>
      </c>
      <c r="M58" s="2">
        <v>8940.6185567010307</v>
      </c>
      <c r="N58" s="2">
        <v>11616.5</v>
      </c>
      <c r="O58" s="2">
        <v>10961.411764705883</v>
      </c>
      <c r="P58" s="2">
        <v>12239</v>
      </c>
      <c r="Q58" s="2">
        <v>13125.714285714284</v>
      </c>
    </row>
    <row r="59" spans="1:17" x14ac:dyDescent="0.2">
      <c r="A59" s="1" t="s">
        <v>81</v>
      </c>
      <c r="B59" t="s">
        <v>82</v>
      </c>
      <c r="C59" s="2">
        <v>6756.4756952726229</v>
      </c>
      <c r="D59" s="2">
        <v>5798.5848206237597</v>
      </c>
      <c r="E59" s="2">
        <v>6379.9763288142894</v>
      </c>
      <c r="F59" s="2">
        <v>6201.6625916870416</v>
      </c>
      <c r="G59" s="2">
        <v>6090.4427396247338</v>
      </c>
      <c r="H59" s="2">
        <v>6805.4269005847955</v>
      </c>
      <c r="I59" s="2">
        <v>6587.4281916156287</v>
      </c>
      <c r="J59" s="2">
        <v>4950.3768844221104</v>
      </c>
      <c r="K59" s="2">
        <v>4854.5228215767629</v>
      </c>
      <c r="L59" s="2">
        <v>5580.4691762138573</v>
      </c>
      <c r="M59" s="2">
        <v>5552.1530646156771</v>
      </c>
      <c r="N59" s="2">
        <v>5648.5116279069771</v>
      </c>
      <c r="O59" s="2">
        <v>6135.8199356913192</v>
      </c>
      <c r="P59" s="2">
        <v>7013.2953466286799</v>
      </c>
      <c r="Q59" s="2">
        <v>7748.6792452830186</v>
      </c>
    </row>
    <row r="60" spans="1:17" x14ac:dyDescent="0.2">
      <c r="A60" s="1" t="s">
        <v>83</v>
      </c>
      <c r="B60" t="s">
        <v>84</v>
      </c>
      <c r="C60" s="2" t="s">
        <v>429</v>
      </c>
      <c r="D60" s="2" t="s">
        <v>429</v>
      </c>
      <c r="E60" s="2" t="s">
        <v>429</v>
      </c>
      <c r="F60" s="2" t="s">
        <v>429</v>
      </c>
      <c r="G60" s="2" t="s">
        <v>429</v>
      </c>
      <c r="H60" s="2" t="s">
        <v>429</v>
      </c>
      <c r="I60" s="2" t="s">
        <v>429</v>
      </c>
      <c r="J60" s="2" t="s">
        <v>429</v>
      </c>
      <c r="K60" s="2" t="s">
        <v>429</v>
      </c>
      <c r="L60" s="2" t="s">
        <v>429</v>
      </c>
      <c r="M60" s="2" t="s">
        <v>429</v>
      </c>
      <c r="N60" s="2" t="s">
        <v>429</v>
      </c>
      <c r="O60" s="2" t="s">
        <v>429</v>
      </c>
      <c r="P60" s="2" t="s">
        <v>429</v>
      </c>
      <c r="Q60" s="2" t="s">
        <v>429</v>
      </c>
    </row>
    <row r="61" spans="1:17" x14ac:dyDescent="0.2">
      <c r="A61" s="1" t="s">
        <v>85</v>
      </c>
      <c r="B61" t="s">
        <v>86</v>
      </c>
      <c r="C61" s="2" t="s">
        <v>429</v>
      </c>
      <c r="D61" s="2" t="s">
        <v>429</v>
      </c>
      <c r="E61" s="2" t="s">
        <v>429</v>
      </c>
      <c r="F61" s="2" t="s">
        <v>429</v>
      </c>
      <c r="G61" s="2" t="s">
        <v>429</v>
      </c>
      <c r="H61" s="2" t="s">
        <v>429</v>
      </c>
      <c r="I61" s="2" t="s">
        <v>429</v>
      </c>
      <c r="J61" s="2" t="s">
        <v>429</v>
      </c>
      <c r="K61" s="2" t="s">
        <v>429</v>
      </c>
      <c r="L61" s="2" t="s">
        <v>429</v>
      </c>
      <c r="M61" s="2" t="s">
        <v>429</v>
      </c>
      <c r="N61" s="2" t="s">
        <v>429</v>
      </c>
      <c r="O61" s="2" t="s">
        <v>429</v>
      </c>
      <c r="P61" s="2" t="s">
        <v>429</v>
      </c>
      <c r="Q61" s="2" t="s">
        <v>429</v>
      </c>
    </row>
    <row r="62" spans="1:17" x14ac:dyDescent="0.2">
      <c r="A62" s="1" t="s">
        <v>87</v>
      </c>
      <c r="B62" t="s">
        <v>88</v>
      </c>
      <c r="C62" s="2" t="s">
        <v>429</v>
      </c>
      <c r="D62" s="2" t="s">
        <v>429</v>
      </c>
      <c r="E62" s="2" t="s">
        <v>429</v>
      </c>
      <c r="F62" s="2" t="s">
        <v>429</v>
      </c>
      <c r="G62" s="2" t="s">
        <v>429</v>
      </c>
      <c r="H62" s="2">
        <v>8607.1111111111113</v>
      </c>
      <c r="I62" s="2">
        <v>9388.4745762711864</v>
      </c>
      <c r="J62" s="2">
        <v>10103.5</v>
      </c>
      <c r="K62" s="2">
        <v>9546.0550458715607</v>
      </c>
      <c r="L62" s="2">
        <v>12136.756756756757</v>
      </c>
      <c r="M62" s="2">
        <v>9606.114649681529</v>
      </c>
      <c r="N62" s="2">
        <v>5994.844444444444</v>
      </c>
      <c r="O62" s="2">
        <v>5228.1647940074918</v>
      </c>
      <c r="P62" s="2">
        <v>8682.994652406418</v>
      </c>
      <c r="Q62" s="2">
        <v>8107.1428571428578</v>
      </c>
    </row>
    <row r="63" spans="1:17" x14ac:dyDescent="0.2">
      <c r="A63" s="1" t="s">
        <v>89</v>
      </c>
      <c r="B63" t="s">
        <v>90</v>
      </c>
      <c r="C63" s="2">
        <v>6011.1801242236024</v>
      </c>
      <c r="D63" s="2">
        <v>5088.9082969432311</v>
      </c>
      <c r="E63" s="2">
        <v>5248.7022900763359</v>
      </c>
      <c r="F63" s="2">
        <v>4903.4668626730372</v>
      </c>
      <c r="G63" s="2">
        <v>5349.2655367231646</v>
      </c>
      <c r="H63" s="2">
        <v>6286.2458471760792</v>
      </c>
      <c r="I63" s="2">
        <v>5846.1744606726525</v>
      </c>
      <c r="J63" s="2">
        <v>5976.3870967741941</v>
      </c>
      <c r="K63" s="2">
        <v>5425.2365930599371</v>
      </c>
      <c r="L63" s="2">
        <v>5592.7299703264098</v>
      </c>
      <c r="M63" s="2">
        <v>6031.4864864864858</v>
      </c>
      <c r="N63" s="2">
        <v>5822.2105263157891</v>
      </c>
      <c r="O63" s="2">
        <v>6307.4468085106373</v>
      </c>
      <c r="P63" s="2">
        <v>5713.1491519496421</v>
      </c>
      <c r="Q63" s="2">
        <v>6365.5555555555547</v>
      </c>
    </row>
    <row r="64" spans="1:17" x14ac:dyDescent="0.2">
      <c r="A64" s="1" t="s">
        <v>91</v>
      </c>
      <c r="B64" t="s">
        <v>92</v>
      </c>
      <c r="C64" s="2" t="s">
        <v>429</v>
      </c>
      <c r="D64" s="2" t="s">
        <v>429</v>
      </c>
      <c r="E64" s="2" t="s">
        <v>429</v>
      </c>
      <c r="F64" s="2" t="s">
        <v>429</v>
      </c>
      <c r="G64" s="2" t="s">
        <v>429</v>
      </c>
      <c r="H64" s="2" t="s">
        <v>429</v>
      </c>
      <c r="I64" s="2" t="s">
        <v>429</v>
      </c>
      <c r="J64" s="2" t="s">
        <v>429</v>
      </c>
      <c r="K64" s="2" t="s">
        <v>429</v>
      </c>
      <c r="L64" s="2" t="s">
        <v>429</v>
      </c>
      <c r="M64" s="2" t="s">
        <v>429</v>
      </c>
      <c r="N64" s="2">
        <v>5754.4000000000005</v>
      </c>
      <c r="O64" s="2">
        <v>3427.9365079365084</v>
      </c>
      <c r="P64" s="2" t="s">
        <v>429</v>
      </c>
      <c r="Q64" s="2" t="s">
        <v>429</v>
      </c>
    </row>
    <row r="65" spans="1:18" x14ac:dyDescent="0.2">
      <c r="A65" s="1" t="s">
        <v>93</v>
      </c>
      <c r="B65" t="s">
        <v>94</v>
      </c>
      <c r="C65" s="2" t="s">
        <v>429</v>
      </c>
      <c r="D65" s="2" t="s">
        <v>429</v>
      </c>
      <c r="E65" s="2" t="s">
        <v>429</v>
      </c>
      <c r="F65" s="2" t="s">
        <v>429</v>
      </c>
      <c r="G65" s="2" t="s">
        <v>429</v>
      </c>
      <c r="H65" s="2" t="s">
        <v>429</v>
      </c>
      <c r="I65" s="2" t="s">
        <v>429</v>
      </c>
      <c r="J65" s="2" t="s">
        <v>429</v>
      </c>
      <c r="K65" s="2" t="s">
        <v>429</v>
      </c>
      <c r="L65" s="2" t="s">
        <v>429</v>
      </c>
      <c r="M65" s="2" t="s">
        <v>429</v>
      </c>
      <c r="N65" s="2" t="s">
        <v>429</v>
      </c>
      <c r="O65" s="2" t="s">
        <v>429</v>
      </c>
      <c r="P65" s="2" t="s">
        <v>429</v>
      </c>
      <c r="Q65" s="2" t="s">
        <v>429</v>
      </c>
    </row>
    <row r="66" spans="1:18" s="180" customFormat="1" ht="19.5" customHeight="1" x14ac:dyDescent="0.2">
      <c r="A66" s="177"/>
      <c r="B66" s="178" t="s">
        <v>5</v>
      </c>
      <c r="C66" s="179">
        <v>5755.9540076917892</v>
      </c>
      <c r="D66" s="179">
        <v>5511.671125602139</v>
      </c>
      <c r="E66" s="179">
        <v>5776.5196551634172</v>
      </c>
      <c r="F66" s="179">
        <v>5151.9162758032553</v>
      </c>
      <c r="G66" s="179">
        <v>5084.3780679086876</v>
      </c>
      <c r="H66" s="179">
        <v>4848.3612511920455</v>
      </c>
      <c r="I66" s="179">
        <v>4412.3951016671899</v>
      </c>
      <c r="J66" s="179">
        <v>4213.1940270450095</v>
      </c>
      <c r="K66" s="179">
        <v>4736.2368895254813</v>
      </c>
      <c r="L66" s="179">
        <v>4789.8182014495296</v>
      </c>
      <c r="M66" s="179">
        <v>4878.9732765367335</v>
      </c>
      <c r="N66" s="179">
        <v>4965.8058386809507</v>
      </c>
      <c r="O66" s="179">
        <v>5037.5208442251896</v>
      </c>
      <c r="P66" s="179">
        <v>4853.9546117894815</v>
      </c>
      <c r="Q66" s="179">
        <v>4909.1678903132233</v>
      </c>
      <c r="R66" s="299"/>
    </row>
    <row r="67" spans="1:18" s="46" customFormat="1" x14ac:dyDescent="0.2">
      <c r="A67" s="107" t="s">
        <v>634</v>
      </c>
      <c r="B67" s="106"/>
      <c r="C67" s="106"/>
      <c r="D67" s="106"/>
      <c r="E67" s="106"/>
      <c r="F67" s="106"/>
      <c r="G67" s="106"/>
      <c r="H67" s="106"/>
      <c r="I67" s="106"/>
      <c r="J67" s="106"/>
      <c r="K67" s="106"/>
      <c r="L67" s="106"/>
      <c r="M67" s="106"/>
      <c r="N67" s="106"/>
      <c r="O67" s="106"/>
      <c r="P67" s="106"/>
      <c r="Q67" s="106"/>
      <c r="R67" s="50"/>
    </row>
    <row r="68" spans="1:18" s="46" customFormat="1" ht="15" customHeight="1" x14ac:dyDescent="0.2">
      <c r="A68" s="106" t="s">
        <v>757</v>
      </c>
      <c r="B68" s="106"/>
      <c r="C68" s="106"/>
      <c r="D68" s="106"/>
      <c r="E68" s="106"/>
      <c r="F68" s="106"/>
      <c r="G68" s="106"/>
      <c r="H68" s="106"/>
      <c r="I68" s="106"/>
      <c r="J68" s="106"/>
      <c r="K68" s="106"/>
      <c r="L68" s="106"/>
      <c r="M68" s="106"/>
      <c r="N68" s="106"/>
      <c r="O68" s="106"/>
      <c r="P68" s="106"/>
      <c r="Q68" s="106"/>
      <c r="R68" s="50"/>
    </row>
    <row r="69" spans="1:18" ht="20.100000000000001" customHeight="1" x14ac:dyDescent="0.2">
      <c r="C69" s="2"/>
      <c r="D69" s="2"/>
      <c r="E69" s="2"/>
      <c r="F69" s="2"/>
      <c r="G69" s="2"/>
      <c r="H69" s="2"/>
      <c r="I69" s="2"/>
      <c r="J69" s="2"/>
      <c r="K69" s="2"/>
      <c r="L69" s="2"/>
      <c r="M69" s="2"/>
      <c r="N69" s="2"/>
      <c r="O69" s="2"/>
      <c r="P69" s="2"/>
      <c r="Q69" s="2"/>
    </row>
  </sheetData>
  <phoneticPr fontId="2" type="noConversion"/>
  <pageMargins left="0.74803149606299213" right="0.74803149606299213" top="0.98425196850393704" bottom="0.98425196850393704" header="0.51181102362204722" footer="0.51181102362204722"/>
  <pageSetup scale="66" fitToHeight="2" orientation="landscape" r:id="rId1"/>
  <headerFooter alignWithMargins="0">
    <oddFooter>&amp;L&amp;"Times New Roman,Bold Italic"&amp;12RMI Economic Report - FY 2010&amp;RPage S&amp;P  of  &amp;N</oddFooter>
  </headerFooter>
  <rowBreaks count="1" manualBreakCount="1">
    <brk id="46"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Q77"/>
  <sheetViews>
    <sheetView view="pageBreakPreview" zoomScale="80" zoomScaleNormal="80" zoomScaleSheetLayoutView="80" workbookViewId="0">
      <pane xSplit="2" topLeftCell="C1" activePane="topRight" state="frozen"/>
      <selection activeCell="A2" sqref="A2"/>
      <selection pane="topRight" activeCell="A2" sqref="A2"/>
    </sheetView>
  </sheetViews>
  <sheetFormatPr defaultRowHeight="12.75" x14ac:dyDescent="0.2"/>
  <cols>
    <col min="1" max="1" width="5.7109375" style="1" customWidth="1"/>
    <col min="2" max="2" width="29.85546875" customWidth="1"/>
    <col min="3" max="15" width="9" customWidth="1"/>
    <col min="16" max="17" width="9.28515625" style="51" customWidth="1"/>
  </cols>
  <sheetData>
    <row r="1" spans="1:17" s="32" customFormat="1" ht="24.95" customHeight="1" x14ac:dyDescent="0.2">
      <c r="A1" s="75" t="s">
        <v>772</v>
      </c>
      <c r="P1" s="181"/>
      <c r="Q1" s="181"/>
    </row>
    <row r="2" spans="1:17" s="32" customFormat="1" ht="21.75" customHeight="1" x14ac:dyDescent="0.2">
      <c r="A2" s="17"/>
      <c r="B2" s="16"/>
      <c r="C2" s="48" t="s">
        <v>521</v>
      </c>
      <c r="D2" s="48" t="s">
        <v>447</v>
      </c>
      <c r="E2" s="48" t="s">
        <v>411</v>
      </c>
      <c r="F2" s="48" t="s">
        <v>412</v>
      </c>
      <c r="G2" s="48" t="s">
        <v>413</v>
      </c>
      <c r="H2" s="48" t="s">
        <v>414</v>
      </c>
      <c r="I2" s="48" t="s">
        <v>415</v>
      </c>
      <c r="J2" s="48" t="s">
        <v>416</v>
      </c>
      <c r="K2" s="48" t="s">
        <v>417</v>
      </c>
      <c r="L2" s="48" t="s">
        <v>522</v>
      </c>
      <c r="M2" s="48" t="s">
        <v>603</v>
      </c>
      <c r="N2" s="48" t="s">
        <v>617</v>
      </c>
      <c r="O2" s="48" t="s">
        <v>768</v>
      </c>
      <c r="P2" s="341"/>
      <c r="Q2" s="341"/>
    </row>
    <row r="3" spans="1:17" ht="20.100000000000001" customHeight="1" x14ac:dyDescent="0.2">
      <c r="A3" s="1">
        <v>10</v>
      </c>
      <c r="B3" s="46" t="s">
        <v>26</v>
      </c>
      <c r="C3" s="403">
        <v>23.5</v>
      </c>
      <c r="D3" s="403">
        <v>22.5</v>
      </c>
      <c r="E3" s="403">
        <v>22.25</v>
      </c>
      <c r="F3" s="403">
        <v>23.25</v>
      </c>
      <c r="G3" s="403">
        <v>22.557381324986959</v>
      </c>
      <c r="H3" s="403">
        <v>22.25</v>
      </c>
      <c r="I3" s="403">
        <v>26.25</v>
      </c>
      <c r="J3" s="403">
        <v>27.25</v>
      </c>
      <c r="K3" s="403">
        <v>32</v>
      </c>
      <c r="L3" s="403">
        <v>32.5</v>
      </c>
      <c r="M3" s="403">
        <v>29.75</v>
      </c>
      <c r="N3" s="403">
        <v>28.25</v>
      </c>
      <c r="O3" s="403">
        <v>28.333333333333332</v>
      </c>
      <c r="P3" s="170"/>
      <c r="Q3" s="170"/>
    </row>
    <row r="4" spans="1:17" x14ac:dyDescent="0.2">
      <c r="A4" s="1">
        <v>11</v>
      </c>
      <c r="B4" s="46" t="s">
        <v>27</v>
      </c>
      <c r="C4" s="403">
        <v>15</v>
      </c>
      <c r="D4" s="403">
        <v>13.75</v>
      </c>
      <c r="E4" s="403">
        <v>13.75</v>
      </c>
      <c r="F4" s="403">
        <v>12.5</v>
      </c>
      <c r="G4" s="403">
        <v>12.281298904538341</v>
      </c>
      <c r="H4" s="403">
        <v>17.5</v>
      </c>
      <c r="I4" s="403">
        <v>20.25</v>
      </c>
      <c r="J4" s="403">
        <v>21.25</v>
      </c>
      <c r="K4" s="403">
        <v>24.5</v>
      </c>
      <c r="L4" s="403">
        <v>25</v>
      </c>
      <c r="M4" s="403">
        <v>30.5</v>
      </c>
      <c r="N4" s="403">
        <v>34</v>
      </c>
      <c r="O4" s="403">
        <v>28.666666666666668</v>
      </c>
      <c r="P4" s="170"/>
      <c r="Q4" s="170"/>
    </row>
    <row r="5" spans="1:17" x14ac:dyDescent="0.2">
      <c r="A5" s="1">
        <v>12</v>
      </c>
      <c r="B5" s="46" t="s">
        <v>28</v>
      </c>
      <c r="C5" s="403">
        <v>0</v>
      </c>
      <c r="D5" s="403">
        <v>1</v>
      </c>
      <c r="E5" s="403">
        <v>2</v>
      </c>
      <c r="F5" s="403">
        <v>2</v>
      </c>
      <c r="G5" s="403">
        <v>2.0052164840897237</v>
      </c>
      <c r="H5" s="403">
        <v>0</v>
      </c>
      <c r="I5" s="403">
        <v>2</v>
      </c>
      <c r="J5" s="403">
        <v>0</v>
      </c>
      <c r="K5" s="403">
        <v>0</v>
      </c>
      <c r="L5" s="403">
        <v>10.25</v>
      </c>
      <c r="M5" s="403">
        <v>0</v>
      </c>
      <c r="N5" s="403">
        <v>0</v>
      </c>
      <c r="O5" s="403">
        <v>0</v>
      </c>
      <c r="P5" s="170"/>
      <c r="Q5" s="170"/>
    </row>
    <row r="6" spans="1:17" x14ac:dyDescent="0.2">
      <c r="A6" s="1">
        <v>13</v>
      </c>
      <c r="B6" s="46" t="s">
        <v>29</v>
      </c>
      <c r="C6" s="403">
        <v>17.25</v>
      </c>
      <c r="D6" s="403">
        <v>17</v>
      </c>
      <c r="E6" s="403">
        <v>17.25</v>
      </c>
      <c r="F6" s="403">
        <v>15.25</v>
      </c>
      <c r="G6" s="403">
        <v>13.786515388628064</v>
      </c>
      <c r="H6" s="403">
        <v>14.75</v>
      </c>
      <c r="I6" s="403">
        <v>15.25</v>
      </c>
      <c r="J6" s="403">
        <v>15.75</v>
      </c>
      <c r="K6" s="403">
        <v>15</v>
      </c>
      <c r="L6" s="403">
        <v>14.75</v>
      </c>
      <c r="M6" s="403">
        <v>16.75</v>
      </c>
      <c r="N6" s="403">
        <v>16.25</v>
      </c>
      <c r="O6" s="403">
        <v>17.666666666666668</v>
      </c>
      <c r="P6" s="170"/>
      <c r="Q6" s="170"/>
    </row>
    <row r="7" spans="1:17" x14ac:dyDescent="0.2">
      <c r="A7" s="1">
        <v>14</v>
      </c>
      <c r="B7" s="46" t="s">
        <v>30</v>
      </c>
      <c r="C7" s="403">
        <v>39</v>
      </c>
      <c r="D7" s="403">
        <v>35</v>
      </c>
      <c r="E7" s="403">
        <v>36.75</v>
      </c>
      <c r="F7" s="403">
        <v>37</v>
      </c>
      <c r="G7" s="403">
        <v>38.349113197704746</v>
      </c>
      <c r="H7" s="403">
        <v>41.75</v>
      </c>
      <c r="I7" s="403">
        <v>45</v>
      </c>
      <c r="J7" s="403">
        <v>47.75</v>
      </c>
      <c r="K7" s="403">
        <v>48.5</v>
      </c>
      <c r="L7" s="403">
        <v>49.5</v>
      </c>
      <c r="M7" s="403">
        <v>50.75</v>
      </c>
      <c r="N7" s="403">
        <v>49.5</v>
      </c>
      <c r="O7" s="403">
        <v>50.666666666666664</v>
      </c>
      <c r="P7" s="170"/>
      <c r="Q7" s="170"/>
    </row>
    <row r="8" spans="1:17" x14ac:dyDescent="0.2">
      <c r="A8" s="1">
        <v>15</v>
      </c>
      <c r="B8" s="46" t="s">
        <v>31</v>
      </c>
      <c r="C8" s="403">
        <v>7</v>
      </c>
      <c r="D8" s="403">
        <v>6.75</v>
      </c>
      <c r="E8" s="403">
        <v>7.5</v>
      </c>
      <c r="F8" s="403">
        <v>11</v>
      </c>
      <c r="G8" s="403">
        <v>11.02869066249348</v>
      </c>
      <c r="H8" s="403">
        <v>11</v>
      </c>
      <c r="I8" s="403">
        <v>10.25</v>
      </c>
      <c r="J8" s="403">
        <v>10.75</v>
      </c>
      <c r="K8" s="403">
        <v>9.75</v>
      </c>
      <c r="L8" s="403">
        <v>7</v>
      </c>
      <c r="M8" s="403">
        <v>7.25</v>
      </c>
      <c r="N8" s="403">
        <v>8</v>
      </c>
      <c r="O8" s="403">
        <v>9</v>
      </c>
      <c r="P8" s="170"/>
      <c r="Q8" s="170"/>
    </row>
    <row r="9" spans="1:17" x14ac:dyDescent="0.2">
      <c r="A9" s="1">
        <v>16</v>
      </c>
      <c r="B9" s="46" t="s">
        <v>32</v>
      </c>
      <c r="C9" s="403">
        <v>29.75</v>
      </c>
      <c r="D9" s="403">
        <v>55.75</v>
      </c>
      <c r="E9" s="403">
        <v>34</v>
      </c>
      <c r="F9" s="403">
        <v>33.75</v>
      </c>
      <c r="G9" s="403">
        <v>33.086071987480437</v>
      </c>
      <c r="H9" s="403">
        <v>31.5</v>
      </c>
      <c r="I9" s="403">
        <v>35.75</v>
      </c>
      <c r="J9" s="403">
        <v>33.5</v>
      </c>
      <c r="K9" s="403">
        <v>36.75</v>
      </c>
      <c r="L9" s="403">
        <v>36.75</v>
      </c>
      <c r="M9" s="403">
        <v>39</v>
      </c>
      <c r="N9" s="403">
        <v>37.25</v>
      </c>
      <c r="O9" s="403">
        <v>36</v>
      </c>
      <c r="P9" s="170"/>
      <c r="Q9" s="170"/>
    </row>
    <row r="10" spans="1:17" x14ac:dyDescent="0.2">
      <c r="A10" s="1">
        <v>17</v>
      </c>
      <c r="B10" s="46" t="s">
        <v>33</v>
      </c>
      <c r="C10" s="403">
        <v>12</v>
      </c>
      <c r="D10" s="403">
        <v>11</v>
      </c>
      <c r="E10" s="403">
        <v>11.75</v>
      </c>
      <c r="F10" s="403">
        <v>11</v>
      </c>
      <c r="G10" s="403">
        <v>11.02869066249348</v>
      </c>
      <c r="H10" s="403">
        <v>13</v>
      </c>
      <c r="I10" s="403">
        <v>13</v>
      </c>
      <c r="J10" s="403">
        <v>13.75</v>
      </c>
      <c r="K10" s="403">
        <v>14.75</v>
      </c>
      <c r="L10" s="403">
        <v>15</v>
      </c>
      <c r="M10" s="403">
        <v>15.25</v>
      </c>
      <c r="N10" s="403">
        <v>16</v>
      </c>
      <c r="O10" s="403">
        <v>16</v>
      </c>
      <c r="P10" s="170"/>
      <c r="Q10" s="170"/>
    </row>
    <row r="11" spans="1:17" x14ac:dyDescent="0.2">
      <c r="A11" s="1">
        <v>18</v>
      </c>
      <c r="B11" s="46" t="s">
        <v>34</v>
      </c>
      <c r="C11" s="403">
        <v>21.5</v>
      </c>
      <c r="D11" s="403">
        <v>21.25</v>
      </c>
      <c r="E11" s="403">
        <v>21.5</v>
      </c>
      <c r="F11" s="403">
        <v>21.5</v>
      </c>
      <c r="G11" s="403">
        <v>20.052164840897234</v>
      </c>
      <c r="H11" s="403">
        <v>29.5</v>
      </c>
      <c r="I11" s="403">
        <v>35.25</v>
      </c>
      <c r="J11" s="403">
        <v>40</v>
      </c>
      <c r="K11" s="403">
        <v>40.25</v>
      </c>
      <c r="L11" s="403">
        <v>36.75</v>
      </c>
      <c r="M11" s="403">
        <v>35</v>
      </c>
      <c r="N11" s="403">
        <v>34</v>
      </c>
      <c r="O11" s="403">
        <v>40.666666666666664</v>
      </c>
      <c r="P11" s="170"/>
      <c r="Q11" s="170"/>
    </row>
    <row r="12" spans="1:17" x14ac:dyDescent="0.2">
      <c r="A12" s="1">
        <v>19</v>
      </c>
      <c r="B12" s="46" t="s">
        <v>35</v>
      </c>
      <c r="C12" s="403">
        <v>8.5</v>
      </c>
      <c r="D12" s="403">
        <v>10.25</v>
      </c>
      <c r="E12" s="403">
        <v>16</v>
      </c>
      <c r="F12" s="403">
        <v>17.5</v>
      </c>
      <c r="G12" s="403">
        <v>24.315206051121542</v>
      </c>
      <c r="H12" s="403">
        <v>25.25</v>
      </c>
      <c r="I12" s="403">
        <v>25</v>
      </c>
      <c r="J12" s="403">
        <v>25.75</v>
      </c>
      <c r="K12" s="403">
        <v>25</v>
      </c>
      <c r="L12" s="403">
        <v>22.25</v>
      </c>
      <c r="M12" s="403">
        <v>22.5</v>
      </c>
      <c r="N12" s="403">
        <v>23.25</v>
      </c>
      <c r="O12" s="403">
        <v>24</v>
      </c>
      <c r="P12" s="170"/>
      <c r="Q12" s="170"/>
    </row>
    <row r="13" spans="1:17" x14ac:dyDescent="0.2">
      <c r="A13" s="1">
        <v>20</v>
      </c>
      <c r="B13" s="46" t="s">
        <v>767</v>
      </c>
      <c r="C13" s="403">
        <v>471.5</v>
      </c>
      <c r="D13" s="403">
        <v>474.25</v>
      </c>
      <c r="E13" s="403">
        <v>478</v>
      </c>
      <c r="F13" s="403">
        <v>671.25</v>
      </c>
      <c r="G13" s="403">
        <v>706.07576943140327</v>
      </c>
      <c r="H13" s="403">
        <v>719.75</v>
      </c>
      <c r="I13" s="403">
        <v>799.5</v>
      </c>
      <c r="J13" s="403">
        <v>1027.75</v>
      </c>
      <c r="K13" s="403">
        <v>1032.25</v>
      </c>
      <c r="L13" s="403">
        <v>1067</v>
      </c>
      <c r="M13" s="403">
        <v>1072.5</v>
      </c>
      <c r="N13" s="403">
        <v>1086</v>
      </c>
      <c r="O13" s="403">
        <v>1094</v>
      </c>
      <c r="P13" s="170"/>
      <c r="Q13" s="170"/>
    </row>
    <row r="14" spans="1:17" x14ac:dyDescent="0.2">
      <c r="A14" s="1">
        <v>30</v>
      </c>
      <c r="B14" s="46" t="s">
        <v>36</v>
      </c>
      <c r="C14" s="403">
        <v>385.75</v>
      </c>
      <c r="D14" s="403">
        <v>388.5</v>
      </c>
      <c r="E14" s="403">
        <v>375.75</v>
      </c>
      <c r="F14" s="403">
        <v>389</v>
      </c>
      <c r="G14" s="403">
        <v>436.72065727699533</v>
      </c>
      <c r="H14" s="403">
        <v>479.5</v>
      </c>
      <c r="I14" s="403">
        <v>529.25</v>
      </c>
      <c r="J14" s="403">
        <v>534.75</v>
      </c>
      <c r="K14" s="403">
        <v>539.5</v>
      </c>
      <c r="L14" s="403">
        <v>528.5</v>
      </c>
      <c r="M14" s="403">
        <v>497</v>
      </c>
      <c r="N14" s="403">
        <v>512.75</v>
      </c>
      <c r="O14" s="403">
        <v>532</v>
      </c>
      <c r="P14" s="170"/>
      <c r="Q14" s="170"/>
    </row>
    <row r="15" spans="1:17" x14ac:dyDescent="0.2">
      <c r="A15" s="1">
        <v>40</v>
      </c>
      <c r="B15" s="46" t="s">
        <v>37</v>
      </c>
      <c r="C15" s="403">
        <v>33.25</v>
      </c>
      <c r="D15" s="403">
        <v>23.5</v>
      </c>
      <c r="E15" s="403">
        <v>40.75</v>
      </c>
      <c r="F15" s="403">
        <v>84</v>
      </c>
      <c r="G15" s="403">
        <v>92.495174752217011</v>
      </c>
      <c r="H15" s="403">
        <v>107.5</v>
      </c>
      <c r="I15" s="403">
        <v>108.25</v>
      </c>
      <c r="J15" s="403">
        <v>100.25</v>
      </c>
      <c r="K15" s="403">
        <v>53.75</v>
      </c>
      <c r="L15" s="403">
        <v>18.25</v>
      </c>
      <c r="M15" s="403">
        <v>18.5</v>
      </c>
      <c r="N15" s="403">
        <v>17</v>
      </c>
      <c r="O15" s="403">
        <v>17</v>
      </c>
      <c r="P15" s="170"/>
      <c r="Q15" s="170"/>
    </row>
    <row r="16" spans="1:17" x14ac:dyDescent="0.2">
      <c r="A16" s="1">
        <v>45</v>
      </c>
      <c r="B16" s="46" t="s">
        <v>38</v>
      </c>
      <c r="C16" s="403">
        <v>61</v>
      </c>
      <c r="D16" s="403">
        <v>45</v>
      </c>
      <c r="E16" s="403">
        <v>32.75</v>
      </c>
      <c r="F16" s="403">
        <v>32.5</v>
      </c>
      <c r="G16" s="403">
        <v>31.833463745435576</v>
      </c>
      <c r="H16" s="403">
        <v>26.5</v>
      </c>
      <c r="I16" s="403">
        <v>25.75</v>
      </c>
      <c r="J16" s="403">
        <v>27.5</v>
      </c>
      <c r="K16" s="403">
        <v>29</v>
      </c>
      <c r="L16" s="403">
        <v>27.25</v>
      </c>
      <c r="M16" s="403">
        <v>30.5</v>
      </c>
      <c r="N16" s="403">
        <v>33</v>
      </c>
      <c r="O16" s="403">
        <v>32.666666666666664</v>
      </c>
      <c r="P16" s="170"/>
      <c r="Q16" s="170"/>
    </row>
    <row r="17" spans="1:17" x14ac:dyDescent="0.2">
      <c r="A17" s="1">
        <v>50</v>
      </c>
      <c r="B17" s="46" t="s">
        <v>39</v>
      </c>
      <c r="C17" s="403">
        <v>50.5</v>
      </c>
      <c r="D17" s="403">
        <v>54</v>
      </c>
      <c r="E17" s="403">
        <v>55.75</v>
      </c>
      <c r="F17" s="403">
        <v>52.75</v>
      </c>
      <c r="G17" s="403">
        <v>54.390845070422536</v>
      </c>
      <c r="H17" s="403">
        <v>69</v>
      </c>
      <c r="I17" s="403">
        <v>60.75</v>
      </c>
      <c r="J17" s="403">
        <v>63.5</v>
      </c>
      <c r="K17" s="403">
        <v>62.5</v>
      </c>
      <c r="L17" s="403">
        <v>101.75</v>
      </c>
      <c r="M17" s="403">
        <v>78.5</v>
      </c>
      <c r="N17" s="403">
        <v>93.5</v>
      </c>
      <c r="O17" s="403">
        <v>87.333333333333329</v>
      </c>
      <c r="P17" s="170"/>
      <c r="Q17" s="170"/>
    </row>
    <row r="18" spans="1:17" x14ac:dyDescent="0.2">
      <c r="A18" s="1">
        <v>55</v>
      </c>
      <c r="B18" s="46" t="s">
        <v>40</v>
      </c>
      <c r="C18" s="403">
        <v>157.5</v>
      </c>
      <c r="D18" s="403">
        <v>170.25</v>
      </c>
      <c r="E18" s="403">
        <v>152.75</v>
      </c>
      <c r="F18" s="403">
        <v>143.5</v>
      </c>
      <c r="G18" s="403">
        <v>162.92775169535733</v>
      </c>
      <c r="H18" s="403">
        <v>167.75</v>
      </c>
      <c r="I18" s="403">
        <v>168</v>
      </c>
      <c r="J18" s="403">
        <v>169.75</v>
      </c>
      <c r="K18" s="403">
        <v>166.25</v>
      </c>
      <c r="L18" s="403">
        <v>167</v>
      </c>
      <c r="M18" s="403">
        <v>171.25</v>
      </c>
      <c r="N18" s="403">
        <v>172.5</v>
      </c>
      <c r="O18" s="403">
        <v>162.66666666666666</v>
      </c>
      <c r="P18" s="170"/>
      <c r="Q18" s="170"/>
    </row>
    <row r="19" spans="1:17" x14ac:dyDescent="0.2">
      <c r="A19" s="1">
        <v>60</v>
      </c>
      <c r="B19" s="46" t="s">
        <v>41</v>
      </c>
      <c r="C19" s="403">
        <v>89.25</v>
      </c>
      <c r="D19" s="403">
        <v>86.25</v>
      </c>
      <c r="E19" s="403">
        <v>93</v>
      </c>
      <c r="F19" s="403">
        <v>99.25</v>
      </c>
      <c r="G19" s="403">
        <v>104.01864893062077</v>
      </c>
      <c r="H19" s="403">
        <v>106.75</v>
      </c>
      <c r="I19" s="403">
        <v>112</v>
      </c>
      <c r="J19" s="403">
        <v>121</v>
      </c>
      <c r="K19" s="403">
        <v>120.75</v>
      </c>
      <c r="L19" s="403">
        <v>127.75</v>
      </c>
      <c r="M19" s="403">
        <v>115.5</v>
      </c>
      <c r="N19" s="403">
        <v>114.75</v>
      </c>
      <c r="O19" s="403">
        <v>113.33333333333333</v>
      </c>
      <c r="P19" s="170"/>
      <c r="Q19" s="170"/>
    </row>
    <row r="20" spans="1:17" x14ac:dyDescent="0.2">
      <c r="A20" s="1">
        <v>70</v>
      </c>
      <c r="B20" s="46" t="s">
        <v>42</v>
      </c>
      <c r="C20" s="403">
        <v>52.25</v>
      </c>
      <c r="D20" s="403">
        <v>49.5</v>
      </c>
      <c r="E20" s="403">
        <v>110.75</v>
      </c>
      <c r="F20" s="403">
        <v>113.75</v>
      </c>
      <c r="G20" s="403">
        <v>115.29733959311424</v>
      </c>
      <c r="H20" s="403">
        <v>98.75</v>
      </c>
      <c r="I20" s="403">
        <v>99.75</v>
      </c>
      <c r="J20" s="403">
        <v>99</v>
      </c>
      <c r="K20" s="403">
        <v>90</v>
      </c>
      <c r="L20" s="403">
        <v>91</v>
      </c>
      <c r="M20" s="403">
        <v>91.5</v>
      </c>
      <c r="N20" s="403">
        <v>89.75</v>
      </c>
      <c r="O20" s="403">
        <v>85</v>
      </c>
      <c r="P20" s="170"/>
      <c r="Q20" s="170"/>
    </row>
    <row r="21" spans="1:17" x14ac:dyDescent="0.2">
      <c r="A21" s="1">
        <v>75</v>
      </c>
      <c r="B21" s="46" t="s">
        <v>43</v>
      </c>
      <c r="C21" s="403">
        <v>0</v>
      </c>
      <c r="D21" s="403">
        <v>0</v>
      </c>
      <c r="E21" s="403">
        <v>0</v>
      </c>
      <c r="F21" s="403">
        <v>0</v>
      </c>
      <c r="G21" s="403">
        <v>0</v>
      </c>
      <c r="H21" s="403">
        <v>16.25</v>
      </c>
      <c r="I21" s="403">
        <v>18</v>
      </c>
      <c r="J21" s="403">
        <v>19.25</v>
      </c>
      <c r="K21" s="403">
        <v>19</v>
      </c>
      <c r="L21" s="403">
        <v>18.5</v>
      </c>
      <c r="M21" s="403">
        <v>18.5</v>
      </c>
      <c r="N21" s="403">
        <v>17.25</v>
      </c>
      <c r="O21" s="403">
        <v>18.333333333333332</v>
      </c>
      <c r="P21" s="170"/>
      <c r="Q21" s="170"/>
    </row>
    <row r="22" spans="1:17" x14ac:dyDescent="0.2">
      <c r="A22" s="1">
        <v>80</v>
      </c>
      <c r="B22" s="46" t="s">
        <v>44</v>
      </c>
      <c r="C22" s="403">
        <v>0</v>
      </c>
      <c r="D22" s="403">
        <v>0</v>
      </c>
      <c r="E22" s="403">
        <v>0</v>
      </c>
      <c r="F22" s="403">
        <v>0</v>
      </c>
      <c r="G22" s="403">
        <v>0</v>
      </c>
      <c r="H22" s="403">
        <v>1</v>
      </c>
      <c r="I22" s="403">
        <v>1.5</v>
      </c>
      <c r="J22" s="403">
        <v>3</v>
      </c>
      <c r="K22" s="403">
        <v>3</v>
      </c>
      <c r="L22" s="403">
        <v>3</v>
      </c>
      <c r="M22" s="403">
        <v>5</v>
      </c>
      <c r="N22" s="403">
        <v>5</v>
      </c>
      <c r="O22" s="403">
        <v>8</v>
      </c>
      <c r="P22" s="170"/>
      <c r="Q22" s="170"/>
    </row>
    <row r="23" spans="1:17" s="244" customFormat="1" ht="20.100000000000001" customHeight="1" x14ac:dyDescent="0.2">
      <c r="A23" s="242"/>
      <c r="B23" s="243" t="s">
        <v>5</v>
      </c>
      <c r="C23" s="167">
        <v>1474.5</v>
      </c>
      <c r="D23" s="167">
        <v>1485.5</v>
      </c>
      <c r="E23" s="167">
        <v>1522.25</v>
      </c>
      <c r="F23" s="167">
        <v>1770.75</v>
      </c>
      <c r="G23" s="167">
        <v>1892.25</v>
      </c>
      <c r="H23" s="167">
        <v>1999.25</v>
      </c>
      <c r="I23" s="167">
        <v>2150.75</v>
      </c>
      <c r="J23" s="167">
        <v>2401.5</v>
      </c>
      <c r="K23" s="167">
        <v>2362.5</v>
      </c>
      <c r="L23" s="167">
        <v>2399.75</v>
      </c>
      <c r="M23" s="167">
        <v>2345.5</v>
      </c>
      <c r="N23" s="167">
        <v>2388</v>
      </c>
      <c r="O23" s="167">
        <v>2401.3333333333335</v>
      </c>
      <c r="P23" s="168"/>
      <c r="Q23" s="168"/>
    </row>
    <row r="24" spans="1:17" ht="20.100000000000001" customHeight="1" x14ac:dyDescent="0.2">
      <c r="A24" s="46" t="s">
        <v>622</v>
      </c>
      <c r="B24" s="46"/>
      <c r="C24" s="2"/>
      <c r="D24" s="2"/>
      <c r="E24" s="2"/>
      <c r="F24" s="2"/>
      <c r="G24" s="2"/>
      <c r="H24" s="2"/>
      <c r="I24" s="2"/>
      <c r="J24" s="2"/>
      <c r="K24" s="2"/>
      <c r="L24" s="2"/>
      <c r="M24" s="2"/>
      <c r="N24" s="2"/>
      <c r="O24" s="2"/>
      <c r="P24" s="170"/>
      <c r="Q24" s="170"/>
    </row>
    <row r="25" spans="1:17" x14ac:dyDescent="0.2">
      <c r="A25" t="s">
        <v>518</v>
      </c>
    </row>
    <row r="26" spans="1:17" x14ac:dyDescent="0.2">
      <c r="A26" s="2" t="s">
        <v>769</v>
      </c>
    </row>
    <row r="27" spans="1:17" ht="20.100000000000001" customHeight="1" x14ac:dyDescent="0.2">
      <c r="A27" s="45" t="s">
        <v>773</v>
      </c>
    </row>
    <row r="28" spans="1:17" s="32" customFormat="1" ht="21.75" customHeight="1" x14ac:dyDescent="0.2">
      <c r="A28" s="17"/>
      <c r="B28" s="16" t="s">
        <v>623</v>
      </c>
      <c r="C28" s="48" t="s">
        <v>626</v>
      </c>
      <c r="D28" s="48" t="s">
        <v>447</v>
      </c>
      <c r="E28" s="48" t="s">
        <v>411</v>
      </c>
      <c r="F28" s="48" t="s">
        <v>412</v>
      </c>
      <c r="G28" s="48" t="s">
        <v>413</v>
      </c>
      <c r="H28" s="48" t="s">
        <v>414</v>
      </c>
      <c r="I28" s="48" t="s">
        <v>415</v>
      </c>
      <c r="J28" s="48" t="s">
        <v>416</v>
      </c>
      <c r="K28" s="48" t="s">
        <v>417</v>
      </c>
      <c r="L28" s="48" t="s">
        <v>418</v>
      </c>
      <c r="M28" s="48" t="s">
        <v>603</v>
      </c>
      <c r="N28" s="48" t="s">
        <v>617</v>
      </c>
      <c r="O28" s="48" t="s">
        <v>768</v>
      </c>
      <c r="P28" s="341"/>
      <c r="Q28" s="341"/>
    </row>
    <row r="29" spans="1:17" ht="20.100000000000001" customHeight="1" x14ac:dyDescent="0.2">
      <c r="A29" s="1">
        <v>10</v>
      </c>
      <c r="B29" s="46" t="s">
        <v>26</v>
      </c>
      <c r="C29" s="403">
        <v>549.10933999999997</v>
      </c>
      <c r="D29" s="403">
        <v>536.81967999999995</v>
      </c>
      <c r="E29" s="403">
        <v>585.82320000000004</v>
      </c>
      <c r="F29" s="403">
        <v>649.88990000000001</v>
      </c>
      <c r="G29" s="403">
        <v>649.14187107795237</v>
      </c>
      <c r="H29" s="403">
        <v>720.49764000000005</v>
      </c>
      <c r="I29" s="403">
        <v>702.26985000000002</v>
      </c>
      <c r="J29" s="403">
        <v>740.48056000000008</v>
      </c>
      <c r="K29" s="403">
        <v>760.12279000000001</v>
      </c>
      <c r="L29" s="403">
        <v>702.03165000000001</v>
      </c>
      <c r="M29" s="403">
        <v>776.64324999999997</v>
      </c>
      <c r="N29" s="403">
        <v>783.80369000000007</v>
      </c>
      <c r="O29" s="403">
        <v>787.328764107143</v>
      </c>
      <c r="P29" s="170"/>
      <c r="Q29" s="170"/>
    </row>
    <row r="30" spans="1:17" x14ac:dyDescent="0.2">
      <c r="A30" s="1">
        <v>11</v>
      </c>
      <c r="B30" s="46" t="s">
        <v>27</v>
      </c>
      <c r="C30" s="403">
        <v>248.75310999999999</v>
      </c>
      <c r="D30" s="403">
        <v>224.77045999999999</v>
      </c>
      <c r="E30" s="403">
        <v>243.91977</v>
      </c>
      <c r="F30" s="403">
        <v>264.20258000000001</v>
      </c>
      <c r="G30" s="403">
        <v>262.36635807843737</v>
      </c>
      <c r="H30" s="403">
        <v>384.54557</v>
      </c>
      <c r="I30" s="403">
        <v>455.25946999999996</v>
      </c>
      <c r="J30" s="403">
        <v>464.70268999999996</v>
      </c>
      <c r="K30" s="403">
        <v>473.37670999999995</v>
      </c>
      <c r="L30" s="403">
        <v>542.86459000000002</v>
      </c>
      <c r="M30" s="403">
        <v>582.72430000000008</v>
      </c>
      <c r="N30" s="403">
        <v>593.52366999999992</v>
      </c>
      <c r="O30" s="403">
        <v>552.46496464285724</v>
      </c>
      <c r="P30" s="170"/>
      <c r="Q30" s="170"/>
    </row>
    <row r="31" spans="1:17" x14ac:dyDescent="0.2">
      <c r="A31" s="1">
        <v>12</v>
      </c>
      <c r="B31" s="46" t="s">
        <v>28</v>
      </c>
      <c r="C31" s="403">
        <v>0</v>
      </c>
      <c r="D31" s="403">
        <v>14.748539999999998</v>
      </c>
      <c r="E31" s="403">
        <v>40.788199999999996</v>
      </c>
      <c r="F31" s="403">
        <v>40.999729999999992</v>
      </c>
      <c r="G31" s="403">
        <v>39.676391031896529</v>
      </c>
      <c r="H31" s="403">
        <v>0</v>
      </c>
      <c r="I31" s="403">
        <v>13.65784</v>
      </c>
      <c r="J31" s="403">
        <v>0</v>
      </c>
      <c r="K31" s="403">
        <v>0</v>
      </c>
      <c r="L31" s="403">
        <v>189.31807000000001</v>
      </c>
      <c r="M31" s="403">
        <v>0</v>
      </c>
      <c r="N31" s="403">
        <v>0</v>
      </c>
      <c r="O31" s="403">
        <v>0</v>
      </c>
      <c r="P31" s="170"/>
      <c r="Q31" s="170"/>
    </row>
    <row r="32" spans="1:17" x14ac:dyDescent="0.2">
      <c r="A32" s="1">
        <v>13</v>
      </c>
      <c r="B32" s="46" t="s">
        <v>29</v>
      </c>
      <c r="C32" s="403">
        <v>195.23015999999998</v>
      </c>
      <c r="D32" s="403">
        <v>205.17092000000002</v>
      </c>
      <c r="E32" s="403">
        <v>204.19158999999999</v>
      </c>
      <c r="F32" s="403">
        <v>186.93838</v>
      </c>
      <c r="G32" s="403">
        <v>180.01904874864857</v>
      </c>
      <c r="H32" s="403">
        <v>248.08941000000002</v>
      </c>
      <c r="I32" s="403">
        <v>248.57951</v>
      </c>
      <c r="J32" s="403">
        <v>251.99557999999999</v>
      </c>
      <c r="K32" s="403">
        <v>248.36260999999999</v>
      </c>
      <c r="L32" s="403">
        <v>239.67464000000001</v>
      </c>
      <c r="M32" s="403">
        <v>267.66283999999996</v>
      </c>
      <c r="N32" s="403">
        <v>248.69195000000002</v>
      </c>
      <c r="O32" s="403">
        <v>264.62632964285712</v>
      </c>
      <c r="P32" s="170"/>
      <c r="Q32" s="170"/>
    </row>
    <row r="33" spans="1:17" x14ac:dyDescent="0.2">
      <c r="A33" s="1">
        <v>14</v>
      </c>
      <c r="B33" s="46" t="s">
        <v>30</v>
      </c>
      <c r="C33" s="403">
        <v>814.7953500000001</v>
      </c>
      <c r="D33" s="403">
        <v>628.03342000000009</v>
      </c>
      <c r="E33" s="403">
        <v>791.97584999999992</v>
      </c>
      <c r="F33" s="403">
        <v>819.29933999999992</v>
      </c>
      <c r="G33" s="403">
        <v>797.72633282722643</v>
      </c>
      <c r="H33" s="403">
        <v>790.70393000000001</v>
      </c>
      <c r="I33" s="403">
        <v>907.45983000000001</v>
      </c>
      <c r="J33" s="403">
        <v>918.92560000000014</v>
      </c>
      <c r="K33" s="403">
        <v>1022.49505</v>
      </c>
      <c r="L33" s="403">
        <v>869.75979000000007</v>
      </c>
      <c r="M33" s="403">
        <v>996.91918999999996</v>
      </c>
      <c r="N33" s="403">
        <v>965.93042000000003</v>
      </c>
      <c r="O33" s="403">
        <v>1104.6129398214287</v>
      </c>
      <c r="P33" s="170"/>
      <c r="Q33" s="170"/>
    </row>
    <row r="34" spans="1:17" x14ac:dyDescent="0.2">
      <c r="A34" s="1">
        <v>15</v>
      </c>
      <c r="B34" s="46" t="s">
        <v>31</v>
      </c>
      <c r="C34" s="403">
        <v>98.023409999999984</v>
      </c>
      <c r="D34" s="403">
        <v>108.67010000000001</v>
      </c>
      <c r="E34" s="403">
        <v>123.67685</v>
      </c>
      <c r="F34" s="403">
        <v>167.18621999999996</v>
      </c>
      <c r="G34" s="403">
        <v>164.8759397092677</v>
      </c>
      <c r="H34" s="403">
        <v>175.78027</v>
      </c>
      <c r="I34" s="403">
        <v>164.07969</v>
      </c>
      <c r="J34" s="403">
        <v>166.53811999999999</v>
      </c>
      <c r="K34" s="403">
        <v>158.15242999999998</v>
      </c>
      <c r="L34" s="403">
        <v>132.29278999999997</v>
      </c>
      <c r="M34" s="403">
        <v>107.09792999999999</v>
      </c>
      <c r="N34" s="403">
        <v>112.32202000000001</v>
      </c>
      <c r="O34" s="403">
        <v>153.67950875000002</v>
      </c>
      <c r="P34" s="170"/>
      <c r="Q34" s="170"/>
    </row>
    <row r="35" spans="1:17" x14ac:dyDescent="0.2">
      <c r="A35" s="1">
        <v>16</v>
      </c>
      <c r="B35" s="46" t="s">
        <v>32</v>
      </c>
      <c r="C35" s="403">
        <v>596.38098000000002</v>
      </c>
      <c r="D35" s="403">
        <v>788.30843999999991</v>
      </c>
      <c r="E35" s="403">
        <v>743.24728000000005</v>
      </c>
      <c r="F35" s="403">
        <v>781.30693999999994</v>
      </c>
      <c r="G35" s="403">
        <v>756.19113357152412</v>
      </c>
      <c r="H35" s="403">
        <v>723.19878000000006</v>
      </c>
      <c r="I35" s="403">
        <v>799.64132000000006</v>
      </c>
      <c r="J35" s="403">
        <v>762.31344000000001</v>
      </c>
      <c r="K35" s="403">
        <v>840.74298999999996</v>
      </c>
      <c r="L35" s="403">
        <v>825.52617000000009</v>
      </c>
      <c r="M35" s="403">
        <v>866.32337000000007</v>
      </c>
      <c r="N35" s="403">
        <v>879.19331000000011</v>
      </c>
      <c r="O35" s="403">
        <v>833.03762285714288</v>
      </c>
      <c r="P35" s="170"/>
      <c r="Q35" s="170"/>
    </row>
    <row r="36" spans="1:17" x14ac:dyDescent="0.2">
      <c r="A36" s="1">
        <v>17</v>
      </c>
      <c r="B36" s="46" t="s">
        <v>33</v>
      </c>
      <c r="C36" s="403">
        <v>269.52255999999994</v>
      </c>
      <c r="D36" s="403">
        <v>266.60798</v>
      </c>
      <c r="E36" s="403">
        <v>249.92717999999999</v>
      </c>
      <c r="F36" s="403">
        <v>256.98633999999998</v>
      </c>
      <c r="G36" s="403">
        <v>258.46210307398536</v>
      </c>
      <c r="H36" s="403">
        <v>330.72909999999996</v>
      </c>
      <c r="I36" s="403">
        <v>323.44458000000003</v>
      </c>
      <c r="J36" s="403">
        <v>333.98054000000002</v>
      </c>
      <c r="K36" s="403">
        <v>341.88046999999995</v>
      </c>
      <c r="L36" s="403">
        <v>346.33328999999998</v>
      </c>
      <c r="M36" s="403">
        <v>341.67209000000003</v>
      </c>
      <c r="N36" s="403">
        <v>370.47057000000007</v>
      </c>
      <c r="O36" s="403">
        <v>373.6747985714286</v>
      </c>
      <c r="P36" s="170"/>
      <c r="Q36" s="170"/>
    </row>
    <row r="37" spans="1:17" x14ac:dyDescent="0.2">
      <c r="A37" s="1">
        <v>18</v>
      </c>
      <c r="B37" s="46" t="s">
        <v>34</v>
      </c>
      <c r="C37" s="403">
        <v>358.93203000000005</v>
      </c>
      <c r="D37" s="403">
        <v>344.63690000000003</v>
      </c>
      <c r="E37" s="403">
        <v>375.97762999999998</v>
      </c>
      <c r="F37" s="403">
        <v>479.83906000000002</v>
      </c>
      <c r="G37" s="403">
        <v>479.46081737026105</v>
      </c>
      <c r="H37" s="403">
        <v>546.62344000000007</v>
      </c>
      <c r="I37" s="403">
        <v>520.36940000000004</v>
      </c>
      <c r="J37" s="403">
        <v>529.31988999999999</v>
      </c>
      <c r="K37" s="403">
        <v>577.63553000000002</v>
      </c>
      <c r="L37" s="403">
        <v>574.22077999999999</v>
      </c>
      <c r="M37" s="403">
        <v>516.02427</v>
      </c>
      <c r="N37" s="403">
        <v>457.07997999999998</v>
      </c>
      <c r="O37" s="403">
        <v>517.99956589285716</v>
      </c>
      <c r="P37" s="170"/>
      <c r="Q37" s="170"/>
    </row>
    <row r="38" spans="1:17" x14ac:dyDescent="0.2">
      <c r="A38" s="1">
        <v>19</v>
      </c>
      <c r="B38" s="46" t="s">
        <v>35</v>
      </c>
      <c r="C38" s="403">
        <v>170.76706000000001</v>
      </c>
      <c r="D38" s="403">
        <v>263.02780999999999</v>
      </c>
      <c r="E38" s="403">
        <v>320.55338</v>
      </c>
      <c r="F38" s="403">
        <v>356.75097999999997</v>
      </c>
      <c r="G38" s="403">
        <v>441.99168663622021</v>
      </c>
      <c r="H38" s="403">
        <v>458.64249000000007</v>
      </c>
      <c r="I38" s="403">
        <v>473.98408999999998</v>
      </c>
      <c r="J38" s="403">
        <v>479.32686999999999</v>
      </c>
      <c r="K38" s="403">
        <v>461.68506000000002</v>
      </c>
      <c r="L38" s="403">
        <v>424.19690000000003</v>
      </c>
      <c r="M38" s="403">
        <v>421.84613999999993</v>
      </c>
      <c r="N38" s="403">
        <v>443.30851999999999</v>
      </c>
      <c r="O38" s="403">
        <v>518.50858446428572</v>
      </c>
      <c r="P38" s="170"/>
      <c r="Q38" s="170"/>
    </row>
    <row r="39" spans="1:17" x14ac:dyDescent="0.2">
      <c r="A39" s="1">
        <v>20</v>
      </c>
      <c r="B39" s="46" t="s">
        <v>445</v>
      </c>
      <c r="C39" s="403">
        <v>3882.8309100000001</v>
      </c>
      <c r="D39" s="403">
        <v>4086.9311000000002</v>
      </c>
      <c r="E39" s="403">
        <v>4289.5059000000001</v>
      </c>
      <c r="F39" s="403">
        <v>5775.33565</v>
      </c>
      <c r="G39" s="403">
        <v>5952.73903336688</v>
      </c>
      <c r="H39" s="403">
        <v>8015.4550899999995</v>
      </c>
      <c r="I39" s="403">
        <v>8009.8299900000002</v>
      </c>
      <c r="J39" s="403">
        <v>10444.432060000001</v>
      </c>
      <c r="K39" s="403">
        <v>10500.015160000001</v>
      </c>
      <c r="L39" s="403">
        <v>10857.323779999999</v>
      </c>
      <c r="M39" s="403">
        <v>11139.336519999999</v>
      </c>
      <c r="N39" s="403">
        <v>11405.256820000001</v>
      </c>
      <c r="O39" s="403">
        <v>11748.978560357145</v>
      </c>
      <c r="P39" s="170"/>
      <c r="Q39" s="170"/>
    </row>
    <row r="40" spans="1:17" x14ac:dyDescent="0.2">
      <c r="A40" s="1">
        <v>30</v>
      </c>
      <c r="B40" s="46" t="s">
        <v>36</v>
      </c>
      <c r="C40" s="403">
        <v>3948.3736600000002</v>
      </c>
      <c r="D40" s="403">
        <v>4054.0690099999997</v>
      </c>
      <c r="E40" s="403">
        <v>4145.1553000000004</v>
      </c>
      <c r="F40" s="403">
        <v>4501.92299</v>
      </c>
      <c r="G40" s="403">
        <v>5026.3830169371677</v>
      </c>
      <c r="H40" s="403">
        <v>5971.0916699999998</v>
      </c>
      <c r="I40" s="403">
        <v>6704.4918800000005</v>
      </c>
      <c r="J40" s="403">
        <v>6805.0046900000007</v>
      </c>
      <c r="K40" s="403">
        <v>7092.65787</v>
      </c>
      <c r="L40" s="403">
        <v>7249.1436899999999</v>
      </c>
      <c r="M40" s="403">
        <v>7027.07816</v>
      </c>
      <c r="N40" s="403">
        <v>7109.81646</v>
      </c>
      <c r="O40" s="403">
        <v>7385.7289317857139</v>
      </c>
      <c r="P40" s="170"/>
      <c r="Q40" s="170"/>
    </row>
    <row r="41" spans="1:17" x14ac:dyDescent="0.2">
      <c r="A41" s="1">
        <v>40</v>
      </c>
      <c r="B41" s="46" t="s">
        <v>37</v>
      </c>
      <c r="C41" s="403">
        <v>487.76801</v>
      </c>
      <c r="D41" s="403">
        <v>428.14845999999994</v>
      </c>
      <c r="E41" s="403">
        <v>494.22682000000003</v>
      </c>
      <c r="F41" s="403">
        <v>918.60221000000001</v>
      </c>
      <c r="G41" s="403">
        <v>1093.9782526373021</v>
      </c>
      <c r="H41" s="403">
        <v>1412.2107100000001</v>
      </c>
      <c r="I41" s="403">
        <v>1398.3103600000002</v>
      </c>
      <c r="J41" s="403">
        <v>1240.7994300000003</v>
      </c>
      <c r="K41" s="403">
        <v>722.97228000000007</v>
      </c>
      <c r="L41" s="403">
        <v>324.29111999999998</v>
      </c>
      <c r="M41" s="403">
        <v>334.39593000000002</v>
      </c>
      <c r="N41" s="403">
        <v>316.39356000000004</v>
      </c>
      <c r="O41" s="403">
        <v>310.25926839285717</v>
      </c>
      <c r="P41" s="170"/>
      <c r="Q41" s="170"/>
    </row>
    <row r="42" spans="1:17" x14ac:dyDescent="0.2">
      <c r="A42" s="1">
        <v>45</v>
      </c>
      <c r="B42" s="46" t="s">
        <v>38</v>
      </c>
      <c r="C42" s="403">
        <v>635.23240999999996</v>
      </c>
      <c r="D42" s="403">
        <v>444.58326</v>
      </c>
      <c r="E42" s="403">
        <v>386.58976000000001</v>
      </c>
      <c r="F42" s="403">
        <v>431.31</v>
      </c>
      <c r="G42" s="403">
        <v>415.1825304760232</v>
      </c>
      <c r="H42" s="403">
        <v>360.92971999999997</v>
      </c>
      <c r="I42" s="403">
        <v>319.65667000000002</v>
      </c>
      <c r="J42" s="403">
        <v>368.55113</v>
      </c>
      <c r="K42" s="403">
        <v>397.94910999999996</v>
      </c>
      <c r="L42" s="403">
        <v>362.97914000000003</v>
      </c>
      <c r="M42" s="403">
        <v>437.89545000000004</v>
      </c>
      <c r="N42" s="403">
        <v>474.64133999999996</v>
      </c>
      <c r="O42" s="403">
        <v>501.35046892857144</v>
      </c>
      <c r="P42" s="170"/>
      <c r="Q42" s="170"/>
    </row>
    <row r="43" spans="1:17" x14ac:dyDescent="0.2">
      <c r="A43" s="1">
        <v>50</v>
      </c>
      <c r="B43" s="46" t="s">
        <v>39</v>
      </c>
      <c r="C43" s="403">
        <v>549.15468999999996</v>
      </c>
      <c r="D43" s="403">
        <v>589.40857999999992</v>
      </c>
      <c r="E43" s="403">
        <v>676.89357000000007</v>
      </c>
      <c r="F43" s="403">
        <v>704.25446999999997</v>
      </c>
      <c r="G43" s="403">
        <v>688.82752382523711</v>
      </c>
      <c r="H43" s="403">
        <v>1074.1849499999998</v>
      </c>
      <c r="I43" s="403">
        <v>894.76377999999988</v>
      </c>
      <c r="J43" s="403">
        <v>957.6158099999999</v>
      </c>
      <c r="K43" s="403">
        <v>853.50350000000003</v>
      </c>
      <c r="L43" s="403">
        <v>968.12900000000002</v>
      </c>
      <c r="M43" s="403">
        <v>1081.4084399999999</v>
      </c>
      <c r="N43" s="403">
        <v>1199.9165500000001</v>
      </c>
      <c r="O43" s="403">
        <v>1237.0974851785716</v>
      </c>
      <c r="P43" s="170"/>
      <c r="Q43" s="170"/>
    </row>
    <row r="44" spans="1:17" x14ac:dyDescent="0.2">
      <c r="A44" s="1">
        <v>55</v>
      </c>
      <c r="B44" s="46" t="s">
        <v>40</v>
      </c>
      <c r="C44" s="403">
        <v>1507.3207500000001</v>
      </c>
      <c r="D44" s="403">
        <v>1930.9134299999998</v>
      </c>
      <c r="E44" s="403">
        <v>1728.4461200000001</v>
      </c>
      <c r="F44" s="403">
        <v>1630.0311000000002</v>
      </c>
      <c r="G44" s="403">
        <v>1825.2201564476193</v>
      </c>
      <c r="H44" s="403">
        <v>2147.0332100000001</v>
      </c>
      <c r="I44" s="403">
        <v>2156.7267400000001</v>
      </c>
      <c r="J44" s="403">
        <v>2123.5107199999998</v>
      </c>
      <c r="K44" s="403">
        <v>2059.5423100000003</v>
      </c>
      <c r="L44" s="403">
        <v>2123.5128600000003</v>
      </c>
      <c r="M44" s="403">
        <v>2224.8993100000002</v>
      </c>
      <c r="N44" s="403">
        <v>2228.2938100000001</v>
      </c>
      <c r="O44" s="403">
        <v>2104.2830089285717</v>
      </c>
      <c r="P44" s="170"/>
      <c r="Q44" s="170"/>
    </row>
    <row r="45" spans="1:17" x14ac:dyDescent="0.2">
      <c r="A45" s="1">
        <v>60</v>
      </c>
      <c r="B45" s="46" t="s">
        <v>41</v>
      </c>
      <c r="C45" s="403">
        <v>1266.3921699999999</v>
      </c>
      <c r="D45" s="403">
        <v>1259.14852</v>
      </c>
      <c r="E45" s="403">
        <v>1329.40527</v>
      </c>
      <c r="F45" s="403">
        <v>1414.8371200000001</v>
      </c>
      <c r="G45" s="403">
        <v>1471.7407504938583</v>
      </c>
      <c r="H45" s="403">
        <v>1641.19922</v>
      </c>
      <c r="I45" s="403">
        <v>1848.1625499999998</v>
      </c>
      <c r="J45" s="403">
        <v>1933.2232200000001</v>
      </c>
      <c r="K45" s="403">
        <v>1914.8669400000001</v>
      </c>
      <c r="L45" s="403">
        <v>2020.9360699999997</v>
      </c>
      <c r="M45" s="403">
        <v>1837.6696299999999</v>
      </c>
      <c r="N45" s="403">
        <v>1917.4096199999999</v>
      </c>
      <c r="O45" s="403">
        <v>1956.024910357143</v>
      </c>
      <c r="P45" s="170"/>
      <c r="Q45" s="170"/>
    </row>
    <row r="46" spans="1:17" x14ac:dyDescent="0.2">
      <c r="A46" s="1">
        <v>70</v>
      </c>
      <c r="B46" s="46" t="s">
        <v>42</v>
      </c>
      <c r="C46" s="403">
        <v>458.64305999999999</v>
      </c>
      <c r="D46" s="403">
        <v>434.40161000000001</v>
      </c>
      <c r="E46" s="403">
        <v>1172.2967100000001</v>
      </c>
      <c r="F46" s="403">
        <v>1229.6332100000002</v>
      </c>
      <c r="G46" s="403">
        <v>1267.0873836904923</v>
      </c>
      <c r="H46" s="403">
        <v>1172.36844</v>
      </c>
      <c r="I46" s="403">
        <v>1156.3680899999999</v>
      </c>
      <c r="J46" s="403">
        <v>1200.1448500000001</v>
      </c>
      <c r="K46" s="403">
        <v>1117.22783</v>
      </c>
      <c r="L46" s="403">
        <v>1165.72594</v>
      </c>
      <c r="M46" s="403">
        <v>1174.1326099999999</v>
      </c>
      <c r="N46" s="403">
        <v>1105.7717799999998</v>
      </c>
      <c r="O46" s="403">
        <v>1055.63666625</v>
      </c>
      <c r="P46" s="170"/>
      <c r="Q46" s="170"/>
    </row>
    <row r="47" spans="1:17" x14ac:dyDescent="0.2">
      <c r="A47" s="1">
        <v>75</v>
      </c>
      <c r="B47" s="46" t="s">
        <v>43</v>
      </c>
      <c r="C47" s="403">
        <v>0</v>
      </c>
      <c r="D47" s="403">
        <v>0</v>
      </c>
      <c r="E47" s="403">
        <v>0</v>
      </c>
      <c r="F47" s="403">
        <v>0</v>
      </c>
      <c r="G47" s="403">
        <v>0</v>
      </c>
      <c r="H47" s="403">
        <v>223.42248999999998</v>
      </c>
      <c r="I47" s="403">
        <v>273.77244000000002</v>
      </c>
      <c r="J47" s="403">
        <v>287.89137000000005</v>
      </c>
      <c r="K47" s="403">
        <v>282.44846999999999</v>
      </c>
      <c r="L47" s="403">
        <v>294.99789000000004</v>
      </c>
      <c r="M47" s="403">
        <v>286.52767</v>
      </c>
      <c r="N47" s="403">
        <v>280.82623999999998</v>
      </c>
      <c r="O47" s="403">
        <v>309.27950410714288</v>
      </c>
      <c r="P47" s="170"/>
      <c r="Q47" s="170"/>
    </row>
    <row r="48" spans="1:17" x14ac:dyDescent="0.2">
      <c r="A48" s="1">
        <v>80</v>
      </c>
      <c r="B48" s="46" t="s">
        <v>44</v>
      </c>
      <c r="C48" s="403">
        <v>0</v>
      </c>
      <c r="D48" s="403">
        <v>0</v>
      </c>
      <c r="E48" s="403">
        <v>0</v>
      </c>
      <c r="F48" s="403">
        <v>0</v>
      </c>
      <c r="G48" s="403">
        <v>0</v>
      </c>
      <c r="H48" s="403">
        <v>41.536799999999992</v>
      </c>
      <c r="I48" s="403">
        <v>51.225349999999999</v>
      </c>
      <c r="J48" s="403">
        <v>98.325310000000002</v>
      </c>
      <c r="K48" s="403">
        <v>96.306080000000009</v>
      </c>
      <c r="L48" s="403">
        <v>91.271850000000001</v>
      </c>
      <c r="M48" s="403">
        <v>132.02500000000001</v>
      </c>
      <c r="N48" s="403">
        <v>133.93210999999999</v>
      </c>
      <c r="O48" s="403">
        <v>162.03381125000001</v>
      </c>
      <c r="P48" s="170"/>
      <c r="Q48" s="170"/>
    </row>
    <row r="49" spans="1:17" s="244" customFormat="1" ht="20.100000000000001" customHeight="1" x14ac:dyDescent="0.2">
      <c r="A49" s="242"/>
      <c r="B49" s="243" t="s">
        <v>5</v>
      </c>
      <c r="C49" s="167">
        <v>16037.229660000001</v>
      </c>
      <c r="D49" s="167">
        <v>16608.398219999999</v>
      </c>
      <c r="E49" s="167">
        <v>17902.600380000003</v>
      </c>
      <c r="F49" s="167">
        <v>20609.326220000003</v>
      </c>
      <c r="G49" s="167">
        <v>21771.070329999999</v>
      </c>
      <c r="H49" s="167">
        <v>26438.24293</v>
      </c>
      <c r="I49" s="167">
        <v>27422.053430000011</v>
      </c>
      <c r="J49" s="167">
        <v>30107.081879999998</v>
      </c>
      <c r="K49" s="167">
        <v>29921.943189999998</v>
      </c>
      <c r="L49" s="167">
        <v>30304.530009999999</v>
      </c>
      <c r="M49" s="167">
        <v>30552.2821</v>
      </c>
      <c r="N49" s="167">
        <v>31026.582419999995</v>
      </c>
      <c r="O49" s="167">
        <v>31876.605694285718</v>
      </c>
      <c r="P49" s="168"/>
      <c r="Q49" s="168"/>
    </row>
    <row r="50" spans="1:17" ht="20.100000000000001" customHeight="1" x14ac:dyDescent="0.2">
      <c r="A50" s="224" t="s">
        <v>624</v>
      </c>
      <c r="B50" s="46"/>
      <c r="C50" s="46"/>
      <c r="D50" s="46"/>
      <c r="E50" s="46"/>
      <c r="F50" s="46"/>
      <c r="G50" s="46"/>
      <c r="H50" s="46"/>
      <c r="I50" s="46"/>
      <c r="J50" s="46"/>
      <c r="K50" s="46"/>
      <c r="L50" s="46"/>
      <c r="M50" s="46"/>
      <c r="N50" s="46"/>
      <c r="O50" s="46"/>
      <c r="P50" s="170"/>
      <c r="Q50" s="170"/>
    </row>
    <row r="51" spans="1:17" x14ac:dyDescent="0.2">
      <c r="A51" s="46" t="s">
        <v>625</v>
      </c>
      <c r="C51" s="2"/>
      <c r="D51" s="2"/>
      <c r="E51" s="2"/>
      <c r="F51" s="2"/>
      <c r="G51" s="2"/>
      <c r="H51" s="2"/>
      <c r="I51" s="2"/>
      <c r="J51" s="2"/>
      <c r="K51" s="2"/>
      <c r="L51" s="2"/>
      <c r="M51" s="2"/>
      <c r="N51" s="2"/>
      <c r="O51" s="2"/>
      <c r="P51" s="170"/>
      <c r="Q51" s="170"/>
    </row>
    <row r="52" spans="1:17" x14ac:dyDescent="0.2">
      <c r="A52" s="46" t="s">
        <v>769</v>
      </c>
      <c r="C52" s="2"/>
      <c r="D52" s="2"/>
      <c r="E52" s="2"/>
      <c r="F52" s="2"/>
      <c r="G52" s="2"/>
      <c r="H52" s="2"/>
      <c r="I52" s="2"/>
      <c r="J52" s="2"/>
      <c r="K52" s="2"/>
      <c r="L52" s="2"/>
      <c r="M52" s="2"/>
      <c r="N52" s="2"/>
      <c r="O52" s="2"/>
      <c r="P52" s="170"/>
      <c r="Q52" s="170"/>
    </row>
    <row r="53" spans="1:17" ht="20.100000000000001" customHeight="1" x14ac:dyDescent="0.2">
      <c r="A53" s="45" t="s">
        <v>774</v>
      </c>
    </row>
    <row r="54" spans="1:17" s="32" customFormat="1" ht="21.75" customHeight="1" x14ac:dyDescent="0.2">
      <c r="A54" s="17"/>
      <c r="B54" s="16" t="s">
        <v>500</v>
      </c>
      <c r="C54" s="48" t="s">
        <v>521</v>
      </c>
      <c r="D54" s="48" t="s">
        <v>447</v>
      </c>
      <c r="E54" s="48" t="s">
        <v>411</v>
      </c>
      <c r="F54" s="48" t="s">
        <v>412</v>
      </c>
      <c r="G54" s="48" t="s">
        <v>413</v>
      </c>
      <c r="H54" s="48" t="s">
        <v>414</v>
      </c>
      <c r="I54" s="48" t="s">
        <v>415</v>
      </c>
      <c r="J54" s="48" t="s">
        <v>416</v>
      </c>
      <c r="K54" s="48" t="s">
        <v>417</v>
      </c>
      <c r="L54" s="48" t="s">
        <v>418</v>
      </c>
      <c r="M54" s="48" t="s">
        <v>603</v>
      </c>
      <c r="N54" s="48" t="s">
        <v>617</v>
      </c>
      <c r="O54" s="48" t="s">
        <v>770</v>
      </c>
      <c r="P54" s="341"/>
      <c r="Q54" s="341"/>
    </row>
    <row r="55" spans="1:17" ht="20.100000000000001" customHeight="1" x14ac:dyDescent="0.2">
      <c r="A55" s="1">
        <v>10</v>
      </c>
      <c r="B55" s="46" t="s">
        <v>26</v>
      </c>
      <c r="C55" s="2">
        <v>23366.354893617023</v>
      </c>
      <c r="D55" s="2">
        <v>23858.65244444444</v>
      </c>
      <c r="E55" s="2">
        <v>26329.132584269664</v>
      </c>
      <c r="F55" s="2">
        <v>27952.253763440862</v>
      </c>
      <c r="G55" s="2">
        <v>28777.359469420931</v>
      </c>
      <c r="H55" s="2">
        <v>32381.916404494383</v>
      </c>
      <c r="I55" s="2">
        <v>26753.13714285714</v>
      </c>
      <c r="J55" s="2">
        <v>27173.598532110096</v>
      </c>
      <c r="K55" s="2">
        <v>23753.837187500001</v>
      </c>
      <c r="L55" s="2">
        <v>21600.973846153844</v>
      </c>
      <c r="M55" s="2">
        <v>26105.655462184874</v>
      </c>
      <c r="N55" s="2">
        <v>27745.263362831862</v>
      </c>
      <c r="O55" s="2">
        <v>27788.07402731093</v>
      </c>
      <c r="P55" s="170"/>
      <c r="Q55" s="170"/>
    </row>
    <row r="56" spans="1:17" x14ac:dyDescent="0.2">
      <c r="A56" s="1">
        <v>11</v>
      </c>
      <c r="B56" s="46" t="s">
        <v>27</v>
      </c>
      <c r="C56" s="2">
        <v>16583.540666666668</v>
      </c>
      <c r="D56" s="2">
        <v>16346.942545454545</v>
      </c>
      <c r="E56" s="2">
        <v>17739.619636363634</v>
      </c>
      <c r="F56" s="2">
        <v>21136.206400000003</v>
      </c>
      <c r="G56" s="2">
        <v>21363.078947739348</v>
      </c>
      <c r="H56" s="2">
        <v>21974.032571428568</v>
      </c>
      <c r="I56" s="2">
        <v>22481.949135802468</v>
      </c>
      <c r="J56" s="2">
        <v>21868.36188235294</v>
      </c>
      <c r="K56" s="2">
        <v>19321.498367346936</v>
      </c>
      <c r="L56" s="2">
        <v>21714.583600000002</v>
      </c>
      <c r="M56" s="2">
        <v>19105.714754098364</v>
      </c>
      <c r="N56" s="2">
        <v>17456.57852941176</v>
      </c>
      <c r="O56" s="2">
        <v>19272.033650332229</v>
      </c>
      <c r="P56" s="170"/>
      <c r="Q56" s="170"/>
    </row>
    <row r="57" spans="1:17" x14ac:dyDescent="0.2">
      <c r="A57" s="1">
        <v>12</v>
      </c>
      <c r="B57" s="46" t="s">
        <v>28</v>
      </c>
      <c r="C57" s="2" t="s">
        <v>429</v>
      </c>
      <c r="D57" s="2">
        <v>14748.54</v>
      </c>
      <c r="E57" s="2">
        <v>20394.099999999999</v>
      </c>
      <c r="F57" s="2">
        <v>20499.864999999998</v>
      </c>
      <c r="G57" s="2">
        <v>19786.587307009791</v>
      </c>
      <c r="H57" s="2" t="s">
        <v>429</v>
      </c>
      <c r="I57" s="2">
        <v>6828.92</v>
      </c>
      <c r="J57" s="2" t="s">
        <v>429</v>
      </c>
      <c r="K57" s="2" t="s">
        <v>429</v>
      </c>
      <c r="L57" s="2">
        <v>18470.055609756098</v>
      </c>
      <c r="M57" s="2" t="s">
        <v>429</v>
      </c>
      <c r="N57" s="2" t="s">
        <v>429</v>
      </c>
      <c r="O57" s="2" t="s">
        <v>429</v>
      </c>
      <c r="P57" s="170"/>
      <c r="Q57" s="170"/>
    </row>
    <row r="58" spans="1:17" x14ac:dyDescent="0.2">
      <c r="A58" s="1">
        <v>13</v>
      </c>
      <c r="B58" s="46" t="s">
        <v>29</v>
      </c>
      <c r="C58" s="2">
        <v>11317.690434782608</v>
      </c>
      <c r="D58" s="2">
        <v>12068.877647058825</v>
      </c>
      <c r="E58" s="2">
        <v>11837.193623188405</v>
      </c>
      <c r="F58" s="2">
        <v>12258.254426229507</v>
      </c>
      <c r="G58" s="2">
        <v>13057.617800734402</v>
      </c>
      <c r="H58" s="2">
        <v>16819.621016949153</v>
      </c>
      <c r="I58" s="2">
        <v>16300.295737704917</v>
      </c>
      <c r="J58" s="2">
        <v>15999.719365079365</v>
      </c>
      <c r="K58" s="2">
        <v>16557.507333333335</v>
      </c>
      <c r="L58" s="2">
        <v>16249.128135593221</v>
      </c>
      <c r="M58" s="2">
        <v>15979.871044776117</v>
      </c>
      <c r="N58" s="2">
        <v>15304.12</v>
      </c>
      <c r="O58" s="2">
        <v>14978.848847708892</v>
      </c>
      <c r="P58" s="170"/>
      <c r="Q58" s="170"/>
    </row>
    <row r="59" spans="1:17" x14ac:dyDescent="0.2">
      <c r="A59" s="1">
        <v>14</v>
      </c>
      <c r="B59" s="46" t="s">
        <v>30</v>
      </c>
      <c r="C59" s="2">
        <v>20892.188461538462</v>
      </c>
      <c r="D59" s="2">
        <v>17943.812000000002</v>
      </c>
      <c r="E59" s="2">
        <v>21550.363265306121</v>
      </c>
      <c r="F59" s="2">
        <v>22143.225405405403</v>
      </c>
      <c r="G59" s="2">
        <v>20801.689173740047</v>
      </c>
      <c r="H59" s="2">
        <v>18939.016287425151</v>
      </c>
      <c r="I59" s="2">
        <v>20165.773999999998</v>
      </c>
      <c r="J59" s="2">
        <v>19244.515183246076</v>
      </c>
      <c r="K59" s="2">
        <v>21082.372164948454</v>
      </c>
      <c r="L59" s="2">
        <v>17570.90484848485</v>
      </c>
      <c r="M59" s="2">
        <v>19643.727881773397</v>
      </c>
      <c r="N59" s="2">
        <v>19513.745858585859</v>
      </c>
      <c r="O59" s="2">
        <v>21801.571180686093</v>
      </c>
      <c r="P59" s="170"/>
      <c r="Q59" s="170"/>
    </row>
    <row r="60" spans="1:17" x14ac:dyDescent="0.2">
      <c r="A60" s="1">
        <v>15</v>
      </c>
      <c r="B60" s="46" t="s">
        <v>31</v>
      </c>
      <c r="C60" s="2">
        <v>14003.344285714282</v>
      </c>
      <c r="D60" s="2">
        <v>16099.274074074074</v>
      </c>
      <c r="E60" s="2">
        <v>16490.246666666666</v>
      </c>
      <c r="F60" s="2">
        <v>15198.747272727269</v>
      </c>
      <c r="G60" s="2">
        <v>14949.729279286074</v>
      </c>
      <c r="H60" s="2">
        <v>15980.024545454546</v>
      </c>
      <c r="I60" s="2">
        <v>16007.774634146341</v>
      </c>
      <c r="J60" s="2">
        <v>15491.918139534884</v>
      </c>
      <c r="K60" s="2">
        <v>16220.762051282047</v>
      </c>
      <c r="L60" s="2">
        <v>18898.969999999994</v>
      </c>
      <c r="M60" s="2">
        <v>14772.128275862067</v>
      </c>
      <c r="N60" s="2">
        <v>14040.252500000001</v>
      </c>
      <c r="O60" s="2">
        <v>17075.500972222228</v>
      </c>
      <c r="P60" s="170"/>
      <c r="Q60" s="170"/>
    </row>
    <row r="61" spans="1:17" x14ac:dyDescent="0.2">
      <c r="A61" s="1">
        <v>16</v>
      </c>
      <c r="B61" s="46" t="s">
        <v>32</v>
      </c>
      <c r="C61" s="2">
        <v>20046.41949579832</v>
      </c>
      <c r="D61" s="2">
        <v>14140.061704035872</v>
      </c>
      <c r="E61" s="2">
        <v>21860.214117647061</v>
      </c>
      <c r="F61" s="2">
        <v>23149.83525925926</v>
      </c>
      <c r="G61" s="2">
        <v>22855.270757364677</v>
      </c>
      <c r="H61" s="2">
        <v>22958.69142857143</v>
      </c>
      <c r="I61" s="2">
        <v>22367.589370629372</v>
      </c>
      <c r="J61" s="2">
        <v>22755.625074626867</v>
      </c>
      <c r="K61" s="2">
        <v>22877.360272108843</v>
      </c>
      <c r="L61" s="2">
        <v>22463.297142857144</v>
      </c>
      <c r="M61" s="2">
        <v>22213.419743589748</v>
      </c>
      <c r="N61" s="2">
        <v>23602.504966442957</v>
      </c>
      <c r="O61" s="2">
        <v>23139.933968253972</v>
      </c>
      <c r="P61" s="170"/>
      <c r="Q61" s="170"/>
    </row>
    <row r="62" spans="1:17" x14ac:dyDescent="0.2">
      <c r="A62" s="1">
        <v>17</v>
      </c>
      <c r="B62" s="46" t="s">
        <v>33</v>
      </c>
      <c r="C62" s="2">
        <v>22460.21333333333</v>
      </c>
      <c r="D62" s="2">
        <v>24237.089090909092</v>
      </c>
      <c r="E62" s="2">
        <v>21270.39829787234</v>
      </c>
      <c r="F62" s="2">
        <v>23362.394545454546</v>
      </c>
      <c r="G62" s="2">
        <v>23435.429552210288</v>
      </c>
      <c r="H62" s="2">
        <v>25440.7</v>
      </c>
      <c r="I62" s="2">
        <v>24880.352307692308</v>
      </c>
      <c r="J62" s="2">
        <v>24289.493818181822</v>
      </c>
      <c r="K62" s="2">
        <v>23178.336949152537</v>
      </c>
      <c r="L62" s="2">
        <v>23088.885999999999</v>
      </c>
      <c r="M62" s="2">
        <v>22404.727213114758</v>
      </c>
      <c r="N62" s="2">
        <v>23154.410625000004</v>
      </c>
      <c r="O62" s="2">
        <v>23354.674910714286</v>
      </c>
      <c r="P62" s="170"/>
      <c r="Q62" s="170"/>
    </row>
    <row r="63" spans="1:17" x14ac:dyDescent="0.2">
      <c r="A63" s="1">
        <v>18</v>
      </c>
      <c r="B63" s="46" t="s">
        <v>34</v>
      </c>
      <c r="C63" s="2">
        <v>16694.513023255815</v>
      </c>
      <c r="D63" s="2">
        <v>16218.207058823531</v>
      </c>
      <c r="E63" s="2">
        <v>17487.331627906977</v>
      </c>
      <c r="F63" s="2">
        <v>22318.095813953492</v>
      </c>
      <c r="G63" s="2">
        <v>23910.676037949805</v>
      </c>
      <c r="H63" s="2">
        <v>18529.608135593222</v>
      </c>
      <c r="I63" s="2">
        <v>14762.252482269505</v>
      </c>
      <c r="J63" s="2">
        <v>13232.99725</v>
      </c>
      <c r="K63" s="2">
        <v>14351.193291925465</v>
      </c>
      <c r="L63" s="2">
        <v>15625.055238095238</v>
      </c>
      <c r="M63" s="2">
        <v>14743.550571428572</v>
      </c>
      <c r="N63" s="2">
        <v>13443.52882352941</v>
      </c>
      <c r="O63" s="2">
        <v>12737.694243266978</v>
      </c>
      <c r="P63" s="170"/>
      <c r="Q63" s="170"/>
    </row>
    <row r="64" spans="1:17" x14ac:dyDescent="0.2">
      <c r="A64" s="1">
        <v>19</v>
      </c>
      <c r="B64" s="46" t="s">
        <v>35</v>
      </c>
      <c r="C64" s="2">
        <v>20090.242352941179</v>
      </c>
      <c r="D64" s="2">
        <v>25661.249756097561</v>
      </c>
      <c r="E64" s="2">
        <v>20034.58625</v>
      </c>
      <c r="F64" s="2">
        <v>20385.770285714283</v>
      </c>
      <c r="G64" s="2">
        <v>18177.583431000094</v>
      </c>
      <c r="H64" s="2">
        <v>18164.059009900993</v>
      </c>
      <c r="I64" s="2">
        <v>18959.363600000001</v>
      </c>
      <c r="J64" s="2">
        <v>18614.635728155339</v>
      </c>
      <c r="K64" s="2">
        <v>18467.402400000003</v>
      </c>
      <c r="L64" s="2">
        <v>19065.029213483147</v>
      </c>
      <c r="M64" s="2">
        <v>18748.71733333333</v>
      </c>
      <c r="N64" s="2">
        <v>19067.033118279567</v>
      </c>
      <c r="O64" s="2">
        <v>21604.524352678571</v>
      </c>
      <c r="P64" s="170"/>
      <c r="Q64" s="170"/>
    </row>
    <row r="65" spans="1:17" x14ac:dyDescent="0.2">
      <c r="A65" s="1">
        <v>20</v>
      </c>
      <c r="B65" s="46" t="s">
        <v>445</v>
      </c>
      <c r="C65" s="2">
        <v>8235.0602545068923</v>
      </c>
      <c r="D65" s="2">
        <v>8617.6723247232476</v>
      </c>
      <c r="E65" s="2">
        <v>8973.8617154811727</v>
      </c>
      <c r="F65" s="2">
        <v>8603.8519925512101</v>
      </c>
      <c r="G65" s="2">
        <v>8430.7368855902951</v>
      </c>
      <c r="H65" s="2">
        <v>11136.443334491143</v>
      </c>
      <c r="I65" s="2">
        <v>10018.549080675422</v>
      </c>
      <c r="J65" s="2">
        <v>10162.42477256142</v>
      </c>
      <c r="K65" s="2">
        <v>10171.969154759023</v>
      </c>
      <c r="L65" s="2">
        <v>10175.561180880974</v>
      </c>
      <c r="M65" s="2">
        <v>10386.327757575757</v>
      </c>
      <c r="N65" s="2">
        <v>10502.078103130756</v>
      </c>
      <c r="O65" s="2">
        <v>10739.46851952207</v>
      </c>
      <c r="P65" s="170"/>
      <c r="Q65" s="170"/>
    </row>
    <row r="66" spans="1:17" x14ac:dyDescent="0.2">
      <c r="A66" s="1">
        <v>30</v>
      </c>
      <c r="B66" s="46" t="s">
        <v>36</v>
      </c>
      <c r="C66" s="2">
        <v>10235.576565132858</v>
      </c>
      <c r="D66" s="2">
        <v>10435.184066924066</v>
      </c>
      <c r="E66" s="2">
        <v>11031.684098469728</v>
      </c>
      <c r="F66" s="2">
        <v>11573.066812339333</v>
      </c>
      <c r="G66" s="2">
        <v>11509.377752536959</v>
      </c>
      <c r="H66" s="2">
        <v>12452.745922836288</v>
      </c>
      <c r="I66" s="2">
        <v>12667.910968351442</v>
      </c>
      <c r="J66" s="2">
        <v>12725.58146797569</v>
      </c>
      <c r="K66" s="2">
        <v>13146.724504170528</v>
      </c>
      <c r="L66" s="2">
        <v>13716.449744560075</v>
      </c>
      <c r="M66" s="2">
        <v>14138.990261569417</v>
      </c>
      <c r="N66" s="2">
        <v>13866.04867869332</v>
      </c>
      <c r="O66" s="2">
        <v>13882.949119897958</v>
      </c>
      <c r="P66" s="170"/>
      <c r="Q66" s="170"/>
    </row>
    <row r="67" spans="1:17" x14ac:dyDescent="0.2">
      <c r="A67" s="1">
        <v>40</v>
      </c>
      <c r="B67" s="46" t="s">
        <v>37</v>
      </c>
      <c r="C67" s="2">
        <v>14669.714586466165</v>
      </c>
      <c r="D67" s="2">
        <v>18219.083404255318</v>
      </c>
      <c r="E67" s="2">
        <v>12128.265521472393</v>
      </c>
      <c r="F67" s="2">
        <v>10935.740595238096</v>
      </c>
      <c r="G67" s="2">
        <v>11827.408895306515</v>
      </c>
      <c r="H67" s="2">
        <v>13136.843813953488</v>
      </c>
      <c r="I67" s="2">
        <v>12917.416720554273</v>
      </c>
      <c r="J67" s="2">
        <v>12377.051670822946</v>
      </c>
      <c r="K67" s="2">
        <v>13450.647069767443</v>
      </c>
      <c r="L67" s="2">
        <v>17769.376438356161</v>
      </c>
      <c r="M67" s="2">
        <v>18075.455675675676</v>
      </c>
      <c r="N67" s="2">
        <v>18611.385882352944</v>
      </c>
      <c r="O67" s="2">
        <v>18250.545199579832</v>
      </c>
      <c r="P67" s="170"/>
      <c r="Q67" s="170"/>
    </row>
    <row r="68" spans="1:17" x14ac:dyDescent="0.2">
      <c r="A68" s="1">
        <v>45</v>
      </c>
      <c r="B68" s="46" t="s">
        <v>38</v>
      </c>
      <c r="C68" s="2">
        <v>10413.64606557377</v>
      </c>
      <c r="D68" s="2">
        <v>9879.6280000000006</v>
      </c>
      <c r="E68" s="2">
        <v>11804.267480916033</v>
      </c>
      <c r="F68" s="2">
        <v>13271.076923076922</v>
      </c>
      <c r="G68" s="2">
        <v>13042.329725603735</v>
      </c>
      <c r="H68" s="2">
        <v>13619.989433962264</v>
      </c>
      <c r="I68" s="2">
        <v>12413.851262135922</v>
      </c>
      <c r="J68" s="2">
        <v>13401.859272727273</v>
      </c>
      <c r="K68" s="2">
        <v>13722.383103448276</v>
      </c>
      <c r="L68" s="2">
        <v>13320.335412844039</v>
      </c>
      <c r="M68" s="2">
        <v>14357.22786885246</v>
      </c>
      <c r="N68" s="2">
        <v>14383.070909090908</v>
      </c>
      <c r="O68" s="2">
        <v>15347.463334548105</v>
      </c>
      <c r="P68" s="170"/>
      <c r="Q68" s="170"/>
    </row>
    <row r="69" spans="1:17" x14ac:dyDescent="0.2">
      <c r="A69" s="1">
        <v>50</v>
      </c>
      <c r="B69" s="46" t="s">
        <v>39</v>
      </c>
      <c r="C69" s="2">
        <v>10874.350297029701</v>
      </c>
      <c r="D69" s="2">
        <v>10914.973703703701</v>
      </c>
      <c r="E69" s="2">
        <v>12141.58869955157</v>
      </c>
      <c r="F69" s="2">
        <v>13350.795639810427</v>
      </c>
      <c r="G69" s="2">
        <v>12664.401939947391</v>
      </c>
      <c r="H69" s="2">
        <v>15567.897826086954</v>
      </c>
      <c r="I69" s="2">
        <v>14728.621893004114</v>
      </c>
      <c r="J69" s="2">
        <v>15080.563937007872</v>
      </c>
      <c r="K69" s="2">
        <v>13656.056</v>
      </c>
      <c r="L69" s="2">
        <v>9514.7813267813272</v>
      </c>
      <c r="M69" s="2">
        <v>13775.903694267514</v>
      </c>
      <c r="N69" s="2">
        <v>12833.3320855615</v>
      </c>
      <c r="O69" s="2">
        <v>14165.238379907309</v>
      </c>
      <c r="P69" s="170"/>
      <c r="Q69" s="170"/>
    </row>
    <row r="70" spans="1:17" x14ac:dyDescent="0.2">
      <c r="A70" s="1">
        <v>55</v>
      </c>
      <c r="B70" s="46" t="s">
        <v>40</v>
      </c>
      <c r="C70" s="2">
        <v>9570.2904761904774</v>
      </c>
      <c r="D70" s="2">
        <v>11341.635418502203</v>
      </c>
      <c r="E70" s="2">
        <v>11315.522880523731</v>
      </c>
      <c r="F70" s="2">
        <v>11359.101742160281</v>
      </c>
      <c r="G70" s="2">
        <v>11202.635140147395</v>
      </c>
      <c r="H70" s="2">
        <v>12799.005722801789</v>
      </c>
      <c r="I70" s="2">
        <v>12837.659166666666</v>
      </c>
      <c r="J70" s="2">
        <v>12509.636053019145</v>
      </c>
      <c r="K70" s="2">
        <v>12388.224421052633</v>
      </c>
      <c r="L70" s="2">
        <v>12715.645868263475</v>
      </c>
      <c r="M70" s="2">
        <v>12992.112759124089</v>
      </c>
      <c r="N70" s="2">
        <v>12917.64527536232</v>
      </c>
      <c r="O70" s="2">
        <v>12936.166038495319</v>
      </c>
      <c r="P70" s="170"/>
      <c r="Q70" s="170"/>
    </row>
    <row r="71" spans="1:17" x14ac:dyDescent="0.2">
      <c r="A71" s="1">
        <v>60</v>
      </c>
      <c r="B71" s="46" t="s">
        <v>41</v>
      </c>
      <c r="C71" s="2">
        <v>14189.26801120448</v>
      </c>
      <c r="D71" s="2">
        <v>14598.823420289855</v>
      </c>
      <c r="E71" s="2">
        <v>14294.680322580645</v>
      </c>
      <c r="F71" s="2">
        <v>14255.285843828717</v>
      </c>
      <c r="G71" s="2">
        <v>14148.816251934712</v>
      </c>
      <c r="H71" s="2">
        <v>15374.231569086651</v>
      </c>
      <c r="I71" s="2">
        <v>16501.451339285712</v>
      </c>
      <c r="J71" s="2">
        <v>15977.051404958678</v>
      </c>
      <c r="K71" s="2">
        <v>15858.111304347827</v>
      </c>
      <c r="L71" s="2">
        <v>15819.460430528374</v>
      </c>
      <c r="M71" s="2">
        <v>15910.559567099566</v>
      </c>
      <c r="N71" s="2">
        <v>16709.45202614379</v>
      </c>
      <c r="O71" s="2">
        <v>17259.043326680676</v>
      </c>
      <c r="P71" s="170"/>
      <c r="Q71" s="170"/>
    </row>
    <row r="72" spans="1:17" x14ac:dyDescent="0.2">
      <c r="A72" s="1">
        <v>70</v>
      </c>
      <c r="B72" s="46" t="s">
        <v>42</v>
      </c>
      <c r="C72" s="2">
        <v>8777.8576076555019</v>
      </c>
      <c r="D72" s="2">
        <v>8775.7901010101014</v>
      </c>
      <c r="E72" s="2">
        <v>10585.071873589164</v>
      </c>
      <c r="F72" s="2">
        <v>10809.962285714286</v>
      </c>
      <c r="G72" s="2">
        <v>10989.736520912447</v>
      </c>
      <c r="H72" s="2">
        <v>11872.085468354429</v>
      </c>
      <c r="I72" s="2">
        <v>11592.662556390977</v>
      </c>
      <c r="J72" s="2">
        <v>12122.675252525254</v>
      </c>
      <c r="K72" s="2">
        <v>12413.642555555556</v>
      </c>
      <c r="L72" s="2">
        <v>12810.175164835166</v>
      </c>
      <c r="M72" s="2">
        <v>12832.05038251366</v>
      </c>
      <c r="N72" s="2">
        <v>12320.576935933144</v>
      </c>
      <c r="O72" s="2">
        <v>12419.254897058823</v>
      </c>
      <c r="P72" s="170"/>
      <c r="Q72" s="170"/>
    </row>
    <row r="73" spans="1:17" x14ac:dyDescent="0.2">
      <c r="A73" s="1">
        <v>75</v>
      </c>
      <c r="B73" s="46" t="s">
        <v>43</v>
      </c>
      <c r="C73" s="2" t="s">
        <v>429</v>
      </c>
      <c r="D73" s="2" t="s">
        <v>429</v>
      </c>
      <c r="E73" s="2" t="s">
        <v>429</v>
      </c>
      <c r="F73" s="2" t="s">
        <v>429</v>
      </c>
      <c r="G73" s="2" t="s">
        <v>429</v>
      </c>
      <c r="H73" s="2">
        <v>13749.076307692307</v>
      </c>
      <c r="I73" s="2">
        <v>15209.58</v>
      </c>
      <c r="J73" s="2">
        <v>14955.395844155846</v>
      </c>
      <c r="K73" s="2">
        <v>14865.708947368419</v>
      </c>
      <c r="L73" s="2">
        <v>15945.831891891894</v>
      </c>
      <c r="M73" s="2">
        <v>15487.982162162161</v>
      </c>
      <c r="N73" s="2">
        <v>16279.782028985504</v>
      </c>
      <c r="O73" s="2">
        <v>16869.791133116883</v>
      </c>
      <c r="P73" s="170"/>
      <c r="Q73" s="170"/>
    </row>
    <row r="74" spans="1:17" x14ac:dyDescent="0.2">
      <c r="A74" s="1">
        <v>80</v>
      </c>
      <c r="B74" s="46" t="s">
        <v>44</v>
      </c>
      <c r="C74" s="2" t="s">
        <v>429</v>
      </c>
      <c r="D74" s="2" t="s">
        <v>429</v>
      </c>
      <c r="E74" s="2" t="s">
        <v>429</v>
      </c>
      <c r="F74" s="2" t="s">
        <v>429</v>
      </c>
      <c r="G74" s="2" t="s">
        <v>429</v>
      </c>
      <c r="H74" s="2">
        <v>41536.800000000003</v>
      </c>
      <c r="I74" s="2">
        <v>34150.23333333333</v>
      </c>
      <c r="J74" s="2">
        <v>32775.103333333333</v>
      </c>
      <c r="K74" s="2">
        <v>32102.026666666668</v>
      </c>
      <c r="L74" s="2">
        <v>30423.95</v>
      </c>
      <c r="M74" s="2">
        <v>26405</v>
      </c>
      <c r="N74" s="2">
        <v>26786.421999999999</v>
      </c>
      <c r="O74" s="2">
        <v>20254.226406250003</v>
      </c>
      <c r="P74" s="170"/>
      <c r="Q74" s="170"/>
    </row>
    <row r="75" spans="1:17" s="244" customFormat="1" ht="20.100000000000001" customHeight="1" x14ac:dyDescent="0.2">
      <c r="A75" s="242"/>
      <c r="B75" s="243" t="s">
        <v>5</v>
      </c>
      <c r="C75" s="167">
        <v>10876.384984740591</v>
      </c>
      <c r="D75" s="167">
        <v>11180.342120498148</v>
      </c>
      <c r="E75" s="167">
        <v>11760.617756610283</v>
      </c>
      <c r="F75" s="167">
        <v>11638.755453903714</v>
      </c>
      <c r="G75" s="167">
        <v>11505.38794028273</v>
      </c>
      <c r="H75" s="167">
        <v>13224.080495185694</v>
      </c>
      <c r="I75" s="167">
        <v>12749.995782866448</v>
      </c>
      <c r="J75" s="167">
        <v>12536.781961274202</v>
      </c>
      <c r="K75" s="167">
        <v>12665.372778835979</v>
      </c>
      <c r="L75" s="167">
        <v>12628.202941973123</v>
      </c>
      <c r="M75" s="167">
        <v>13025.914346621188</v>
      </c>
      <c r="N75" s="167">
        <v>12992.706206030149</v>
      </c>
      <c r="O75" s="167">
        <v>13274.544292456572</v>
      </c>
      <c r="P75" s="168"/>
      <c r="Q75" s="168"/>
    </row>
    <row r="76" spans="1:17" ht="20.100000000000001" customHeight="1" x14ac:dyDescent="0.2">
      <c r="A76" s="46" t="s">
        <v>517</v>
      </c>
      <c r="B76" s="46"/>
      <c r="C76" s="2"/>
      <c r="D76" s="2"/>
      <c r="E76" s="2"/>
      <c r="F76" s="2"/>
      <c r="G76" s="2"/>
      <c r="H76" s="2"/>
      <c r="I76" s="2"/>
      <c r="J76" s="2"/>
      <c r="K76" s="2"/>
      <c r="L76" s="2"/>
      <c r="M76" s="2"/>
      <c r="N76" s="2"/>
      <c r="O76" s="2"/>
      <c r="P76" s="170"/>
      <c r="Q76" s="170"/>
    </row>
    <row r="77" spans="1:17" x14ac:dyDescent="0.2">
      <c r="A77" s="127" t="s">
        <v>771</v>
      </c>
    </row>
  </sheetData>
  <phoneticPr fontId="2" type="noConversion"/>
  <pageMargins left="0.74803149606299213" right="0.74803149606299213" top="0.98425196850393704" bottom="0.98425196850393704" header="0.51181102362204722" footer="0.51181102362204722"/>
  <pageSetup scale="81" fitToHeight="3" orientation="landscape" r:id="rId1"/>
  <headerFooter alignWithMargins="0">
    <oddFooter>&amp;L&amp;"Times New Roman,Bold Italic"&amp;12RMI Economic Report - FY 2010&amp;RPage S&amp;P  of  &amp;N</oddFooter>
  </headerFooter>
  <rowBreaks count="2" manualBreakCount="2">
    <brk id="26" max="16383" man="1"/>
    <brk id="52" max="16383"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2">
    <pageSetUpPr fitToPage="1"/>
  </sheetPr>
  <dimension ref="A1:X38"/>
  <sheetViews>
    <sheetView zoomScale="80" zoomScaleNormal="80" zoomScaleSheetLayoutView="80" workbookViewId="0">
      <pane xSplit="1" topLeftCell="B1" activePane="topRight" state="frozen"/>
      <selection activeCell="A2" sqref="A2"/>
      <selection pane="topRight" activeCell="A2" sqref="A2"/>
    </sheetView>
  </sheetViews>
  <sheetFormatPr defaultRowHeight="12.75" x14ac:dyDescent="0.2"/>
  <cols>
    <col min="1" max="1" width="7.85546875" style="51" customWidth="1"/>
    <col min="2" max="5" width="8.5703125" style="51" customWidth="1"/>
    <col min="6" max="6" width="7.28515625" style="51" customWidth="1"/>
    <col min="7" max="7" width="7" style="51" customWidth="1"/>
    <col min="8" max="8" width="8.5703125" style="51" customWidth="1"/>
    <col min="9" max="9" width="4" customWidth="1"/>
    <col min="10" max="13" width="8.5703125" style="51" customWidth="1"/>
    <col min="14" max="14" width="7.28515625" style="51" customWidth="1"/>
    <col min="15" max="15" width="7" style="51" customWidth="1"/>
    <col min="16" max="16" width="8.5703125" style="51" customWidth="1"/>
    <col min="17" max="17" width="3.28515625" customWidth="1"/>
    <col min="18" max="24" width="8.5703125" style="51" customWidth="1"/>
  </cols>
  <sheetData>
    <row r="1" spans="1:24" ht="15" x14ac:dyDescent="0.2">
      <c r="A1" s="147" t="s">
        <v>843</v>
      </c>
    </row>
    <row r="2" spans="1:24" ht="15" x14ac:dyDescent="0.2">
      <c r="A2" s="147"/>
    </row>
    <row r="3" spans="1:24" s="535" customFormat="1" ht="21" customHeight="1" x14ac:dyDescent="0.2">
      <c r="A3" s="534"/>
      <c r="B3" s="534"/>
      <c r="C3" s="534"/>
      <c r="D3" s="534" t="s">
        <v>845</v>
      </c>
      <c r="E3" s="534"/>
      <c r="F3" s="534"/>
      <c r="G3" s="534"/>
      <c r="H3" s="534"/>
      <c r="I3" s="534"/>
      <c r="J3" s="534"/>
      <c r="K3" s="534"/>
      <c r="L3" s="534" t="s">
        <v>846</v>
      </c>
      <c r="M3" s="534"/>
      <c r="N3" s="534"/>
      <c r="O3" s="534"/>
      <c r="P3" s="534"/>
      <c r="Q3" s="534"/>
      <c r="R3" s="534"/>
      <c r="S3" s="534"/>
      <c r="T3" s="534" t="s">
        <v>842</v>
      </c>
      <c r="U3" s="534"/>
      <c r="V3" s="534"/>
      <c r="W3" s="534"/>
      <c r="X3" s="534"/>
    </row>
    <row r="4" spans="1:24" s="32" customFormat="1" ht="32.25" customHeight="1" x14ac:dyDescent="0.2">
      <c r="A4" s="532" t="s">
        <v>45</v>
      </c>
      <c r="B4" s="70" t="s">
        <v>46</v>
      </c>
      <c r="C4" s="70" t="s">
        <v>47</v>
      </c>
      <c r="D4" s="70" t="s">
        <v>48</v>
      </c>
      <c r="E4" s="70" t="s">
        <v>844</v>
      </c>
      <c r="F4" s="70" t="s">
        <v>49</v>
      </c>
      <c r="G4" s="70" t="s">
        <v>50</v>
      </c>
      <c r="H4" s="533" t="s">
        <v>51</v>
      </c>
      <c r="I4" s="55"/>
      <c r="J4" s="70" t="s">
        <v>46</v>
      </c>
      <c r="K4" s="70" t="s">
        <v>47</v>
      </c>
      <c r="L4" s="70" t="s">
        <v>48</v>
      </c>
      <c r="M4" s="70" t="s">
        <v>844</v>
      </c>
      <c r="N4" s="70" t="s">
        <v>49</v>
      </c>
      <c r="O4" s="70" t="s">
        <v>50</v>
      </c>
      <c r="P4" s="533" t="s">
        <v>51</v>
      </c>
      <c r="Q4" s="55"/>
      <c r="R4" s="70" t="s">
        <v>46</v>
      </c>
      <c r="S4" s="70" t="s">
        <v>47</v>
      </c>
      <c r="T4" s="70" t="s">
        <v>48</v>
      </c>
      <c r="U4" s="70" t="s">
        <v>844</v>
      </c>
      <c r="V4" s="70" t="s">
        <v>49</v>
      </c>
      <c r="W4" s="70" t="s">
        <v>50</v>
      </c>
      <c r="X4" s="533" t="s">
        <v>51</v>
      </c>
    </row>
    <row r="5" spans="1:24" s="18" customFormat="1" ht="18.75" customHeight="1" x14ac:dyDescent="0.2">
      <c r="A5" s="169" t="s">
        <v>775</v>
      </c>
      <c r="B5" s="403">
        <v>855</v>
      </c>
      <c r="C5" s="403">
        <v>892</v>
      </c>
      <c r="D5" s="403">
        <v>67</v>
      </c>
      <c r="E5" s="403">
        <v>166</v>
      </c>
      <c r="F5" s="403">
        <v>36</v>
      </c>
      <c r="G5" s="403">
        <v>0</v>
      </c>
      <c r="H5" s="531">
        <v>2016</v>
      </c>
      <c r="J5" s="403">
        <v>3215.4177400000003</v>
      </c>
      <c r="K5" s="403">
        <v>3086.5689900000002</v>
      </c>
      <c r="L5" s="403">
        <v>268.16109</v>
      </c>
      <c r="M5" s="403">
        <v>448.13134000000002</v>
      </c>
      <c r="N5" s="403">
        <v>106.71592</v>
      </c>
      <c r="O5" s="403">
        <v>0</v>
      </c>
      <c r="P5" s="531">
        <v>7124.9950799999997</v>
      </c>
      <c r="R5" s="403">
        <v>15042.890011695908</v>
      </c>
      <c r="S5" s="403">
        <v>13841.116547085203</v>
      </c>
      <c r="T5" s="403">
        <v>16009.617313432838</v>
      </c>
      <c r="U5" s="403">
        <v>10798.345542168676</v>
      </c>
      <c r="V5" s="403">
        <v>11857.324444444444</v>
      </c>
      <c r="W5" s="403" t="s">
        <v>429</v>
      </c>
      <c r="X5" s="531">
        <v>14136.894999999999</v>
      </c>
    </row>
    <row r="6" spans="1:24" x14ac:dyDescent="0.2">
      <c r="A6" s="341" t="s">
        <v>776</v>
      </c>
      <c r="B6" s="403">
        <v>804</v>
      </c>
      <c r="C6" s="403">
        <v>881</v>
      </c>
      <c r="D6" s="403">
        <v>71</v>
      </c>
      <c r="E6" s="403">
        <v>167</v>
      </c>
      <c r="F6" s="403">
        <v>36</v>
      </c>
      <c r="G6" s="403">
        <v>0</v>
      </c>
      <c r="H6" s="342">
        <v>1959</v>
      </c>
      <c r="J6" s="403">
        <v>2669.2581600000003</v>
      </c>
      <c r="K6" s="403">
        <v>2303.1975299999999</v>
      </c>
      <c r="L6" s="403">
        <v>237.80848999999998</v>
      </c>
      <c r="M6" s="403">
        <v>351.25746000000004</v>
      </c>
      <c r="N6" s="403">
        <v>99.601649999999992</v>
      </c>
      <c r="O6" s="403">
        <v>0</v>
      </c>
      <c r="P6" s="342">
        <v>5661.1232900000005</v>
      </c>
      <c r="R6" s="403">
        <v>13279.891343283583</v>
      </c>
      <c r="S6" s="403">
        <v>10457.196503972758</v>
      </c>
      <c r="T6" s="403">
        <v>13397.661408450704</v>
      </c>
      <c r="U6" s="403">
        <v>8413.3523353293422</v>
      </c>
      <c r="V6" s="403">
        <v>11066.849999999999</v>
      </c>
      <c r="W6" s="403" t="s">
        <v>429</v>
      </c>
      <c r="X6" s="342">
        <v>11559.210393057683</v>
      </c>
    </row>
    <row r="7" spans="1:24" x14ac:dyDescent="0.2">
      <c r="A7" s="341" t="s">
        <v>777</v>
      </c>
      <c r="B7" s="403">
        <v>817</v>
      </c>
      <c r="C7" s="403">
        <v>891</v>
      </c>
      <c r="D7" s="403">
        <v>70</v>
      </c>
      <c r="E7" s="403">
        <v>164</v>
      </c>
      <c r="F7" s="403">
        <v>36</v>
      </c>
      <c r="G7" s="403">
        <v>2</v>
      </c>
      <c r="H7" s="342">
        <v>1980</v>
      </c>
      <c r="J7" s="403">
        <v>3132.54801</v>
      </c>
      <c r="K7" s="403">
        <v>2737.3441699999998</v>
      </c>
      <c r="L7" s="403">
        <v>294.49919</v>
      </c>
      <c r="M7" s="403">
        <v>423.08343000000002</v>
      </c>
      <c r="N7" s="403">
        <v>100.84128999999999</v>
      </c>
      <c r="O7" s="403">
        <v>10.94069</v>
      </c>
      <c r="P7" s="342">
        <v>6699.2567799999997</v>
      </c>
      <c r="R7" s="403">
        <v>15336.832362301102</v>
      </c>
      <c r="S7" s="403">
        <v>12288.862716049382</v>
      </c>
      <c r="T7" s="403">
        <v>16828.525142857143</v>
      </c>
      <c r="U7" s="403">
        <v>10319.108048780488</v>
      </c>
      <c r="V7" s="403">
        <v>11204.587777777777</v>
      </c>
      <c r="W7" s="403">
        <v>21881.38</v>
      </c>
      <c r="X7" s="342">
        <v>13533.852080808079</v>
      </c>
    </row>
    <row r="8" spans="1:24" x14ac:dyDescent="0.2">
      <c r="A8" s="341" t="s">
        <v>778</v>
      </c>
      <c r="B8" s="403">
        <v>838</v>
      </c>
      <c r="C8" s="403">
        <v>925</v>
      </c>
      <c r="D8" s="403">
        <v>73</v>
      </c>
      <c r="E8" s="403">
        <v>169</v>
      </c>
      <c r="F8" s="403">
        <v>35</v>
      </c>
      <c r="G8" s="403">
        <v>2</v>
      </c>
      <c r="H8" s="342">
        <v>2042</v>
      </c>
      <c r="J8" s="403">
        <v>3286.57213</v>
      </c>
      <c r="K8" s="403">
        <v>2824.8061299999999</v>
      </c>
      <c r="L8" s="403">
        <v>295.92051000000004</v>
      </c>
      <c r="M8" s="403">
        <v>437.99958000000004</v>
      </c>
      <c r="N8" s="403">
        <v>97.535269999999997</v>
      </c>
      <c r="O8" s="403">
        <v>10.03416</v>
      </c>
      <c r="P8" s="342">
        <v>6952.8677799999996</v>
      </c>
      <c r="R8" s="403">
        <v>15687.695131264916</v>
      </c>
      <c r="S8" s="403">
        <v>12215.377859459459</v>
      </c>
      <c r="T8" s="403">
        <v>16214.822465753425</v>
      </c>
      <c r="U8" s="403">
        <v>10366.853964497042</v>
      </c>
      <c r="V8" s="403">
        <v>11146.887999999999</v>
      </c>
      <c r="W8" s="403">
        <v>20068.32</v>
      </c>
      <c r="X8" s="342">
        <v>13619.721410381977</v>
      </c>
    </row>
    <row r="9" spans="1:24" x14ac:dyDescent="0.2">
      <c r="A9" s="341" t="s">
        <v>779</v>
      </c>
      <c r="B9" s="403">
        <v>870</v>
      </c>
      <c r="C9" s="403">
        <v>938</v>
      </c>
      <c r="D9" s="403">
        <v>74</v>
      </c>
      <c r="E9" s="403">
        <v>176</v>
      </c>
      <c r="F9" s="403">
        <v>34</v>
      </c>
      <c r="G9" s="403">
        <v>1</v>
      </c>
      <c r="H9" s="342">
        <v>2093</v>
      </c>
      <c r="J9" s="403">
        <v>2962.36706</v>
      </c>
      <c r="K9" s="403">
        <v>2566.3947200000002</v>
      </c>
      <c r="L9" s="403">
        <v>261.74169000000001</v>
      </c>
      <c r="M9" s="403">
        <v>413.89364</v>
      </c>
      <c r="N9" s="403">
        <v>82.506509999999992</v>
      </c>
      <c r="O9" s="403">
        <v>2.8491999999999997</v>
      </c>
      <c r="P9" s="342">
        <v>6289.7528200000006</v>
      </c>
      <c r="R9" s="403">
        <v>13620.078436781609</v>
      </c>
      <c r="S9" s="403">
        <v>10944.113944562901</v>
      </c>
      <c r="T9" s="403">
        <v>14148.199459459458</v>
      </c>
      <c r="U9" s="403">
        <v>9406.6736363636373</v>
      </c>
      <c r="V9" s="403">
        <v>9706.6482352941166</v>
      </c>
      <c r="W9" s="403">
        <v>11396.8</v>
      </c>
      <c r="X9" s="342">
        <v>12020.550062111803</v>
      </c>
    </row>
    <row r="10" spans="1:24" x14ac:dyDescent="0.2">
      <c r="A10" s="341" t="s">
        <v>780</v>
      </c>
      <c r="B10" s="403">
        <v>863</v>
      </c>
      <c r="C10" s="403">
        <v>936</v>
      </c>
      <c r="D10" s="403">
        <v>74</v>
      </c>
      <c r="E10" s="403">
        <v>179</v>
      </c>
      <c r="F10" s="403">
        <v>33</v>
      </c>
      <c r="G10" s="403">
        <v>2</v>
      </c>
      <c r="H10" s="342">
        <v>2087</v>
      </c>
      <c r="J10" s="403">
        <v>3015.9016900000001</v>
      </c>
      <c r="K10" s="403">
        <v>2559.8433</v>
      </c>
      <c r="L10" s="403">
        <v>224.00292000000002</v>
      </c>
      <c r="M10" s="403">
        <v>412.54908</v>
      </c>
      <c r="N10" s="403">
        <v>80.58032</v>
      </c>
      <c r="O10" s="403">
        <v>12.557919999999999</v>
      </c>
      <c r="P10" s="342">
        <v>6305.43523</v>
      </c>
      <c r="R10" s="403">
        <v>13978.686859791425</v>
      </c>
      <c r="S10" s="403">
        <v>10939.501282051282</v>
      </c>
      <c r="T10" s="403">
        <v>12108.265945945946</v>
      </c>
      <c r="U10" s="403">
        <v>9218.9738547486031</v>
      </c>
      <c r="V10" s="403">
        <v>9767.3115151515158</v>
      </c>
      <c r="W10" s="403">
        <v>25115.84</v>
      </c>
      <c r="X10" s="342">
        <v>12085.165749880211</v>
      </c>
    </row>
    <row r="11" spans="1:24" x14ac:dyDescent="0.2">
      <c r="A11" s="341" t="s">
        <v>781</v>
      </c>
      <c r="B11" s="403">
        <v>871</v>
      </c>
      <c r="C11" s="403">
        <v>934</v>
      </c>
      <c r="D11" s="403">
        <v>76</v>
      </c>
      <c r="E11" s="403">
        <v>182</v>
      </c>
      <c r="F11" s="403">
        <v>33</v>
      </c>
      <c r="G11" s="403">
        <v>2</v>
      </c>
      <c r="H11" s="342">
        <v>2098</v>
      </c>
      <c r="J11" s="403">
        <v>3481.3203800000001</v>
      </c>
      <c r="K11" s="403">
        <v>3005.2273399999999</v>
      </c>
      <c r="L11" s="403">
        <v>262.47726</v>
      </c>
      <c r="M11" s="403">
        <v>482.89053000000001</v>
      </c>
      <c r="N11" s="403">
        <v>94.60560000000001</v>
      </c>
      <c r="O11" s="403">
        <v>8.8810900000000004</v>
      </c>
      <c r="P11" s="342">
        <v>7335.4021999999995</v>
      </c>
      <c r="R11" s="403">
        <v>15987.69405281286</v>
      </c>
      <c r="S11" s="403">
        <v>12870.352633832976</v>
      </c>
      <c r="T11" s="403">
        <v>13814.592631578947</v>
      </c>
      <c r="U11" s="403">
        <v>10612.978681318682</v>
      </c>
      <c r="V11" s="403">
        <v>11467.345454545455</v>
      </c>
      <c r="W11" s="403">
        <v>17762.18</v>
      </c>
      <c r="X11" s="342">
        <v>13985.514204003812</v>
      </c>
    </row>
    <row r="12" spans="1:24" s="244" customFormat="1" x14ac:dyDescent="0.2">
      <c r="A12" s="341" t="s">
        <v>782</v>
      </c>
      <c r="B12" s="403">
        <v>861</v>
      </c>
      <c r="C12" s="403">
        <v>1117</v>
      </c>
      <c r="D12" s="403">
        <v>71</v>
      </c>
      <c r="E12" s="403">
        <v>243</v>
      </c>
      <c r="F12" s="403">
        <v>30</v>
      </c>
      <c r="G12" s="403">
        <v>3</v>
      </c>
      <c r="H12" s="342">
        <v>2325</v>
      </c>
      <c r="I12"/>
      <c r="J12" s="403">
        <v>3445.8000200000001</v>
      </c>
      <c r="K12" s="403">
        <v>3104.0189700000001</v>
      </c>
      <c r="L12" s="403">
        <v>254.60389000000001</v>
      </c>
      <c r="M12" s="403">
        <v>597.25967000000003</v>
      </c>
      <c r="N12" s="403">
        <v>83.750749999999996</v>
      </c>
      <c r="O12" s="403">
        <v>6.0298800000000004</v>
      </c>
      <c r="P12" s="342">
        <v>7491.4631800000006</v>
      </c>
      <c r="Q12"/>
      <c r="R12" s="403">
        <v>16008.362462253195</v>
      </c>
      <c r="S12" s="403">
        <v>11115.555846016114</v>
      </c>
      <c r="T12" s="403">
        <v>14343.881126760565</v>
      </c>
      <c r="U12" s="403">
        <v>9831.4348971193413</v>
      </c>
      <c r="V12" s="403">
        <v>11166.766666666666</v>
      </c>
      <c r="W12" s="403">
        <v>8039.84</v>
      </c>
      <c r="X12" s="342">
        <v>12888.538804301075</v>
      </c>
    </row>
    <row r="13" spans="1:24" x14ac:dyDescent="0.2">
      <c r="A13" s="341" t="s">
        <v>783</v>
      </c>
      <c r="B13" s="403">
        <v>881</v>
      </c>
      <c r="C13" s="403">
        <v>1207</v>
      </c>
      <c r="D13" s="403">
        <v>74</v>
      </c>
      <c r="E13" s="403">
        <v>183</v>
      </c>
      <c r="F13" s="403">
        <v>30</v>
      </c>
      <c r="G13" s="403">
        <v>1</v>
      </c>
      <c r="H13" s="342">
        <v>2376</v>
      </c>
      <c r="J13" s="403">
        <v>3007.52043</v>
      </c>
      <c r="K13" s="403">
        <v>3195.18984</v>
      </c>
      <c r="L13" s="403">
        <v>226.50785999999999</v>
      </c>
      <c r="M13" s="403">
        <v>446.02941999999996</v>
      </c>
      <c r="N13" s="403">
        <v>75.732559999999992</v>
      </c>
      <c r="O13" s="403">
        <v>3.4615200000000002</v>
      </c>
      <c r="P13" s="342">
        <v>6954.4416299999993</v>
      </c>
      <c r="R13" s="403">
        <v>13655.030329171395</v>
      </c>
      <c r="S13" s="403">
        <v>10588.864424192214</v>
      </c>
      <c r="T13" s="403">
        <v>12243.668108108106</v>
      </c>
      <c r="U13" s="403">
        <v>9749.2769398907094</v>
      </c>
      <c r="V13" s="403">
        <v>10097.674666666666</v>
      </c>
      <c r="W13" s="403">
        <v>13846.08</v>
      </c>
      <c r="X13" s="342">
        <v>11707.814191919191</v>
      </c>
    </row>
    <row r="14" spans="1:24" x14ac:dyDescent="0.2">
      <c r="A14" s="341" t="s">
        <v>784</v>
      </c>
      <c r="B14" s="403">
        <v>890</v>
      </c>
      <c r="C14" s="403">
        <v>1202</v>
      </c>
      <c r="D14" s="403">
        <v>78</v>
      </c>
      <c r="E14" s="403">
        <v>210</v>
      </c>
      <c r="F14" s="403">
        <v>31</v>
      </c>
      <c r="G14" s="403">
        <v>3</v>
      </c>
      <c r="H14" s="342">
        <v>2414</v>
      </c>
      <c r="J14" s="403">
        <v>3521.4401600000001</v>
      </c>
      <c r="K14" s="403">
        <v>3676.0534500000003</v>
      </c>
      <c r="L14" s="403">
        <v>251.66004000000001</v>
      </c>
      <c r="M14" s="403">
        <v>529.30961000000002</v>
      </c>
      <c r="N14" s="403">
        <v>84.367519999999999</v>
      </c>
      <c r="O14" s="403">
        <v>7.4458299999999999</v>
      </c>
      <c r="P14" s="342">
        <v>8070.2766099999999</v>
      </c>
      <c r="R14" s="403">
        <v>15826.697348314607</v>
      </c>
      <c r="S14" s="403">
        <v>12233.122961730449</v>
      </c>
      <c r="T14" s="403">
        <v>12905.643076923077</v>
      </c>
      <c r="U14" s="403">
        <v>10082.087809523809</v>
      </c>
      <c r="V14" s="403">
        <v>10886.131612903226</v>
      </c>
      <c r="W14" s="403">
        <v>9927.7733333333326</v>
      </c>
      <c r="X14" s="342">
        <v>13372.455028997514</v>
      </c>
    </row>
    <row r="15" spans="1:24" s="32" customFormat="1" x14ac:dyDescent="0.2">
      <c r="A15" s="341" t="s">
        <v>785</v>
      </c>
      <c r="B15" s="403">
        <v>851</v>
      </c>
      <c r="C15" s="403">
        <v>1158</v>
      </c>
      <c r="D15" s="403">
        <v>79</v>
      </c>
      <c r="E15" s="403">
        <v>270</v>
      </c>
      <c r="F15" s="403">
        <v>30</v>
      </c>
      <c r="G15" s="403">
        <v>3</v>
      </c>
      <c r="H15" s="342">
        <v>2391</v>
      </c>
      <c r="I15"/>
      <c r="J15" s="403">
        <v>2965.9188100000001</v>
      </c>
      <c r="K15" s="403">
        <v>3162.6769300000001</v>
      </c>
      <c r="L15" s="403">
        <v>233.67214000000001</v>
      </c>
      <c r="M15" s="403">
        <v>561.17696999999998</v>
      </c>
      <c r="N15" s="403">
        <v>70.846220000000002</v>
      </c>
      <c r="O15" s="403">
        <v>8.4285899999999998</v>
      </c>
      <c r="P15" s="342">
        <v>7002.7196600000007</v>
      </c>
      <c r="Q15"/>
      <c r="R15" s="403">
        <v>13940.863971797886</v>
      </c>
      <c r="S15" s="403">
        <v>10924.618065630399</v>
      </c>
      <c r="T15" s="403">
        <v>11831.500759493672</v>
      </c>
      <c r="U15" s="403">
        <v>8313.7328888888896</v>
      </c>
      <c r="V15" s="403">
        <v>9446.1626666666671</v>
      </c>
      <c r="W15" s="403">
        <v>11238.12</v>
      </c>
      <c r="X15" s="342">
        <v>11715.131175240487</v>
      </c>
    </row>
    <row r="16" spans="1:24" x14ac:dyDescent="0.2">
      <c r="A16" s="341" t="s">
        <v>786</v>
      </c>
      <c r="B16" s="403">
        <v>858</v>
      </c>
      <c r="C16" s="403">
        <v>1184</v>
      </c>
      <c r="D16" s="403">
        <v>78</v>
      </c>
      <c r="E16" s="403">
        <v>271</v>
      </c>
      <c r="F16" s="403">
        <v>28</v>
      </c>
      <c r="G16" s="403">
        <v>6</v>
      </c>
      <c r="H16" s="342">
        <v>2425</v>
      </c>
      <c r="J16" s="403">
        <v>3458.27718</v>
      </c>
      <c r="K16" s="403">
        <v>3603.2083399999997</v>
      </c>
      <c r="L16" s="403">
        <v>268.24840999999998</v>
      </c>
      <c r="M16" s="403">
        <v>650.40038000000004</v>
      </c>
      <c r="N16" s="403">
        <v>81.498779999999996</v>
      </c>
      <c r="O16" s="403">
        <v>18.01089</v>
      </c>
      <c r="P16" s="342">
        <v>8079.6439799999998</v>
      </c>
      <c r="R16" s="403">
        <v>16122.504335664335</v>
      </c>
      <c r="S16" s="403">
        <v>12173.001148648647</v>
      </c>
      <c r="T16" s="403">
        <v>13756.328717948718</v>
      </c>
      <c r="U16" s="403">
        <v>9600.0056088560887</v>
      </c>
      <c r="V16" s="403">
        <v>11642.682857142858</v>
      </c>
      <c r="W16" s="403">
        <v>12007.26</v>
      </c>
      <c r="X16" s="342">
        <v>13327.247802061855</v>
      </c>
    </row>
    <row r="17" spans="1:24" x14ac:dyDescent="0.2">
      <c r="A17" s="341" t="s">
        <v>787</v>
      </c>
      <c r="B17" s="403">
        <v>897</v>
      </c>
      <c r="C17" s="403">
        <v>1110</v>
      </c>
      <c r="D17" s="403">
        <v>79</v>
      </c>
      <c r="E17" s="403">
        <v>283</v>
      </c>
      <c r="F17" s="403">
        <v>27</v>
      </c>
      <c r="G17" s="403">
        <v>4</v>
      </c>
      <c r="H17" s="342">
        <v>2400</v>
      </c>
      <c r="J17" s="403">
        <v>3125.2990399999999</v>
      </c>
      <c r="K17" s="403">
        <v>2959.9853399999997</v>
      </c>
      <c r="L17" s="403">
        <v>241.02132</v>
      </c>
      <c r="M17" s="403">
        <v>635.90581999999995</v>
      </c>
      <c r="N17" s="403">
        <v>68.806460000000001</v>
      </c>
      <c r="O17" s="403">
        <v>9.2495100000000008</v>
      </c>
      <c r="P17" s="342">
        <v>7040.2674899999984</v>
      </c>
      <c r="R17" s="403">
        <v>13936.67353400223</v>
      </c>
      <c r="S17" s="403">
        <v>10666.613837837836</v>
      </c>
      <c r="T17" s="403">
        <v>12203.611139240506</v>
      </c>
      <c r="U17" s="403">
        <v>8988.0681272084803</v>
      </c>
      <c r="V17" s="403">
        <v>10193.54962962963</v>
      </c>
      <c r="W17" s="403">
        <v>9249.51</v>
      </c>
      <c r="X17" s="342">
        <v>11733.779149999997</v>
      </c>
    </row>
    <row r="18" spans="1:24" x14ac:dyDescent="0.2">
      <c r="A18" s="341" t="s">
        <v>788</v>
      </c>
      <c r="B18" s="403">
        <v>893</v>
      </c>
      <c r="C18" s="403">
        <v>1122</v>
      </c>
      <c r="D18" s="403">
        <v>79</v>
      </c>
      <c r="E18" s="403">
        <v>289</v>
      </c>
      <c r="F18" s="403">
        <v>27</v>
      </c>
      <c r="G18" s="403">
        <v>5</v>
      </c>
      <c r="H18" s="342">
        <v>2415</v>
      </c>
      <c r="J18" s="403">
        <v>3626.1417700000002</v>
      </c>
      <c r="K18" s="403">
        <v>3453.4493299999999</v>
      </c>
      <c r="L18" s="403">
        <v>276.78452000000004</v>
      </c>
      <c r="M18" s="403">
        <v>750.19216000000006</v>
      </c>
      <c r="N18" s="403">
        <v>81.888809999999992</v>
      </c>
      <c r="O18" s="403">
        <v>15.73072</v>
      </c>
      <c r="P18" s="342">
        <v>8204.1873099999993</v>
      </c>
      <c r="R18" s="403">
        <v>16242.516326987683</v>
      </c>
      <c r="S18" s="403">
        <v>12311.762317290553</v>
      </c>
      <c r="T18" s="403">
        <v>14014.40607594937</v>
      </c>
      <c r="U18" s="403">
        <v>10383.282491349481</v>
      </c>
      <c r="V18" s="403">
        <v>12131.675555555556</v>
      </c>
      <c r="W18" s="403">
        <v>12584.576000000001</v>
      </c>
      <c r="X18" s="342">
        <v>13588.716041407868</v>
      </c>
    </row>
    <row r="19" spans="1:24" x14ac:dyDescent="0.2">
      <c r="A19" s="341" t="s">
        <v>789</v>
      </c>
      <c r="B19" s="403">
        <v>812</v>
      </c>
      <c r="C19" s="403">
        <v>1103</v>
      </c>
      <c r="D19" s="403">
        <v>80</v>
      </c>
      <c r="E19" s="403">
        <v>284</v>
      </c>
      <c r="F19" s="403">
        <v>26</v>
      </c>
      <c r="G19" s="403">
        <v>6</v>
      </c>
      <c r="H19" s="342">
        <v>2311</v>
      </c>
      <c r="J19" s="403">
        <v>2928.9106099999999</v>
      </c>
      <c r="K19" s="403">
        <v>2951.6732099999999</v>
      </c>
      <c r="L19" s="403">
        <v>243.13489999999999</v>
      </c>
      <c r="M19" s="403">
        <v>653.05710999999997</v>
      </c>
      <c r="N19" s="403">
        <v>65.783360000000002</v>
      </c>
      <c r="O19" s="403">
        <v>12.92342</v>
      </c>
      <c r="P19" s="342">
        <v>6855.48261</v>
      </c>
      <c r="R19" s="403">
        <v>14428.131083743843</v>
      </c>
      <c r="S19" s="403">
        <v>10704.163952855846</v>
      </c>
      <c r="T19" s="403">
        <v>12156.744999999999</v>
      </c>
      <c r="U19" s="403">
        <v>9197.9874647887318</v>
      </c>
      <c r="V19" s="403">
        <v>10120.516923076924</v>
      </c>
      <c r="W19" s="403">
        <v>8615.6133333333346</v>
      </c>
      <c r="X19" s="342">
        <v>11865.82883600173</v>
      </c>
    </row>
    <row r="20" spans="1:24" x14ac:dyDescent="0.2">
      <c r="A20" s="341" t="s">
        <v>790</v>
      </c>
      <c r="B20" s="403">
        <v>816</v>
      </c>
      <c r="C20" s="403">
        <v>1117</v>
      </c>
      <c r="D20" s="403">
        <v>78</v>
      </c>
      <c r="E20" s="403">
        <v>283</v>
      </c>
      <c r="F20" s="403">
        <v>26</v>
      </c>
      <c r="G20" s="403">
        <v>4</v>
      </c>
      <c r="H20" s="342">
        <v>2324</v>
      </c>
      <c r="J20" s="403">
        <v>3370.0358200000001</v>
      </c>
      <c r="K20" s="403">
        <v>3331.7028999999998</v>
      </c>
      <c r="L20" s="403">
        <v>287.25900000000001</v>
      </c>
      <c r="M20" s="403">
        <v>742.03994999999998</v>
      </c>
      <c r="N20" s="403">
        <v>78.171979999999991</v>
      </c>
      <c r="O20" s="403">
        <v>12.79613</v>
      </c>
      <c r="P20" s="342">
        <v>7822.0057799999995</v>
      </c>
      <c r="R20" s="403">
        <v>16519.783431372547</v>
      </c>
      <c r="S20" s="403">
        <v>11930.896687555953</v>
      </c>
      <c r="T20" s="403">
        <v>14731.23076923077</v>
      </c>
      <c r="U20" s="403">
        <v>10488.197173144876</v>
      </c>
      <c r="V20" s="403">
        <v>12026.458461538461</v>
      </c>
      <c r="W20" s="403">
        <v>12796.13</v>
      </c>
      <c r="X20" s="342">
        <v>13463.0047848537</v>
      </c>
    </row>
    <row r="21" spans="1:24" x14ac:dyDescent="0.2">
      <c r="A21" s="529" t="s">
        <v>839</v>
      </c>
      <c r="B21" s="403">
        <v>998</v>
      </c>
      <c r="C21" s="403">
        <v>1128</v>
      </c>
      <c r="D21" s="403">
        <v>93</v>
      </c>
      <c r="E21" s="403">
        <v>234</v>
      </c>
      <c r="F21" s="403">
        <v>26</v>
      </c>
      <c r="G21" s="403">
        <v>4</v>
      </c>
      <c r="H21" s="342">
        <v>2483</v>
      </c>
      <c r="J21" s="403">
        <v>3120.4550099999997</v>
      </c>
      <c r="K21" s="403">
        <v>3066.7860299999998</v>
      </c>
      <c r="L21" s="403">
        <v>274.91497999999996</v>
      </c>
      <c r="M21" s="403">
        <v>548.21944999999994</v>
      </c>
      <c r="N21" s="403">
        <v>69.141229999999993</v>
      </c>
      <c r="O21" s="403">
        <v>12.407680000000001</v>
      </c>
      <c r="P21" s="342">
        <v>7091.9243799999986</v>
      </c>
      <c r="R21" s="403">
        <v>12506.833707414828</v>
      </c>
      <c r="S21" s="403">
        <v>10875.127765957446</v>
      </c>
      <c r="T21" s="403">
        <v>11824.300215053763</v>
      </c>
      <c r="U21" s="403">
        <v>9371.2726495726492</v>
      </c>
      <c r="V21" s="403">
        <v>10637.112307692307</v>
      </c>
      <c r="W21" s="403">
        <v>12407.68</v>
      </c>
      <c r="X21" s="342">
        <v>11424.767426500201</v>
      </c>
    </row>
    <row r="22" spans="1:24" s="244" customFormat="1" x14ac:dyDescent="0.2">
      <c r="A22" s="529" t="s">
        <v>840</v>
      </c>
      <c r="B22" s="403">
        <v>859</v>
      </c>
      <c r="C22" s="403">
        <v>1152</v>
      </c>
      <c r="D22" s="403">
        <v>88</v>
      </c>
      <c r="E22" s="403">
        <v>233</v>
      </c>
      <c r="F22" s="403">
        <v>26</v>
      </c>
      <c r="G22" s="403">
        <v>5</v>
      </c>
      <c r="H22" s="342">
        <v>2363</v>
      </c>
      <c r="I22"/>
      <c r="J22" s="403">
        <v>3444.3467700000001</v>
      </c>
      <c r="K22" s="403">
        <v>3603.8857499999999</v>
      </c>
      <c r="L22" s="403">
        <v>262.18901</v>
      </c>
      <c r="M22" s="403">
        <v>630.79335000000003</v>
      </c>
      <c r="N22" s="403">
        <v>73.360320000000002</v>
      </c>
      <c r="O22" s="403">
        <v>15.21294</v>
      </c>
      <c r="P22" s="342">
        <v>8029.7881399999997</v>
      </c>
      <c r="Q22"/>
      <c r="R22" s="403">
        <v>16038.867380675203</v>
      </c>
      <c r="S22" s="403">
        <v>12513.492187499998</v>
      </c>
      <c r="T22" s="403">
        <v>11917.682272727272</v>
      </c>
      <c r="U22" s="403">
        <v>10829.070386266094</v>
      </c>
      <c r="V22" s="403">
        <v>11286.203076923077</v>
      </c>
      <c r="W22" s="403">
        <v>12170.351999999999</v>
      </c>
      <c r="X22" s="342">
        <v>13592.531764705882</v>
      </c>
    </row>
    <row r="23" spans="1:24" x14ac:dyDescent="0.2">
      <c r="A23" s="529" t="s">
        <v>841</v>
      </c>
      <c r="B23" s="403">
        <v>866</v>
      </c>
      <c r="C23" s="403">
        <v>1139</v>
      </c>
      <c r="D23" s="403">
        <v>82</v>
      </c>
      <c r="E23" s="403">
        <v>225</v>
      </c>
      <c r="F23" s="403">
        <v>73</v>
      </c>
      <c r="G23" s="403">
        <v>5</v>
      </c>
      <c r="H23" s="342">
        <v>2390</v>
      </c>
      <c r="J23" s="403">
        <v>3100.0673500000003</v>
      </c>
      <c r="K23" s="403">
        <v>3080.5163900000002</v>
      </c>
      <c r="L23" s="403">
        <v>218.83098000000001</v>
      </c>
      <c r="M23" s="403">
        <v>525.91104000000007</v>
      </c>
      <c r="N23" s="403">
        <v>126.50683000000001</v>
      </c>
      <c r="O23" s="403">
        <v>18.31513</v>
      </c>
      <c r="P23" s="342">
        <v>7070.1477199999999</v>
      </c>
      <c r="R23" s="403">
        <v>14319.017782909932</v>
      </c>
      <c r="S23" s="403">
        <v>10818.319192273926</v>
      </c>
      <c r="T23" s="403">
        <v>10674.681951219514</v>
      </c>
      <c r="U23" s="403">
        <v>9349.5296000000017</v>
      </c>
      <c r="V23" s="403">
        <v>6931.8810958904114</v>
      </c>
      <c r="W23" s="403">
        <v>14652.103999999999</v>
      </c>
      <c r="X23" s="342">
        <v>11832.883213389121</v>
      </c>
    </row>
    <row r="24" spans="1:24" x14ac:dyDescent="0.2">
      <c r="A24" s="341" t="s">
        <v>791</v>
      </c>
      <c r="B24" s="403">
        <v>908</v>
      </c>
      <c r="C24" s="403">
        <v>1120</v>
      </c>
      <c r="D24" s="403">
        <v>84</v>
      </c>
      <c r="E24" s="403">
        <v>220</v>
      </c>
      <c r="F24" s="403">
        <v>25</v>
      </c>
      <c r="G24" s="403">
        <v>6</v>
      </c>
      <c r="H24" s="342">
        <v>2363</v>
      </c>
      <c r="J24" s="403">
        <v>3772.30825</v>
      </c>
      <c r="K24" s="403">
        <v>3412.4239700000003</v>
      </c>
      <c r="L24" s="403">
        <v>250.20089999999999</v>
      </c>
      <c r="M24" s="403">
        <v>573.62594999999999</v>
      </c>
      <c r="N24" s="403">
        <v>79.706869999999995</v>
      </c>
      <c r="O24" s="403">
        <v>24.403830000000003</v>
      </c>
      <c r="P24" s="342">
        <v>8112.6697699999995</v>
      </c>
      <c r="R24" s="403">
        <v>16618.098017621149</v>
      </c>
      <c r="S24" s="403">
        <v>12187.228464285716</v>
      </c>
      <c r="T24" s="403">
        <v>11914.328571428572</v>
      </c>
      <c r="U24" s="403">
        <v>10429.562727272727</v>
      </c>
      <c r="V24" s="403">
        <v>12753.099199999999</v>
      </c>
      <c r="W24" s="403">
        <v>16269.220000000001</v>
      </c>
      <c r="X24" s="342">
        <v>13732.830757511638</v>
      </c>
    </row>
    <row r="25" spans="1:24" s="32" customFormat="1" x14ac:dyDescent="0.2">
      <c r="A25" s="341" t="s">
        <v>792</v>
      </c>
      <c r="B25" s="403">
        <v>911</v>
      </c>
      <c r="C25" s="403">
        <v>1099</v>
      </c>
      <c r="D25" s="403">
        <v>81</v>
      </c>
      <c r="E25" s="403">
        <v>216</v>
      </c>
      <c r="F25" s="403">
        <v>27</v>
      </c>
      <c r="G25" s="403">
        <v>6</v>
      </c>
      <c r="H25" s="342">
        <v>2340</v>
      </c>
      <c r="I25"/>
      <c r="J25" s="403">
        <v>3293.1868599999998</v>
      </c>
      <c r="K25" s="403">
        <v>2950.7159900000001</v>
      </c>
      <c r="L25" s="403">
        <v>163.16629</v>
      </c>
      <c r="M25" s="403">
        <v>498.24759</v>
      </c>
      <c r="N25" s="403">
        <v>72.844759999999994</v>
      </c>
      <c r="O25" s="403">
        <v>16.609950000000001</v>
      </c>
      <c r="P25" s="342">
        <v>6994.7714400000004</v>
      </c>
      <c r="Q25"/>
      <c r="R25" s="403">
        <v>14459.656904500549</v>
      </c>
      <c r="S25" s="403">
        <v>10739.639636032758</v>
      </c>
      <c r="T25" s="403">
        <v>8057.5945679012357</v>
      </c>
      <c r="U25" s="403">
        <v>9226.8072222222218</v>
      </c>
      <c r="V25" s="403">
        <v>10791.816296296294</v>
      </c>
      <c r="W25" s="403">
        <v>11073.300000000001</v>
      </c>
      <c r="X25" s="342">
        <v>11956.874256410258</v>
      </c>
    </row>
    <row r="26" spans="1:24" x14ac:dyDescent="0.2">
      <c r="A26" s="341" t="s">
        <v>793</v>
      </c>
      <c r="B26" s="403">
        <v>927</v>
      </c>
      <c r="C26" s="403">
        <v>1107</v>
      </c>
      <c r="D26" s="403">
        <v>51</v>
      </c>
      <c r="E26" s="403">
        <v>218</v>
      </c>
      <c r="F26" s="403">
        <v>31</v>
      </c>
      <c r="G26" s="403">
        <v>5</v>
      </c>
      <c r="H26" s="342">
        <v>2339</v>
      </c>
      <c r="J26" s="403">
        <v>3897.9078300000001</v>
      </c>
      <c r="K26" s="403">
        <v>3498.6828300000002</v>
      </c>
      <c r="L26" s="403">
        <v>182.56854000000001</v>
      </c>
      <c r="M26" s="403">
        <v>608.07037000000003</v>
      </c>
      <c r="N26" s="403">
        <v>105.28952000000001</v>
      </c>
      <c r="O26" s="403">
        <v>17.254860000000001</v>
      </c>
      <c r="P26" s="342">
        <v>8309.7739499999989</v>
      </c>
      <c r="R26" s="403">
        <v>16819.451262135924</v>
      </c>
      <c r="S26" s="403">
        <v>12642.033712737128</v>
      </c>
      <c r="T26" s="403">
        <v>14319.101176470589</v>
      </c>
      <c r="U26" s="403">
        <v>11157.254495412844</v>
      </c>
      <c r="V26" s="403">
        <v>13585.744516129032</v>
      </c>
      <c r="W26" s="403">
        <v>13803.888000000001</v>
      </c>
      <c r="X26" s="342">
        <v>14210.814792646428</v>
      </c>
    </row>
    <row r="27" spans="1:24" x14ac:dyDescent="0.2">
      <c r="A27" s="341" t="s">
        <v>794</v>
      </c>
      <c r="B27" s="403">
        <v>932</v>
      </c>
      <c r="C27" s="403">
        <v>1101</v>
      </c>
      <c r="D27" s="403">
        <v>56</v>
      </c>
      <c r="E27" s="403">
        <v>220</v>
      </c>
      <c r="F27" s="403">
        <v>27</v>
      </c>
      <c r="G27" s="403">
        <v>7</v>
      </c>
      <c r="H27" s="342">
        <v>2343</v>
      </c>
      <c r="J27" s="403">
        <v>3316.93318</v>
      </c>
      <c r="K27" s="403">
        <v>3008.0668900000001</v>
      </c>
      <c r="L27" s="403">
        <v>165.17222000000001</v>
      </c>
      <c r="M27" s="403">
        <v>524.6956899999999</v>
      </c>
      <c r="N27" s="403">
        <v>71.127549999999999</v>
      </c>
      <c r="O27" s="403">
        <v>25.93028</v>
      </c>
      <c r="P27" s="342">
        <v>7111.9258099999997</v>
      </c>
      <c r="R27" s="403">
        <v>14235.764721030042</v>
      </c>
      <c r="S27" s="403">
        <v>10928.490063578565</v>
      </c>
      <c r="T27" s="403">
        <v>11798.015714285715</v>
      </c>
      <c r="U27" s="403">
        <v>9539.9216363636351</v>
      </c>
      <c r="V27" s="403">
        <v>10537.414814814814</v>
      </c>
      <c r="W27" s="403">
        <v>14817.302857142859</v>
      </c>
      <c r="X27" s="342">
        <v>12141.572018779343</v>
      </c>
    </row>
    <row r="28" spans="1:24" x14ac:dyDescent="0.2">
      <c r="A28" s="341" t="s">
        <v>795</v>
      </c>
      <c r="B28" s="403">
        <v>930</v>
      </c>
      <c r="C28" s="403">
        <v>1119</v>
      </c>
      <c r="D28" s="403">
        <v>52</v>
      </c>
      <c r="E28" s="403">
        <v>224</v>
      </c>
      <c r="F28" s="403">
        <v>26</v>
      </c>
      <c r="G28" s="403">
        <v>9</v>
      </c>
      <c r="H28" s="342">
        <v>2360</v>
      </c>
      <c r="J28" s="403">
        <v>3836.1799100000003</v>
      </c>
      <c r="K28" s="403">
        <v>3412.6931199999999</v>
      </c>
      <c r="L28" s="403">
        <v>143.37985</v>
      </c>
      <c r="M28" s="403">
        <v>616.75693999999999</v>
      </c>
      <c r="N28" s="403">
        <v>86.288600000000002</v>
      </c>
      <c r="O28" s="403">
        <v>40.512480000000004</v>
      </c>
      <c r="P28" s="342">
        <v>8135.8109000000013</v>
      </c>
      <c r="R28" s="403">
        <v>16499.698537634409</v>
      </c>
      <c r="S28" s="403">
        <v>12199.081751563896</v>
      </c>
      <c r="T28" s="403">
        <v>11029.219230769231</v>
      </c>
      <c r="U28" s="403">
        <v>11013.516785714286</v>
      </c>
      <c r="V28" s="403">
        <v>13275.169230769232</v>
      </c>
      <c r="W28" s="403">
        <v>18005.546666666669</v>
      </c>
      <c r="X28" s="342">
        <v>13789.510000000002</v>
      </c>
    </row>
    <row r="29" spans="1:24" x14ac:dyDescent="0.2">
      <c r="A29" s="341" t="s">
        <v>796</v>
      </c>
      <c r="B29" s="403">
        <v>925</v>
      </c>
      <c r="C29" s="403">
        <v>1117</v>
      </c>
      <c r="D29" s="403">
        <v>48</v>
      </c>
      <c r="E29" s="403">
        <v>227</v>
      </c>
      <c r="F29" s="403">
        <v>26</v>
      </c>
      <c r="G29" s="403">
        <v>9</v>
      </c>
      <c r="H29" s="342">
        <v>2352</v>
      </c>
      <c r="J29" s="403">
        <v>3498.556</v>
      </c>
      <c r="K29" s="403">
        <v>3161.24757</v>
      </c>
      <c r="L29" s="403">
        <v>116.56460000000001</v>
      </c>
      <c r="M29" s="403">
        <v>596.63765000000001</v>
      </c>
      <c r="N29" s="403">
        <v>80.750910000000005</v>
      </c>
      <c r="O29" s="403">
        <v>38.097709999999999</v>
      </c>
      <c r="P29" s="342">
        <v>7491.8544399999992</v>
      </c>
      <c r="R29" s="403">
        <v>15128.89081081081</v>
      </c>
      <c r="S29" s="403">
        <v>11320.492641002686</v>
      </c>
      <c r="T29" s="403">
        <v>9713.716666666669</v>
      </c>
      <c r="U29" s="403">
        <v>10513.438766519825</v>
      </c>
      <c r="V29" s="403">
        <v>12423.216923076923</v>
      </c>
      <c r="W29" s="403">
        <v>16932.315555555553</v>
      </c>
      <c r="X29" s="342">
        <v>12741.249047619047</v>
      </c>
    </row>
    <row r="30" spans="1:24" x14ac:dyDescent="0.2">
      <c r="A30" s="341" t="s">
        <v>797</v>
      </c>
      <c r="B30" s="403">
        <v>970</v>
      </c>
      <c r="C30" s="403">
        <v>1128</v>
      </c>
      <c r="D30" s="403">
        <v>43</v>
      </c>
      <c r="E30" s="403">
        <v>229</v>
      </c>
      <c r="F30" s="403">
        <v>26</v>
      </c>
      <c r="G30" s="403">
        <v>10</v>
      </c>
      <c r="H30" s="342">
        <v>2406</v>
      </c>
      <c r="J30" s="403">
        <v>3883.3609100000003</v>
      </c>
      <c r="K30" s="403">
        <v>3467.3010099999997</v>
      </c>
      <c r="L30" s="403">
        <v>140.21010000000001</v>
      </c>
      <c r="M30" s="403">
        <v>644.18506000000002</v>
      </c>
      <c r="N30" s="403">
        <v>83.531840000000003</v>
      </c>
      <c r="O30" s="403">
        <v>42.195209999999996</v>
      </c>
      <c r="P30" s="342">
        <v>8260.78413</v>
      </c>
      <c r="R30" s="403">
        <v>16013.859422680414</v>
      </c>
      <c r="S30" s="403">
        <v>12295.393652482267</v>
      </c>
      <c r="T30" s="403">
        <v>13042.800000000001</v>
      </c>
      <c r="U30" s="403">
        <v>11252.140786026201</v>
      </c>
      <c r="V30" s="403">
        <v>12851.052307692309</v>
      </c>
      <c r="W30" s="403">
        <v>16878.083999999999</v>
      </c>
      <c r="X30" s="342">
        <v>13733.639451371571</v>
      </c>
    </row>
    <row r="31" spans="1:24" x14ac:dyDescent="0.2">
      <c r="A31" s="341" t="s">
        <v>798</v>
      </c>
      <c r="B31" s="403">
        <v>931</v>
      </c>
      <c r="C31" s="403">
        <v>1129</v>
      </c>
      <c r="D31" s="403">
        <v>40</v>
      </c>
      <c r="E31" s="403">
        <v>230</v>
      </c>
      <c r="F31" s="403">
        <v>26</v>
      </c>
      <c r="G31" s="403">
        <v>7</v>
      </c>
      <c r="H31" s="342">
        <v>2363</v>
      </c>
      <c r="J31" s="403">
        <v>3274.9931000000001</v>
      </c>
      <c r="K31" s="403">
        <v>3044.2925399999999</v>
      </c>
      <c r="L31" s="403">
        <v>118.52095</v>
      </c>
      <c r="M31" s="403">
        <v>572.65671999999995</v>
      </c>
      <c r="N31" s="403">
        <v>74.461780000000005</v>
      </c>
      <c r="O31" s="403">
        <v>30.461580000000001</v>
      </c>
      <c r="P31" s="342">
        <v>7115.3866699999999</v>
      </c>
      <c r="R31" s="403">
        <v>14070.861868958109</v>
      </c>
      <c r="S31" s="403">
        <v>10785.801736049601</v>
      </c>
      <c r="T31" s="403">
        <v>11852.095000000001</v>
      </c>
      <c r="U31" s="403">
        <v>9959.247304347824</v>
      </c>
      <c r="V31" s="403">
        <v>11455.658461538462</v>
      </c>
      <c r="W31" s="403">
        <v>17406.617142857143</v>
      </c>
      <c r="X31" s="342">
        <v>12044.666390181972</v>
      </c>
    </row>
    <row r="32" spans="1:24" s="244" customFormat="1" x14ac:dyDescent="0.2">
      <c r="A32" s="341" t="s">
        <v>799</v>
      </c>
      <c r="B32" s="403">
        <v>942</v>
      </c>
      <c r="C32" s="403">
        <v>1144</v>
      </c>
      <c r="D32" s="403">
        <v>51</v>
      </c>
      <c r="E32" s="403">
        <v>233</v>
      </c>
      <c r="F32" s="403">
        <v>26</v>
      </c>
      <c r="G32" s="403">
        <v>8</v>
      </c>
      <c r="H32" s="342">
        <v>2404</v>
      </c>
      <c r="I32"/>
      <c r="J32" s="403">
        <v>3789.3763300000001</v>
      </c>
      <c r="K32" s="403">
        <v>3411.74854</v>
      </c>
      <c r="L32" s="403">
        <v>143.66460000000001</v>
      </c>
      <c r="M32" s="403">
        <v>659.24427000000003</v>
      </c>
      <c r="N32" s="403">
        <v>81.24991</v>
      </c>
      <c r="O32" s="403">
        <v>31.170830000000002</v>
      </c>
      <c r="P32" s="342">
        <v>8116.4544799999994</v>
      </c>
      <c r="Q32"/>
      <c r="R32" s="403">
        <v>16090.769978768578</v>
      </c>
      <c r="S32" s="403">
        <v>11929.1906993007</v>
      </c>
      <c r="T32" s="403">
        <v>11267.811764705883</v>
      </c>
      <c r="U32" s="403">
        <v>11317.498197424893</v>
      </c>
      <c r="V32" s="403">
        <v>12499.986153846154</v>
      </c>
      <c r="W32" s="403">
        <v>15585.415000000001</v>
      </c>
      <c r="X32" s="342">
        <v>13504.915940099832</v>
      </c>
    </row>
    <row r="33" spans="1:24" x14ac:dyDescent="0.2">
      <c r="A33" s="341" t="s">
        <v>800</v>
      </c>
      <c r="B33" s="403">
        <v>950</v>
      </c>
      <c r="C33" s="403">
        <v>1134</v>
      </c>
      <c r="D33" s="403">
        <v>54</v>
      </c>
      <c r="E33" s="403">
        <v>238</v>
      </c>
      <c r="F33" s="403">
        <v>27</v>
      </c>
      <c r="G33" s="403">
        <v>8</v>
      </c>
      <c r="H33" s="342">
        <v>2411</v>
      </c>
      <c r="J33" s="403">
        <v>4166.8063700000002</v>
      </c>
      <c r="K33" s="403">
        <v>3747.4975299999996</v>
      </c>
      <c r="L33" s="403">
        <v>158.30347</v>
      </c>
      <c r="M33" s="403">
        <v>740.48203000000001</v>
      </c>
      <c r="N33" s="403">
        <v>93.620260000000002</v>
      </c>
      <c r="O33" s="403">
        <v>34.139589999999998</v>
      </c>
      <c r="P33" s="342">
        <v>8940.8492499999993</v>
      </c>
      <c r="R33" s="403">
        <v>17544.447873684214</v>
      </c>
      <c r="S33" s="403">
        <v>13218.686172839505</v>
      </c>
      <c r="T33" s="403">
        <v>11726.182962962965</v>
      </c>
      <c r="U33" s="403">
        <v>12445.076134453782</v>
      </c>
      <c r="V33" s="403">
        <v>13869.668148148148</v>
      </c>
      <c r="W33" s="403">
        <v>17069.794999999998</v>
      </c>
      <c r="X33" s="342">
        <v>14833.428867689754</v>
      </c>
    </row>
    <row r="34" spans="1:24" x14ac:dyDescent="0.2">
      <c r="A34" s="341" t="s">
        <v>801</v>
      </c>
      <c r="B34" s="403">
        <v>934</v>
      </c>
      <c r="C34" s="403">
        <v>1129</v>
      </c>
      <c r="D34" s="403">
        <v>62</v>
      </c>
      <c r="E34" s="403">
        <v>233</v>
      </c>
      <c r="F34" s="403">
        <v>26</v>
      </c>
      <c r="G34" s="403">
        <v>8</v>
      </c>
      <c r="H34" s="342">
        <v>2392</v>
      </c>
      <c r="J34" s="403">
        <v>3286.5597400000001</v>
      </c>
      <c r="K34" s="403">
        <v>3034.8719000000001</v>
      </c>
      <c r="L34" s="403">
        <v>135.0806</v>
      </c>
      <c r="M34" s="403">
        <v>604.71650999999997</v>
      </c>
      <c r="N34" s="403">
        <v>71.802679999999995</v>
      </c>
      <c r="O34" s="403">
        <v>26.98366</v>
      </c>
      <c r="P34" s="342">
        <v>7160.0150900000008</v>
      </c>
      <c r="R34" s="403">
        <v>14075.202312633834</v>
      </c>
      <c r="S34" s="403">
        <v>10752.424800708592</v>
      </c>
      <c r="T34" s="403">
        <v>8714.8774193548379</v>
      </c>
      <c r="U34" s="403">
        <v>10381.399313304721</v>
      </c>
      <c r="V34" s="403">
        <v>11046.566153846154</v>
      </c>
      <c r="W34" s="403">
        <v>13491.83</v>
      </c>
      <c r="X34" s="342">
        <v>11973.269381270904</v>
      </c>
    </row>
    <row r="35" spans="1:24" s="4" customFormat="1" ht="18" customHeight="1" x14ac:dyDescent="0.2">
      <c r="A35" s="62" t="s">
        <v>802</v>
      </c>
      <c r="B35" s="530">
        <v>925</v>
      </c>
      <c r="C35" s="530">
        <v>1131</v>
      </c>
      <c r="D35" s="530">
        <v>61</v>
      </c>
      <c r="E35" s="530">
        <v>234</v>
      </c>
      <c r="F35" s="530">
        <v>26</v>
      </c>
      <c r="G35" s="530">
        <v>8</v>
      </c>
      <c r="H35" s="179">
        <v>2385</v>
      </c>
      <c r="I35" s="5"/>
      <c r="J35" s="530">
        <v>3801.8065000000001</v>
      </c>
      <c r="K35" s="530">
        <v>3521.1983500000001</v>
      </c>
      <c r="L35" s="530">
        <v>154.23445000000001</v>
      </c>
      <c r="M35" s="530">
        <v>721.92196999999999</v>
      </c>
      <c r="N35" s="530">
        <v>87.813639999999992</v>
      </c>
      <c r="O35" s="530">
        <v>33.537839999999996</v>
      </c>
      <c r="P35" s="179">
        <v>8320.5127500000017</v>
      </c>
      <c r="Q35" s="5"/>
      <c r="R35" s="530">
        <v>16440.244324324325</v>
      </c>
      <c r="S35" s="530">
        <v>12453.398231653404</v>
      </c>
      <c r="T35" s="530">
        <v>10113.73442622951</v>
      </c>
      <c r="U35" s="530">
        <v>12340.546495726496</v>
      </c>
      <c r="V35" s="530">
        <v>13509.790769230769</v>
      </c>
      <c r="W35" s="530">
        <v>16768.919999999998</v>
      </c>
      <c r="X35" s="179">
        <v>13954.738364779876</v>
      </c>
    </row>
    <row r="37" spans="1:24" x14ac:dyDescent="0.2">
      <c r="A37" t="s">
        <v>520</v>
      </c>
    </row>
    <row r="38" spans="1:24" x14ac:dyDescent="0.2">
      <c r="A38" t="s">
        <v>519</v>
      </c>
    </row>
  </sheetData>
  <pageMargins left="0.74803149606299213" right="0.74803149606299213" top="0.98425196850393704" bottom="0.98425196850393704" header="0.51181102362204722" footer="0.51181102362204722"/>
  <pageSetup scale="65" orientation="landscape" r:id="rId1"/>
  <headerFooter alignWithMargins="0">
    <oddFooter>&amp;L&amp;"Times New Roman,Bold Italic"&amp;12RMI Economic Report - FY 2010&amp;RPage S&amp;P  of  &amp;N</oddFooter>
  </headerFooter>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K76"/>
  <sheetViews>
    <sheetView view="pageBreakPreview" zoomScale="80" zoomScaleNormal="80" zoomScaleSheetLayoutView="80" workbookViewId="0">
      <selection activeCell="A2" sqref="A2"/>
    </sheetView>
  </sheetViews>
  <sheetFormatPr defaultColWidth="9.140625" defaultRowHeight="12.75" x14ac:dyDescent="0.2"/>
  <cols>
    <col min="1" max="3" width="15.7109375" style="46" customWidth="1"/>
    <col min="4" max="4" width="16.28515625" style="46" customWidth="1"/>
    <col min="5" max="5" width="14.28515625" style="46" customWidth="1"/>
    <col min="6" max="6" width="13.85546875" style="46" customWidth="1"/>
    <col min="7" max="7" width="14.42578125" style="46" customWidth="1"/>
    <col min="8" max="8" width="13.5703125" style="46" customWidth="1"/>
    <col min="9" max="9" width="9.7109375" style="46" customWidth="1"/>
    <col min="10" max="11" width="10.28515625" style="46" customWidth="1"/>
    <col min="12" max="16384" width="9.140625" style="46"/>
  </cols>
  <sheetData>
    <row r="1" spans="1:4" s="84" customFormat="1" ht="24.95" customHeight="1" x14ac:dyDescent="0.2">
      <c r="A1" s="75" t="s">
        <v>750</v>
      </c>
    </row>
    <row r="2" spans="1:4" s="84" customFormat="1" ht="42" customHeight="1" x14ac:dyDescent="0.2">
      <c r="A2" s="53"/>
      <c r="B2" s="85" t="s">
        <v>226</v>
      </c>
      <c r="C2" s="85" t="s">
        <v>224</v>
      </c>
      <c r="D2" s="85" t="s">
        <v>225</v>
      </c>
    </row>
    <row r="3" spans="1:4" ht="20.100000000000001" customHeight="1" x14ac:dyDescent="0.2">
      <c r="A3" s="46">
        <v>1951</v>
      </c>
      <c r="B3" s="89">
        <v>4980</v>
      </c>
      <c r="C3" s="89">
        <v>84</v>
      </c>
      <c r="D3" s="89">
        <v>418</v>
      </c>
    </row>
    <row r="4" spans="1:4" x14ac:dyDescent="0.2">
      <c r="A4" s="46">
        <v>1961</v>
      </c>
      <c r="B4" s="89">
        <v>6060</v>
      </c>
      <c r="C4" s="89">
        <v>126</v>
      </c>
      <c r="D4" s="89">
        <v>764</v>
      </c>
    </row>
    <row r="5" spans="1:4" x14ac:dyDescent="0.2">
      <c r="A5" s="46">
        <v>1971</v>
      </c>
      <c r="B5" s="89">
        <v>5344</v>
      </c>
      <c r="C5" s="89">
        <v>154</v>
      </c>
      <c r="D5" s="89">
        <v>823</v>
      </c>
    </row>
    <row r="6" spans="1:4" x14ac:dyDescent="0.2">
      <c r="A6" s="46">
        <v>1981</v>
      </c>
      <c r="B6" s="89">
        <v>5760</v>
      </c>
      <c r="C6" s="89">
        <v>171</v>
      </c>
      <c r="D6" s="89">
        <v>985</v>
      </c>
    </row>
    <row r="7" spans="1:4" x14ac:dyDescent="0.2">
      <c r="A7" s="46">
        <v>1991</v>
      </c>
      <c r="B7" s="89">
        <v>4213</v>
      </c>
      <c r="C7" s="89">
        <v>155</v>
      </c>
      <c r="D7" s="89">
        <v>653</v>
      </c>
    </row>
    <row r="8" spans="1:4" x14ac:dyDescent="0.2">
      <c r="A8" s="46">
        <v>2001</v>
      </c>
      <c r="B8" s="89">
        <v>5256</v>
      </c>
      <c r="C8" s="89">
        <v>187</v>
      </c>
      <c r="D8" s="89">
        <v>949</v>
      </c>
    </row>
    <row r="9" spans="1:4" x14ac:dyDescent="0.2">
      <c r="A9" s="46">
        <v>2002</v>
      </c>
      <c r="B9" s="89">
        <v>2653</v>
      </c>
      <c r="C9" s="89">
        <v>180</v>
      </c>
      <c r="D9" s="89">
        <v>478</v>
      </c>
    </row>
    <row r="10" spans="1:4" x14ac:dyDescent="0.2">
      <c r="A10" s="46">
        <v>2003</v>
      </c>
      <c r="B10" s="89">
        <v>4283</v>
      </c>
      <c r="C10" s="89">
        <v>240</v>
      </c>
      <c r="D10" s="89">
        <v>1027</v>
      </c>
    </row>
    <row r="11" spans="1:4" s="50" customFormat="1" x14ac:dyDescent="0.2">
      <c r="A11" s="124">
        <v>2004</v>
      </c>
      <c r="B11" s="89">
        <v>4868</v>
      </c>
      <c r="C11" s="89">
        <v>240</v>
      </c>
      <c r="D11" s="89">
        <v>1186</v>
      </c>
    </row>
    <row r="12" spans="1:4" s="50" customFormat="1" x14ac:dyDescent="0.2">
      <c r="A12" s="124">
        <v>2005</v>
      </c>
      <c r="B12" s="89">
        <v>4908</v>
      </c>
      <c r="C12" s="89">
        <v>240</v>
      </c>
      <c r="D12" s="89">
        <v>1178</v>
      </c>
    </row>
    <row r="13" spans="1:4" s="50" customFormat="1" x14ac:dyDescent="0.2">
      <c r="A13" s="124">
        <v>2006</v>
      </c>
      <c r="B13" s="89">
        <v>4646</v>
      </c>
      <c r="C13" s="89">
        <v>240</v>
      </c>
      <c r="D13" s="89">
        <v>1115</v>
      </c>
    </row>
    <row r="14" spans="1:4" s="50" customFormat="1" x14ac:dyDescent="0.2">
      <c r="A14" s="124">
        <v>2007</v>
      </c>
      <c r="B14" s="89">
        <v>6053</v>
      </c>
      <c r="C14" s="89">
        <v>299</v>
      </c>
      <c r="D14" s="89">
        <v>1810</v>
      </c>
    </row>
    <row r="15" spans="1:4" s="50" customFormat="1" x14ac:dyDescent="0.2">
      <c r="A15" s="124">
        <v>2008</v>
      </c>
      <c r="B15" s="89">
        <v>7182</v>
      </c>
      <c r="C15" s="89">
        <v>439</v>
      </c>
      <c r="D15" s="89">
        <v>3152.8980000000001</v>
      </c>
    </row>
    <row r="16" spans="1:4" s="50" customFormat="1" x14ac:dyDescent="0.2">
      <c r="A16" s="124">
        <v>2009</v>
      </c>
      <c r="B16" s="89">
        <v>6567</v>
      </c>
      <c r="C16" s="89">
        <v>440</v>
      </c>
      <c r="D16" s="89">
        <v>2889</v>
      </c>
    </row>
    <row r="17" spans="1:11" s="124" customFormat="1" ht="20.25" customHeight="1" x14ac:dyDescent="0.2">
      <c r="A17" s="47">
        <v>2010</v>
      </c>
      <c r="B17" s="554">
        <v>5405</v>
      </c>
      <c r="C17" s="554">
        <v>379</v>
      </c>
      <c r="D17" s="554">
        <v>2048</v>
      </c>
    </row>
    <row r="18" spans="1:11" ht="15" customHeight="1" x14ac:dyDescent="0.2">
      <c r="A18" s="82" t="s">
        <v>864</v>
      </c>
      <c r="B18" s="106"/>
      <c r="C18" s="106"/>
      <c r="D18" s="106"/>
      <c r="E18" s="82"/>
      <c r="F18" s="106"/>
      <c r="G18" s="106"/>
      <c r="H18" s="106"/>
      <c r="I18" s="106"/>
    </row>
    <row r="19" spans="1:11" ht="12.75" customHeight="1" x14ac:dyDescent="0.2">
      <c r="A19" s="76" t="s">
        <v>223</v>
      </c>
    </row>
    <row r="20" spans="1:11" ht="21" customHeight="1" x14ac:dyDescent="0.2">
      <c r="A20" s="553"/>
    </row>
    <row r="21" spans="1:11" s="84" customFormat="1" ht="24.95" customHeight="1" x14ac:dyDescent="0.2">
      <c r="A21" s="75" t="s">
        <v>860</v>
      </c>
    </row>
    <row r="22" spans="1:11" ht="19.5" customHeight="1" x14ac:dyDescent="0.2">
      <c r="A22" s="654" t="s">
        <v>848</v>
      </c>
      <c r="B22" s="656" t="s">
        <v>849</v>
      </c>
      <c r="C22" s="657"/>
      <c r="D22" s="658"/>
      <c r="E22" s="652" t="s">
        <v>866</v>
      </c>
      <c r="F22" s="652" t="s">
        <v>867</v>
      </c>
      <c r="G22" s="537" t="s">
        <v>527</v>
      </c>
      <c r="H22" s="538" t="s">
        <v>850</v>
      </c>
      <c r="I22" s="652" t="s">
        <v>851</v>
      </c>
      <c r="J22" s="656" t="s">
        <v>528</v>
      </c>
      <c r="K22" s="657"/>
    </row>
    <row r="23" spans="1:11" ht="19.5" customHeight="1" x14ac:dyDescent="0.2">
      <c r="A23" s="655"/>
      <c r="B23" s="539" t="s">
        <v>852</v>
      </c>
      <c r="C23" s="540" t="s">
        <v>853</v>
      </c>
      <c r="D23" s="541" t="s">
        <v>854</v>
      </c>
      <c r="E23" s="659"/>
      <c r="F23" s="659"/>
      <c r="G23" s="542" t="s">
        <v>855</v>
      </c>
      <c r="H23" s="543" t="s">
        <v>856</v>
      </c>
      <c r="I23" s="653"/>
      <c r="J23" s="543" t="s">
        <v>856</v>
      </c>
      <c r="K23" s="540" t="s">
        <v>857</v>
      </c>
    </row>
    <row r="24" spans="1:11" ht="20.25" customHeight="1" x14ac:dyDescent="0.2">
      <c r="A24" s="544" t="s">
        <v>863</v>
      </c>
      <c r="B24" s="545">
        <v>187</v>
      </c>
      <c r="C24" s="545">
        <v>520</v>
      </c>
      <c r="D24" s="545">
        <v>19124</v>
      </c>
      <c r="E24" s="545">
        <v>1219097.8700000001</v>
      </c>
      <c r="F24" s="545">
        <v>568900.53</v>
      </c>
      <c r="G24" s="545">
        <v>425</v>
      </c>
      <c r="H24" s="545">
        <f>149+24</f>
        <v>173</v>
      </c>
      <c r="I24" s="546">
        <v>0.52500000000000002</v>
      </c>
      <c r="J24" s="545">
        <v>28</v>
      </c>
      <c r="K24" s="546"/>
    </row>
    <row r="25" spans="1:11" x14ac:dyDescent="0.2">
      <c r="A25" s="547">
        <v>2009</v>
      </c>
      <c r="B25" s="548">
        <v>420</v>
      </c>
      <c r="C25" s="548">
        <v>1798</v>
      </c>
      <c r="D25" s="548">
        <v>48294</v>
      </c>
      <c r="E25" s="548">
        <v>1997635.81</v>
      </c>
      <c r="F25" s="548">
        <v>819398.68</v>
      </c>
      <c r="G25" s="548">
        <v>2990</v>
      </c>
      <c r="H25" s="548">
        <v>1231.2</v>
      </c>
      <c r="I25" s="549">
        <v>1.506</v>
      </c>
      <c r="J25" s="548">
        <v>241.11</v>
      </c>
      <c r="K25" s="549">
        <v>0.2061036</v>
      </c>
    </row>
    <row r="26" spans="1:11" ht="19.5" customHeight="1" x14ac:dyDescent="0.2">
      <c r="A26" s="550">
        <v>2010</v>
      </c>
      <c r="B26" s="551">
        <v>473</v>
      </c>
      <c r="C26" s="551">
        <v>3072</v>
      </c>
      <c r="D26" s="551">
        <v>102514</v>
      </c>
      <c r="E26" s="551">
        <v>2173480</v>
      </c>
      <c r="F26" s="551">
        <v>1486829</v>
      </c>
      <c r="G26" s="551">
        <v>3919</v>
      </c>
      <c r="H26" s="551">
        <v>1380</v>
      </c>
      <c r="I26" s="552">
        <v>4.9829999999999997</v>
      </c>
      <c r="J26" s="551">
        <v>418</v>
      </c>
      <c r="K26" s="552">
        <v>0.314</v>
      </c>
    </row>
    <row r="27" spans="1:11" ht="15" customHeight="1" x14ac:dyDescent="0.2">
      <c r="A27" s="82" t="s">
        <v>859</v>
      </c>
      <c r="B27" s="106"/>
      <c r="C27" s="106"/>
      <c r="D27" s="106"/>
      <c r="E27" s="82"/>
      <c r="F27" s="106"/>
      <c r="G27" s="106"/>
      <c r="H27" s="106"/>
      <c r="I27" s="106"/>
    </row>
    <row r="28" spans="1:11" x14ac:dyDescent="0.2">
      <c r="A28" s="553" t="s">
        <v>858</v>
      </c>
    </row>
    <row r="29" spans="1:11" ht="21" customHeight="1" x14ac:dyDescent="0.2">
      <c r="A29" s="553"/>
    </row>
    <row r="30" spans="1:11" ht="21" customHeight="1" x14ac:dyDescent="0.2">
      <c r="A30" s="553"/>
    </row>
    <row r="31" spans="1:11" s="84" customFormat="1" ht="24.95" customHeight="1" x14ac:dyDescent="0.2">
      <c r="A31" s="75" t="s">
        <v>861</v>
      </c>
    </row>
    <row r="32" spans="1:11" ht="20.100000000000001" customHeight="1" x14ac:dyDescent="0.2">
      <c r="A32" s="648" t="s">
        <v>227</v>
      </c>
      <c r="B32" s="650" t="s">
        <v>526</v>
      </c>
      <c r="C32" s="647"/>
      <c r="D32" s="651"/>
      <c r="E32" s="514"/>
      <c r="F32" s="514"/>
      <c r="G32" s="79" t="s">
        <v>527</v>
      </c>
      <c r="H32" s="555"/>
      <c r="I32" s="652" t="s">
        <v>851</v>
      </c>
      <c r="J32" s="650" t="s">
        <v>528</v>
      </c>
      <c r="K32" s="647"/>
    </row>
    <row r="33" spans="1:11" s="77" customFormat="1" ht="20.100000000000001" customHeight="1" x14ac:dyDescent="0.2">
      <c r="A33" s="649"/>
      <c r="B33" s="91" t="s">
        <v>229</v>
      </c>
      <c r="C33" s="92" t="s">
        <v>230</v>
      </c>
      <c r="D33" s="93" t="s">
        <v>5</v>
      </c>
      <c r="E33" s="93"/>
      <c r="F33" s="93"/>
      <c r="G33" s="343" t="s">
        <v>222</v>
      </c>
      <c r="H33" s="556"/>
      <c r="I33" s="653"/>
      <c r="J33" s="557" t="s">
        <v>865</v>
      </c>
      <c r="K33" s="540" t="s">
        <v>857</v>
      </c>
    </row>
    <row r="34" spans="1:11" ht="20.100000000000001" customHeight="1" x14ac:dyDescent="0.2">
      <c r="A34" s="88" t="s">
        <v>446</v>
      </c>
      <c r="B34" s="88">
        <v>20</v>
      </c>
      <c r="C34" s="88">
        <v>80</v>
      </c>
      <c r="D34" s="88">
        <f>B34+C34</f>
        <v>100</v>
      </c>
      <c r="E34" s="88"/>
      <c r="F34" s="88"/>
      <c r="G34" s="88">
        <v>300</v>
      </c>
      <c r="H34" s="88"/>
      <c r="I34" s="558">
        <v>0.06</v>
      </c>
      <c r="J34" s="88">
        <v>50</v>
      </c>
      <c r="K34" s="558">
        <v>1.4999999999999999E-2</v>
      </c>
    </row>
    <row r="35" spans="1:11" x14ac:dyDescent="0.2">
      <c r="A35" s="88" t="s">
        <v>447</v>
      </c>
      <c r="B35" s="88">
        <v>60</v>
      </c>
      <c r="C35" s="88">
        <v>240</v>
      </c>
      <c r="D35" s="88">
        <f>B35+C35</f>
        <v>300</v>
      </c>
      <c r="E35" s="88"/>
      <c r="F35" s="88"/>
      <c r="G35" s="89">
        <v>10000</v>
      </c>
      <c r="H35" s="89"/>
      <c r="I35" s="558">
        <v>2.5</v>
      </c>
      <c r="J35" s="89">
        <v>1600</v>
      </c>
      <c r="K35" s="558">
        <v>0.48</v>
      </c>
    </row>
    <row r="36" spans="1:11" x14ac:dyDescent="0.2">
      <c r="A36" s="88" t="s">
        <v>411</v>
      </c>
      <c r="B36" s="88">
        <v>80</v>
      </c>
      <c r="C36" s="88">
        <v>320</v>
      </c>
      <c r="D36" s="88">
        <f>B36+C36</f>
        <v>400</v>
      </c>
      <c r="E36" s="88"/>
      <c r="F36" s="88"/>
      <c r="G36" s="89">
        <v>9700</v>
      </c>
      <c r="H36" s="89"/>
      <c r="I36" s="558">
        <v>2.4500000000000002</v>
      </c>
      <c r="J36" s="89">
        <v>1400</v>
      </c>
      <c r="K36" s="558">
        <v>0.42</v>
      </c>
    </row>
    <row r="37" spans="1:11" x14ac:dyDescent="0.2">
      <c r="A37" s="88" t="s">
        <v>412</v>
      </c>
      <c r="B37" s="88">
        <v>100</v>
      </c>
      <c r="C37" s="88">
        <v>400</v>
      </c>
      <c r="D37" s="88">
        <f>B37+C37</f>
        <v>500</v>
      </c>
      <c r="E37" s="88"/>
      <c r="F37" s="88"/>
      <c r="G37" s="89">
        <v>10200</v>
      </c>
      <c r="H37" s="89"/>
      <c r="I37" s="558">
        <v>2.5499999999999998</v>
      </c>
      <c r="J37" s="89">
        <v>1750</v>
      </c>
      <c r="K37" s="558">
        <v>0.52500000000000002</v>
      </c>
    </row>
    <row r="38" spans="1:11" x14ac:dyDescent="0.2">
      <c r="A38" s="88" t="s">
        <v>413</v>
      </c>
      <c r="B38" s="88">
        <v>110</v>
      </c>
      <c r="C38" s="88">
        <v>420</v>
      </c>
      <c r="D38" s="88">
        <f>B38+C38</f>
        <v>530</v>
      </c>
      <c r="E38" s="88"/>
      <c r="F38" s="88"/>
      <c r="G38" s="89">
        <v>12400</v>
      </c>
      <c r="H38" s="89"/>
      <c r="I38" s="558">
        <v>3.35</v>
      </c>
      <c r="J38" s="89">
        <v>1300</v>
      </c>
      <c r="K38" s="558">
        <v>0.4</v>
      </c>
    </row>
    <row r="39" spans="1:11" s="77" customFormat="1" ht="20.100000000000001" customHeight="1" x14ac:dyDescent="0.2">
      <c r="A39" s="90" t="s">
        <v>525</v>
      </c>
      <c r="B39" s="123" t="s">
        <v>311</v>
      </c>
      <c r="C39" s="123" t="s">
        <v>311</v>
      </c>
      <c r="D39" s="123" t="s">
        <v>311</v>
      </c>
      <c r="E39" s="123"/>
      <c r="F39" s="123"/>
      <c r="G39" s="123" t="s">
        <v>311</v>
      </c>
      <c r="H39" s="123"/>
      <c r="I39" s="123" t="s">
        <v>311</v>
      </c>
      <c r="J39" s="123" t="s">
        <v>311</v>
      </c>
      <c r="K39" s="123" t="s">
        <v>311</v>
      </c>
    </row>
    <row r="40" spans="1:11" ht="15" customHeight="1" x14ac:dyDescent="0.2">
      <c r="A40" s="82" t="s">
        <v>862</v>
      </c>
      <c r="B40" s="106"/>
      <c r="C40" s="106"/>
      <c r="D40" s="106"/>
      <c r="E40" s="82"/>
      <c r="F40" s="106"/>
      <c r="G40" s="106"/>
      <c r="H40" s="106"/>
      <c r="I40" s="106"/>
    </row>
    <row r="41" spans="1:11" x14ac:dyDescent="0.2">
      <c r="A41" s="76" t="s">
        <v>231</v>
      </c>
      <c r="C41" s="87"/>
      <c r="D41" s="87"/>
      <c r="E41" s="87"/>
      <c r="F41" s="87"/>
      <c r="G41" s="87"/>
      <c r="H41" s="87"/>
    </row>
    <row r="42" spans="1:11" x14ac:dyDescent="0.2">
      <c r="A42" s="76"/>
      <c r="C42" s="87"/>
      <c r="D42" s="87"/>
      <c r="E42" s="87"/>
      <c r="F42" s="87"/>
      <c r="G42" s="87"/>
      <c r="H42" s="87"/>
    </row>
    <row r="43" spans="1:11" s="84" customFormat="1" ht="24.95" customHeight="1" x14ac:dyDescent="0.2">
      <c r="A43" s="75" t="s">
        <v>886</v>
      </c>
      <c r="G43" s="577"/>
      <c r="H43" s="579"/>
      <c r="I43" s="576"/>
    </row>
    <row r="44" spans="1:11" ht="20.100000000000001" customHeight="1" x14ac:dyDescent="0.2">
      <c r="A44" s="96"/>
      <c r="B44" s="96"/>
      <c r="C44" s="647" t="s">
        <v>524</v>
      </c>
      <c r="D44" s="647"/>
      <c r="E44" s="647"/>
      <c r="F44" s="647"/>
      <c r="G44" s="470"/>
      <c r="H44" s="470" t="s">
        <v>884</v>
      </c>
      <c r="I44" s="576"/>
    </row>
    <row r="45" spans="1:11" ht="20.100000000000001" customHeight="1" x14ac:dyDescent="0.2">
      <c r="A45" s="73"/>
      <c r="B45" s="73"/>
      <c r="C45" s="78" t="s">
        <v>232</v>
      </c>
      <c r="D45" s="78" t="s">
        <v>405</v>
      </c>
      <c r="E45" s="78" t="s">
        <v>233</v>
      </c>
      <c r="F45" s="78" t="s">
        <v>5</v>
      </c>
      <c r="G45" s="578"/>
      <c r="H45" s="578" t="s">
        <v>883</v>
      </c>
      <c r="I45" s="576"/>
    </row>
    <row r="46" spans="1:11" ht="20.100000000000001" customHeight="1" x14ac:dyDescent="0.2">
      <c r="A46" s="88">
        <v>1998</v>
      </c>
      <c r="B46" s="80"/>
      <c r="C46" s="95">
        <v>2146.5</v>
      </c>
      <c r="D46" s="95">
        <v>65551.3</v>
      </c>
      <c r="E46" s="95">
        <v>18392</v>
      </c>
      <c r="F46" s="95">
        <f t="shared" ref="F46:F51" si="0">SUM(C46:E46)</f>
        <v>86089.8</v>
      </c>
      <c r="G46" s="95"/>
      <c r="H46" s="95">
        <v>3843000</v>
      </c>
      <c r="I46" s="576"/>
    </row>
    <row r="47" spans="1:11" x14ac:dyDescent="0.2">
      <c r="A47" s="88">
        <v>1999</v>
      </c>
      <c r="B47" s="80"/>
      <c r="C47" s="95">
        <v>4828.6000000000004</v>
      </c>
      <c r="D47" s="95">
        <v>23742.9</v>
      </c>
      <c r="E47" s="95">
        <v>3943.8</v>
      </c>
      <c r="F47" s="95">
        <f>SUM(C47:E47)</f>
        <v>32515.3</v>
      </c>
      <c r="G47" s="576"/>
      <c r="H47" s="576">
        <v>4789400</v>
      </c>
      <c r="I47" s="576"/>
    </row>
    <row r="48" spans="1:11" x14ac:dyDescent="0.2">
      <c r="A48" s="88">
        <v>2000</v>
      </c>
      <c r="B48" s="80"/>
      <c r="C48" s="95">
        <v>2110.1</v>
      </c>
      <c r="D48" s="95">
        <v>20403.099999999999</v>
      </c>
      <c r="E48" s="95">
        <v>8207.5</v>
      </c>
      <c r="F48" s="95">
        <f t="shared" si="0"/>
        <v>30720.699999999997</v>
      </c>
      <c r="G48" s="576"/>
      <c r="H48" s="576">
        <v>2750699.9999999995</v>
      </c>
      <c r="I48" s="576"/>
    </row>
    <row r="49" spans="1:9" x14ac:dyDescent="0.2">
      <c r="A49" s="88">
        <v>2001</v>
      </c>
      <c r="B49" s="80"/>
      <c r="C49" s="95">
        <v>4176.3999999999996</v>
      </c>
      <c r="D49" s="95">
        <v>36324.400000000001</v>
      </c>
      <c r="E49" s="95">
        <v>16242.5</v>
      </c>
      <c r="F49" s="95">
        <f t="shared" si="0"/>
        <v>56743.3</v>
      </c>
      <c r="G49" s="576"/>
      <c r="H49" s="576">
        <v>898400</v>
      </c>
      <c r="I49" s="576"/>
    </row>
    <row r="50" spans="1:9" x14ac:dyDescent="0.2">
      <c r="A50" s="88">
        <v>2002</v>
      </c>
      <c r="B50" s="80"/>
      <c r="C50" s="95">
        <v>2090</v>
      </c>
      <c r="D50" s="95">
        <v>28915</v>
      </c>
      <c r="E50" s="95">
        <v>7316.3</v>
      </c>
      <c r="F50" s="95">
        <f t="shared" si="0"/>
        <v>38321.300000000003</v>
      </c>
      <c r="G50" s="576"/>
      <c r="H50" s="576">
        <v>1086018</v>
      </c>
      <c r="I50" s="576"/>
    </row>
    <row r="51" spans="1:9" x14ac:dyDescent="0.2">
      <c r="A51" s="88">
        <v>2003</v>
      </c>
      <c r="B51" s="80"/>
      <c r="C51" s="95">
        <v>3100</v>
      </c>
      <c r="D51" s="95">
        <v>3381</v>
      </c>
      <c r="E51" s="95">
        <v>94</v>
      </c>
      <c r="F51" s="95">
        <f t="shared" si="0"/>
        <v>6575</v>
      </c>
      <c r="G51" s="576"/>
      <c r="H51" s="576">
        <v>1178802</v>
      </c>
      <c r="I51" s="576"/>
    </row>
    <row r="52" spans="1:9" x14ac:dyDescent="0.2">
      <c r="A52" s="88">
        <v>2004</v>
      </c>
      <c r="B52" s="80"/>
      <c r="C52" s="95">
        <v>2232</v>
      </c>
      <c r="D52" s="95">
        <v>16425</v>
      </c>
      <c r="E52" s="95">
        <v>1171</v>
      </c>
      <c r="F52" s="95">
        <f t="shared" ref="F52:F56" si="1">SUM(C52:E52)</f>
        <v>19828</v>
      </c>
      <c r="G52" s="576"/>
      <c r="H52" s="576">
        <v>855340</v>
      </c>
      <c r="I52" s="576"/>
    </row>
    <row r="53" spans="1:9" s="50" customFormat="1" x14ac:dyDescent="0.2">
      <c r="A53" s="88">
        <v>2005</v>
      </c>
      <c r="B53" s="80"/>
      <c r="C53" s="95">
        <v>4526</v>
      </c>
      <c r="D53" s="95">
        <v>19637</v>
      </c>
      <c r="E53" s="95">
        <v>655</v>
      </c>
      <c r="F53" s="95">
        <f t="shared" si="1"/>
        <v>24818</v>
      </c>
      <c r="G53" s="576"/>
      <c r="H53" s="576">
        <v>1354000</v>
      </c>
      <c r="I53" s="576"/>
    </row>
    <row r="54" spans="1:9" x14ac:dyDescent="0.2">
      <c r="A54" s="88">
        <v>2006</v>
      </c>
      <c r="B54" s="80"/>
      <c r="C54" s="95">
        <v>4768</v>
      </c>
      <c r="D54" s="95">
        <v>14618</v>
      </c>
      <c r="E54" s="95">
        <v>987</v>
      </c>
      <c r="F54" s="95">
        <f t="shared" si="1"/>
        <v>20373</v>
      </c>
      <c r="G54" s="576"/>
      <c r="H54" s="576">
        <v>1614222</v>
      </c>
      <c r="I54" s="576"/>
    </row>
    <row r="55" spans="1:9" x14ac:dyDescent="0.2">
      <c r="A55" s="88">
        <v>2007</v>
      </c>
      <c r="B55" s="80"/>
      <c r="C55" s="95">
        <v>3836</v>
      </c>
      <c r="D55" s="95">
        <v>9580</v>
      </c>
      <c r="E55" s="95">
        <v>4400</v>
      </c>
      <c r="F55" s="95">
        <f t="shared" si="1"/>
        <v>17816</v>
      </c>
      <c r="G55" s="576"/>
      <c r="H55" s="576">
        <v>751799</v>
      </c>
      <c r="I55" s="576"/>
    </row>
    <row r="56" spans="1:9" x14ac:dyDescent="0.2">
      <c r="A56" s="88">
        <v>2008</v>
      </c>
      <c r="B56" s="80"/>
      <c r="C56" s="95">
        <v>4473</v>
      </c>
      <c r="D56" s="95">
        <v>16177</v>
      </c>
      <c r="E56" s="95">
        <v>2467</v>
      </c>
      <c r="F56" s="95">
        <f t="shared" si="1"/>
        <v>23117</v>
      </c>
      <c r="G56" s="576"/>
      <c r="H56" s="576">
        <v>1730986.0000000002</v>
      </c>
      <c r="I56" s="576"/>
    </row>
    <row r="57" spans="1:9" x14ac:dyDescent="0.2">
      <c r="A57" s="88">
        <v>2009</v>
      </c>
      <c r="B57" s="80"/>
      <c r="C57" s="95">
        <v>4930</v>
      </c>
      <c r="D57" s="95">
        <v>15614</v>
      </c>
      <c r="E57" s="95">
        <v>419</v>
      </c>
      <c r="F57" s="95">
        <f t="shared" ref="F57:F58" si="2">SUM(C57:E57)</f>
        <v>20963</v>
      </c>
      <c r="G57" s="576"/>
      <c r="H57" s="576">
        <v>1382000</v>
      </c>
      <c r="I57" s="576"/>
    </row>
    <row r="58" spans="1:9" s="77" customFormat="1" ht="20.25" customHeight="1" x14ac:dyDescent="0.2">
      <c r="A58" s="412" t="s">
        <v>749</v>
      </c>
      <c r="B58" s="559"/>
      <c r="C58" s="560">
        <v>4960</v>
      </c>
      <c r="D58" s="561">
        <v>8867</v>
      </c>
      <c r="E58" s="561">
        <v>2056</v>
      </c>
      <c r="F58" s="561">
        <f t="shared" si="2"/>
        <v>15883</v>
      </c>
      <c r="G58" s="561"/>
      <c r="H58" s="561">
        <v>1029152.0000000001</v>
      </c>
      <c r="I58" s="576"/>
    </row>
    <row r="59" spans="1:9" ht="15" customHeight="1" x14ac:dyDescent="0.2">
      <c r="A59" s="82" t="s">
        <v>893</v>
      </c>
      <c r="B59" s="106"/>
      <c r="C59" s="106"/>
      <c r="D59" s="106"/>
      <c r="E59" s="82"/>
      <c r="F59" s="106"/>
      <c r="G59" s="106"/>
      <c r="H59" s="106"/>
      <c r="I59" s="106"/>
    </row>
    <row r="60" spans="1:9" ht="21" customHeight="1" x14ac:dyDescent="0.2">
      <c r="A60" s="553"/>
    </row>
    <row r="61" spans="1:9" s="84" customFormat="1" ht="24.95" customHeight="1" x14ac:dyDescent="0.2">
      <c r="A61" s="75" t="s">
        <v>885</v>
      </c>
    </row>
    <row r="62" spans="1:9" ht="20.100000000000001" customHeight="1" x14ac:dyDescent="0.2">
      <c r="A62" s="96"/>
      <c r="B62" s="96"/>
      <c r="C62" s="647" t="s">
        <v>523</v>
      </c>
      <c r="D62" s="647"/>
      <c r="E62" s="647"/>
      <c r="F62" s="647"/>
    </row>
    <row r="63" spans="1:9" ht="20.100000000000001" customHeight="1" x14ac:dyDescent="0.2">
      <c r="A63" s="73"/>
      <c r="B63" s="73"/>
      <c r="C63" s="78"/>
      <c r="D63" s="164" t="s">
        <v>403</v>
      </c>
      <c r="E63" s="78"/>
      <c r="F63" s="164" t="s">
        <v>404</v>
      </c>
    </row>
    <row r="64" spans="1:9" ht="20.100000000000001" customHeight="1" x14ac:dyDescent="0.2">
      <c r="A64" s="88">
        <v>2001</v>
      </c>
      <c r="B64" s="80"/>
      <c r="C64" s="95"/>
      <c r="D64" s="89" t="s">
        <v>311</v>
      </c>
      <c r="E64" s="95"/>
      <c r="F64" s="95">
        <v>35774</v>
      </c>
    </row>
    <row r="65" spans="1:9" x14ac:dyDescent="0.2">
      <c r="A65" s="88">
        <v>2002</v>
      </c>
      <c r="B65" s="80"/>
      <c r="C65" s="95"/>
      <c r="D65" s="89" t="s">
        <v>311</v>
      </c>
      <c r="E65" s="95"/>
      <c r="F65" s="95">
        <v>38952</v>
      </c>
    </row>
    <row r="66" spans="1:9" x14ac:dyDescent="0.2">
      <c r="A66" s="88">
        <v>2003</v>
      </c>
      <c r="B66" s="80"/>
      <c r="C66" s="95"/>
      <c r="D66" s="89" t="s">
        <v>311</v>
      </c>
      <c r="E66" s="95"/>
      <c r="F66" s="95">
        <v>37875</v>
      </c>
    </row>
    <row r="67" spans="1:9" x14ac:dyDescent="0.2">
      <c r="A67" s="88">
        <v>2004</v>
      </c>
      <c r="B67" s="80"/>
      <c r="C67" s="95"/>
      <c r="D67" s="95">
        <v>2016</v>
      </c>
      <c r="E67" s="95"/>
      <c r="F67" s="95">
        <v>46672</v>
      </c>
    </row>
    <row r="68" spans="1:9" s="50" customFormat="1" x14ac:dyDescent="0.2">
      <c r="A68" s="88">
        <v>2005</v>
      </c>
      <c r="B68" s="80"/>
      <c r="C68" s="95"/>
      <c r="D68" s="95">
        <v>3175</v>
      </c>
      <c r="E68" s="95"/>
      <c r="F68" s="95">
        <v>56164</v>
      </c>
    </row>
    <row r="69" spans="1:9" x14ac:dyDescent="0.2">
      <c r="A69" s="88" t="s">
        <v>437</v>
      </c>
      <c r="B69" s="80"/>
      <c r="C69" s="95"/>
      <c r="D69" s="89">
        <v>4543</v>
      </c>
      <c r="E69" s="95"/>
      <c r="F69" s="95">
        <v>42689</v>
      </c>
    </row>
    <row r="70" spans="1:9" x14ac:dyDescent="0.2">
      <c r="A70" s="88">
        <v>2007</v>
      </c>
      <c r="B70" s="80"/>
      <c r="C70" s="95"/>
      <c r="D70" s="95">
        <v>3683</v>
      </c>
      <c r="E70" s="95"/>
      <c r="F70" s="95">
        <v>59485</v>
      </c>
    </row>
    <row r="71" spans="1:9" x14ac:dyDescent="0.2">
      <c r="A71" s="88">
        <v>2008</v>
      </c>
      <c r="B71" s="80"/>
      <c r="C71" s="95"/>
      <c r="D71" s="382">
        <v>4473</v>
      </c>
      <c r="E71" s="382"/>
      <c r="F71" s="382">
        <v>32878</v>
      </c>
    </row>
    <row r="72" spans="1:9" x14ac:dyDescent="0.2">
      <c r="A72" s="483">
        <v>2009</v>
      </c>
      <c r="B72" s="484"/>
      <c r="C72" s="485"/>
      <c r="D72" s="382">
        <v>4930</v>
      </c>
      <c r="E72" s="382"/>
      <c r="F72" s="382">
        <v>43439</v>
      </c>
    </row>
    <row r="73" spans="1:9" s="77" customFormat="1" ht="20.25" customHeight="1" x14ac:dyDescent="0.2">
      <c r="A73" s="412" t="s">
        <v>748</v>
      </c>
      <c r="B73" s="559"/>
      <c r="C73" s="560"/>
      <c r="D73" s="561">
        <v>4960</v>
      </c>
      <c r="E73" s="561"/>
      <c r="F73" s="561">
        <v>55961</v>
      </c>
    </row>
    <row r="74" spans="1:9" ht="15" customHeight="1" x14ac:dyDescent="0.2">
      <c r="A74" s="82" t="s">
        <v>495</v>
      </c>
      <c r="B74" s="106"/>
      <c r="C74" s="106"/>
      <c r="D74" s="106"/>
      <c r="E74" s="82"/>
      <c r="F74" s="106"/>
      <c r="G74" s="106"/>
      <c r="H74" s="106"/>
      <c r="I74" s="106"/>
    </row>
    <row r="75" spans="1:9" ht="15" customHeight="1" x14ac:dyDescent="0.2">
      <c r="A75" s="82" t="s">
        <v>894</v>
      </c>
      <c r="B75" s="106"/>
      <c r="C75" s="106"/>
      <c r="D75" s="106"/>
      <c r="E75" s="82"/>
      <c r="F75" s="106"/>
      <c r="G75" s="106"/>
      <c r="H75" s="106"/>
      <c r="I75" s="106"/>
    </row>
    <row r="76" spans="1:9" x14ac:dyDescent="0.2">
      <c r="A76" s="76" t="s">
        <v>228</v>
      </c>
    </row>
  </sheetData>
  <mergeCells count="12">
    <mergeCell ref="A22:A23"/>
    <mergeCell ref="B22:D22"/>
    <mergeCell ref="I22:I23"/>
    <mergeCell ref="J22:K22"/>
    <mergeCell ref="E22:E23"/>
    <mergeCell ref="F22:F23"/>
    <mergeCell ref="C62:F62"/>
    <mergeCell ref="C44:F44"/>
    <mergeCell ref="A32:A33"/>
    <mergeCell ref="B32:D32"/>
    <mergeCell ref="J32:K32"/>
    <mergeCell ref="I32:I33"/>
  </mergeCells>
  <phoneticPr fontId="2" type="noConversion"/>
  <pageMargins left="0.74803149606299213" right="0.74803149606299213" top="0.98425196850393704" bottom="0.98425196850393704" header="0.51181102362204722" footer="0.51181102362204722"/>
  <pageSetup scale="82" fitToHeight="3" orientation="landscape" r:id="rId1"/>
  <headerFooter alignWithMargins="0">
    <oddFooter>&amp;L&amp;"Times New Roman,Bold Italic"&amp;12RMI Economic Report - FY 2010&amp;RPage S&amp;P  of  &amp;N</oddFooter>
  </headerFooter>
  <rowBreaks count="2" manualBreakCount="2">
    <brk id="20" max="16383" man="1"/>
    <brk id="42" max="16383" man="1"/>
  </rowBreaks>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pageSetUpPr fitToPage="1"/>
  </sheetPr>
  <dimension ref="A1:Z39"/>
  <sheetViews>
    <sheetView zoomScale="80" zoomScaleNormal="80" zoomScaleSheetLayoutView="80" workbookViewId="0">
      <pane xSplit="1" ySplit="2" topLeftCell="B3" activePane="bottomRight" state="frozen"/>
      <selection activeCell="A2" sqref="A2"/>
      <selection pane="topRight" activeCell="A2" sqref="A2"/>
      <selection pane="bottomLeft" activeCell="A2" sqref="A2"/>
      <selection pane="bottomRight" activeCell="A2" sqref="A2"/>
    </sheetView>
  </sheetViews>
  <sheetFormatPr defaultColWidth="9.140625" defaultRowHeight="12.75" x14ac:dyDescent="0.2"/>
  <cols>
    <col min="1" max="1" width="27.5703125" style="46" customWidth="1"/>
    <col min="2" max="14" width="10.7109375" style="46" customWidth="1"/>
    <col min="15" max="16384" width="9.140625" style="46"/>
  </cols>
  <sheetData>
    <row r="1" spans="1:26" s="84" customFormat="1" ht="24.95" customHeight="1" x14ac:dyDescent="0.2">
      <c r="A1" s="75" t="s">
        <v>911</v>
      </c>
    </row>
    <row r="2" spans="1:26" s="72" customFormat="1" ht="25.15" customHeight="1" x14ac:dyDescent="0.25">
      <c r="A2" s="53" t="s">
        <v>234</v>
      </c>
      <c r="B2" s="383">
        <v>1991</v>
      </c>
      <c r="C2" s="384">
        <v>1996</v>
      </c>
      <c r="D2" s="384"/>
      <c r="E2" s="98">
        <v>2001</v>
      </c>
      <c r="F2" s="98" t="s">
        <v>235</v>
      </c>
      <c r="G2" s="98" t="s">
        <v>236</v>
      </c>
      <c r="H2" s="98">
        <v>2004</v>
      </c>
      <c r="I2" s="98">
        <v>2005</v>
      </c>
      <c r="J2" s="98" t="s">
        <v>627</v>
      </c>
      <c r="K2" s="98">
        <v>2007</v>
      </c>
      <c r="L2" s="98">
        <v>2008</v>
      </c>
      <c r="M2" s="98">
        <v>2009</v>
      </c>
      <c r="N2" s="98">
        <v>2010</v>
      </c>
      <c r="O2" s="105"/>
      <c r="P2" s="105"/>
      <c r="Q2" s="105"/>
    </row>
    <row r="3" spans="1:26" ht="20.100000000000001" customHeight="1" x14ac:dyDescent="0.2">
      <c r="A3" s="86" t="s">
        <v>237</v>
      </c>
      <c r="B3" s="385">
        <v>1633</v>
      </c>
      <c r="C3" s="385">
        <v>1447</v>
      </c>
      <c r="D3" s="385"/>
      <c r="E3" s="99">
        <v>676</v>
      </c>
      <c r="F3" s="99">
        <v>997</v>
      </c>
      <c r="G3" s="100">
        <v>1988</v>
      </c>
      <c r="H3" s="101">
        <v>1779</v>
      </c>
      <c r="I3" s="101">
        <v>1590</v>
      </c>
      <c r="J3" s="101">
        <v>965</v>
      </c>
      <c r="K3" s="101">
        <v>1415</v>
      </c>
      <c r="L3" s="101">
        <v>1325</v>
      </c>
      <c r="M3" s="101">
        <v>773</v>
      </c>
      <c r="N3" s="101">
        <v>172</v>
      </c>
    </row>
    <row r="4" spans="1:26" x14ac:dyDescent="0.2">
      <c r="A4" s="81" t="s">
        <v>238</v>
      </c>
      <c r="B4" s="386">
        <v>2271</v>
      </c>
      <c r="C4" s="386">
        <v>2513</v>
      </c>
      <c r="D4" s="386"/>
      <c r="E4" s="102">
        <v>1892</v>
      </c>
      <c r="F4" s="102">
        <v>2165</v>
      </c>
      <c r="G4" s="100">
        <v>2245</v>
      </c>
      <c r="H4" s="101">
        <v>2999</v>
      </c>
      <c r="I4" s="101">
        <v>3061</v>
      </c>
      <c r="J4" s="101">
        <v>2033</v>
      </c>
      <c r="K4" s="101">
        <v>2218</v>
      </c>
      <c r="L4" s="101">
        <v>2147</v>
      </c>
      <c r="M4" s="101">
        <v>2119</v>
      </c>
      <c r="N4" s="101">
        <v>2257</v>
      </c>
    </row>
    <row r="5" spans="1:26" x14ac:dyDescent="0.2">
      <c r="A5" s="81" t="s">
        <v>239</v>
      </c>
      <c r="B5" s="386">
        <v>947</v>
      </c>
      <c r="C5" s="386">
        <v>1113</v>
      </c>
      <c r="D5" s="386"/>
      <c r="E5" s="102">
        <v>1483</v>
      </c>
      <c r="F5" s="102">
        <v>1445</v>
      </c>
      <c r="G5" s="100">
        <v>1380</v>
      </c>
      <c r="H5" s="101">
        <v>2683</v>
      </c>
      <c r="I5" s="101">
        <v>2727</v>
      </c>
      <c r="J5" s="101">
        <v>1255</v>
      </c>
      <c r="K5" s="101">
        <v>2060</v>
      </c>
      <c r="L5" s="101">
        <v>1385</v>
      </c>
      <c r="M5" s="101">
        <v>1430</v>
      </c>
      <c r="N5" s="101">
        <v>934</v>
      </c>
    </row>
    <row r="6" spans="1:26" x14ac:dyDescent="0.2">
      <c r="A6" s="81" t="s">
        <v>240</v>
      </c>
      <c r="B6" s="386">
        <v>606</v>
      </c>
      <c r="C6" s="386">
        <v>634</v>
      </c>
      <c r="D6" s="386"/>
      <c r="E6" s="102">
        <v>662</v>
      </c>
      <c r="F6" s="102">
        <v>763</v>
      </c>
      <c r="G6" s="103">
        <v>769</v>
      </c>
      <c r="H6" s="101">
        <v>810</v>
      </c>
      <c r="I6" s="101">
        <v>931</v>
      </c>
      <c r="J6" s="101">
        <v>661</v>
      </c>
      <c r="K6" s="101">
        <v>718</v>
      </c>
      <c r="L6" s="101">
        <v>587</v>
      </c>
      <c r="M6" s="101">
        <v>511</v>
      </c>
      <c r="N6" s="101">
        <v>562</v>
      </c>
    </row>
    <row r="7" spans="1:26" x14ac:dyDescent="0.2">
      <c r="A7" s="81" t="s">
        <v>241</v>
      </c>
      <c r="B7" s="386">
        <v>415</v>
      </c>
      <c r="C7" s="386">
        <v>409</v>
      </c>
      <c r="D7" s="386"/>
      <c r="E7" s="102">
        <v>731</v>
      </c>
      <c r="F7" s="102">
        <v>632</v>
      </c>
      <c r="G7" s="103">
        <v>813</v>
      </c>
      <c r="H7" s="101">
        <v>736</v>
      </c>
      <c r="I7" s="101">
        <v>864</v>
      </c>
      <c r="J7" s="101">
        <v>866</v>
      </c>
      <c r="K7" s="101">
        <v>548</v>
      </c>
      <c r="L7" s="101">
        <f>572+6</f>
        <v>578</v>
      </c>
      <c r="M7" s="101">
        <v>539</v>
      </c>
      <c r="N7" s="101">
        <v>638</v>
      </c>
    </row>
    <row r="8" spans="1:26" s="77" customFormat="1" ht="20.100000000000001" customHeight="1" x14ac:dyDescent="0.2">
      <c r="A8" s="83" t="s">
        <v>5</v>
      </c>
      <c r="B8" s="387">
        <f>SUM(B3:B7)</f>
        <v>5872</v>
      </c>
      <c r="C8" s="387">
        <f>SUM(C3:C7)</f>
        <v>6116</v>
      </c>
      <c r="D8" s="387"/>
      <c r="E8" s="104">
        <f t="shared" ref="E8:N8" si="0">SUM(E3:E7)</f>
        <v>5444</v>
      </c>
      <c r="F8" s="104">
        <f t="shared" si="0"/>
        <v>6002</v>
      </c>
      <c r="G8" s="104">
        <f t="shared" si="0"/>
        <v>7195</v>
      </c>
      <c r="H8" s="104">
        <f t="shared" si="0"/>
        <v>9007</v>
      </c>
      <c r="I8" s="104">
        <f t="shared" si="0"/>
        <v>9173</v>
      </c>
      <c r="J8" s="104">
        <f t="shared" si="0"/>
        <v>5780</v>
      </c>
      <c r="K8" s="104">
        <f t="shared" si="0"/>
        <v>6959</v>
      </c>
      <c r="L8" s="104">
        <f t="shared" si="0"/>
        <v>6022</v>
      </c>
      <c r="M8" s="104">
        <f t="shared" si="0"/>
        <v>5372</v>
      </c>
      <c r="N8" s="104">
        <f t="shared" si="0"/>
        <v>4563</v>
      </c>
    </row>
    <row r="9" spans="1:26" s="77" customFormat="1" ht="20.100000000000001" customHeight="1" x14ac:dyDescent="0.2">
      <c r="A9" s="607" t="s">
        <v>917</v>
      </c>
      <c r="B9" s="606">
        <f>B8-B3</f>
        <v>4239</v>
      </c>
      <c r="C9" s="606">
        <f t="shared" ref="C9:N9" si="1">C8-C3</f>
        <v>4669</v>
      </c>
      <c r="D9" s="606"/>
      <c r="E9" s="608">
        <f t="shared" si="1"/>
        <v>4768</v>
      </c>
      <c r="F9" s="608">
        <f t="shared" si="1"/>
        <v>5005</v>
      </c>
      <c r="G9" s="608">
        <f t="shared" si="1"/>
        <v>5207</v>
      </c>
      <c r="H9" s="608">
        <f t="shared" si="1"/>
        <v>7228</v>
      </c>
      <c r="I9" s="608">
        <f t="shared" si="1"/>
        <v>7583</v>
      </c>
      <c r="J9" s="608">
        <f t="shared" si="1"/>
        <v>4815</v>
      </c>
      <c r="K9" s="608">
        <f t="shared" si="1"/>
        <v>5544</v>
      </c>
      <c r="L9" s="608">
        <f t="shared" si="1"/>
        <v>4697</v>
      </c>
      <c r="M9" s="608">
        <f t="shared" si="1"/>
        <v>4599</v>
      </c>
      <c r="N9" s="608">
        <f t="shared" si="1"/>
        <v>4391</v>
      </c>
    </row>
    <row r="10" spans="1:26" ht="15" customHeight="1" x14ac:dyDescent="0.2">
      <c r="A10" s="82" t="s">
        <v>448</v>
      </c>
      <c r="B10" s="106"/>
      <c r="C10" s="106"/>
      <c r="D10" s="106"/>
      <c r="E10" s="82"/>
      <c r="F10" s="106"/>
      <c r="G10" s="106"/>
      <c r="H10" s="106"/>
      <c r="I10" s="106"/>
      <c r="J10" s="106"/>
      <c r="K10" s="106"/>
    </row>
    <row r="11" spans="1:26" x14ac:dyDescent="0.2">
      <c r="A11" s="82"/>
      <c r="B11" s="107"/>
      <c r="C11" s="106"/>
      <c r="D11" s="106"/>
      <c r="E11" s="106"/>
      <c r="F11" s="106"/>
      <c r="G11" s="106"/>
      <c r="H11" s="106"/>
      <c r="I11" s="106"/>
      <c r="J11" s="106"/>
      <c r="K11" s="106"/>
    </row>
    <row r="13" spans="1:26" s="84" customFormat="1" ht="24.95" customHeight="1" x14ac:dyDescent="0.2">
      <c r="A13" s="75" t="s">
        <v>913</v>
      </c>
      <c r="J13" s="46"/>
      <c r="K13" s="46"/>
      <c r="L13" s="46"/>
      <c r="M13" s="46"/>
      <c r="N13" s="46"/>
    </row>
    <row r="14" spans="1:26" s="72" customFormat="1" ht="25.15" customHeight="1" x14ac:dyDescent="0.25">
      <c r="A14" s="53" t="s">
        <v>234</v>
      </c>
      <c r="B14" s="53"/>
      <c r="C14" s="53"/>
      <c r="D14" s="53"/>
      <c r="E14" s="97">
        <v>2001</v>
      </c>
      <c r="F14" s="98">
        <v>2002</v>
      </c>
      <c r="G14" s="98">
        <v>2003</v>
      </c>
      <c r="H14" s="98">
        <v>2004</v>
      </c>
      <c r="I14" s="98">
        <v>2005</v>
      </c>
      <c r="J14" s="98" t="s">
        <v>627</v>
      </c>
      <c r="K14" s="98">
        <v>2007</v>
      </c>
      <c r="L14" s="98">
        <v>2008</v>
      </c>
      <c r="M14" s="98">
        <v>2009</v>
      </c>
      <c r="N14" s="98">
        <v>2010</v>
      </c>
      <c r="O14" s="46"/>
      <c r="P14" s="84"/>
      <c r="Q14" s="84"/>
      <c r="R14" s="84"/>
      <c r="S14" s="84"/>
      <c r="T14" s="84"/>
      <c r="U14" s="84"/>
      <c r="V14" s="84"/>
      <c r="W14" s="84"/>
      <c r="X14" s="84"/>
      <c r="Y14" s="84"/>
    </row>
    <row r="15" spans="1:26" ht="20.100000000000001" customHeight="1" x14ac:dyDescent="0.2">
      <c r="A15" s="86" t="s">
        <v>237</v>
      </c>
      <c r="B15" s="86"/>
      <c r="C15" s="86"/>
      <c r="D15" s="86"/>
      <c r="E15" s="109">
        <v>1.5</v>
      </c>
      <c r="F15" s="109">
        <v>1.1000000000000001</v>
      </c>
      <c r="G15" s="109">
        <v>0.8</v>
      </c>
      <c r="H15" s="109">
        <v>0.7</v>
      </c>
      <c r="I15" s="109">
        <v>0.9</v>
      </c>
      <c r="J15" s="195">
        <v>2.4</v>
      </c>
      <c r="K15" s="195">
        <v>1.1399999999999999</v>
      </c>
      <c r="L15" s="195">
        <v>1.0543396226415094</v>
      </c>
      <c r="M15" s="195">
        <v>1.1642949547218628</v>
      </c>
      <c r="N15" s="562" t="s">
        <v>311</v>
      </c>
      <c r="O15" s="112"/>
      <c r="P15" s="84"/>
      <c r="Q15" s="84"/>
      <c r="R15" s="84"/>
      <c r="S15" s="84"/>
      <c r="T15" s="84"/>
      <c r="U15" s="84"/>
      <c r="V15" s="84"/>
      <c r="W15" s="84"/>
      <c r="X15" s="84"/>
      <c r="Y15" s="84"/>
      <c r="Z15" s="112"/>
    </row>
    <row r="16" spans="1:26" x14ac:dyDescent="0.2">
      <c r="A16" s="81" t="s">
        <v>238</v>
      </c>
      <c r="B16" s="81"/>
      <c r="C16" s="81"/>
      <c r="D16" s="81"/>
      <c r="E16" s="110">
        <v>6.2</v>
      </c>
      <c r="F16" s="110">
        <v>7.9</v>
      </c>
      <c r="G16" s="110">
        <v>6.8</v>
      </c>
      <c r="H16" s="110">
        <v>4.8</v>
      </c>
      <c r="I16" s="110">
        <v>6.4</v>
      </c>
      <c r="J16" s="195">
        <v>6.3</v>
      </c>
      <c r="K16" s="195">
        <v>5.41</v>
      </c>
      <c r="L16" s="195">
        <v>4.7908709827666511</v>
      </c>
      <c r="M16" s="195">
        <v>5.2505899008966495</v>
      </c>
      <c r="N16" s="562" t="s">
        <v>311</v>
      </c>
      <c r="O16" s="112"/>
      <c r="P16" s="84"/>
      <c r="Q16" s="84"/>
      <c r="R16" s="84"/>
      <c r="S16" s="84"/>
      <c r="T16" s="84"/>
      <c r="U16" s="84"/>
      <c r="V16" s="84"/>
      <c r="W16" s="84"/>
      <c r="X16" s="84"/>
      <c r="Y16" s="84"/>
      <c r="Z16" s="112"/>
    </row>
    <row r="17" spans="1:26" x14ac:dyDescent="0.2">
      <c r="A17" s="81" t="s">
        <v>239</v>
      </c>
      <c r="B17" s="81"/>
      <c r="C17" s="81"/>
      <c r="D17" s="81"/>
      <c r="E17" s="110">
        <v>5.4</v>
      </c>
      <c r="F17" s="110">
        <v>5.4</v>
      </c>
      <c r="G17" s="110">
        <v>6.2</v>
      </c>
      <c r="H17" s="110">
        <v>3.7</v>
      </c>
      <c r="I17" s="110">
        <v>5.6</v>
      </c>
      <c r="J17" s="195">
        <v>6.6</v>
      </c>
      <c r="K17" s="195">
        <v>4.92</v>
      </c>
      <c r="L17" s="195">
        <v>4.0483754512635377</v>
      </c>
      <c r="M17" s="195">
        <v>4.3265734265734261</v>
      </c>
      <c r="N17" s="562" t="s">
        <v>311</v>
      </c>
      <c r="O17" s="112"/>
      <c r="P17" s="84"/>
      <c r="Q17" s="84"/>
      <c r="R17" s="84"/>
      <c r="S17" s="84"/>
      <c r="T17" s="84"/>
      <c r="U17" s="84"/>
      <c r="V17" s="84"/>
      <c r="W17" s="84"/>
      <c r="X17" s="84"/>
      <c r="Y17" s="84"/>
      <c r="Z17" s="112"/>
    </row>
    <row r="18" spans="1:26" x14ac:dyDescent="0.2">
      <c r="A18" s="81" t="s">
        <v>240</v>
      </c>
      <c r="B18" s="81"/>
      <c r="C18" s="81"/>
      <c r="D18" s="81"/>
      <c r="E18" s="110">
        <v>8.9</v>
      </c>
      <c r="F18" s="110">
        <v>9.1</v>
      </c>
      <c r="G18" s="110">
        <v>12.9</v>
      </c>
      <c r="H18" s="110">
        <v>9.1</v>
      </c>
      <c r="I18" s="110">
        <v>10.7</v>
      </c>
      <c r="J18" s="195">
        <v>11.5</v>
      </c>
      <c r="K18" s="195">
        <v>7.13</v>
      </c>
      <c r="L18" s="195">
        <v>6.2385008517887561</v>
      </c>
      <c r="M18" s="195">
        <v>8.1663405088062628</v>
      </c>
      <c r="N18" s="562" t="s">
        <v>311</v>
      </c>
      <c r="O18" s="112"/>
      <c r="P18" s="84"/>
      <c r="Q18" s="84"/>
      <c r="R18" s="84"/>
      <c r="S18" s="84"/>
      <c r="T18" s="84"/>
      <c r="U18" s="84"/>
      <c r="V18" s="84"/>
      <c r="W18" s="84"/>
      <c r="X18" s="84"/>
      <c r="Y18" s="84"/>
      <c r="Z18" s="112"/>
    </row>
    <row r="19" spans="1:26" x14ac:dyDescent="0.2">
      <c r="A19" s="81" t="s">
        <v>4</v>
      </c>
      <c r="B19" s="81"/>
      <c r="C19" s="81"/>
      <c r="D19" s="81"/>
      <c r="E19" s="110">
        <v>9</v>
      </c>
      <c r="F19" s="110">
        <v>9.8000000000000007</v>
      </c>
      <c r="G19" s="110">
        <v>11.8</v>
      </c>
      <c r="H19" s="110">
        <v>10.3</v>
      </c>
      <c r="I19" s="110">
        <v>8.8000000000000007</v>
      </c>
      <c r="J19" s="195">
        <v>9.5</v>
      </c>
      <c r="K19" s="195">
        <v>6.81</v>
      </c>
      <c r="L19" s="195">
        <v>5.5454545454545459</v>
      </c>
      <c r="M19" s="195">
        <v>10.238747553816047</v>
      </c>
      <c r="N19" s="562" t="s">
        <v>311</v>
      </c>
    </row>
    <row r="20" spans="1:26" x14ac:dyDescent="0.2">
      <c r="A20" s="81" t="s">
        <v>254</v>
      </c>
      <c r="B20" s="81"/>
      <c r="C20" s="81"/>
      <c r="D20" s="81"/>
      <c r="E20" s="110">
        <v>0.8</v>
      </c>
      <c r="F20" s="110">
        <v>1</v>
      </c>
      <c r="G20" s="110">
        <v>0.5</v>
      </c>
      <c r="H20" s="110">
        <v>1</v>
      </c>
      <c r="I20" s="110">
        <v>1</v>
      </c>
      <c r="J20" s="195">
        <v>1.5</v>
      </c>
      <c r="K20" s="195">
        <v>0.12</v>
      </c>
      <c r="L20" s="195">
        <v>2</v>
      </c>
      <c r="M20" s="195">
        <v>1.0714285714285714</v>
      </c>
      <c r="N20" s="562" t="s">
        <v>311</v>
      </c>
    </row>
    <row r="21" spans="1:26" s="77" customFormat="1" ht="20.100000000000001" customHeight="1" x14ac:dyDescent="0.2">
      <c r="A21" s="83" t="s">
        <v>5</v>
      </c>
      <c r="B21" s="83"/>
      <c r="C21" s="83"/>
      <c r="D21" s="83"/>
      <c r="E21" s="111">
        <v>5.6</v>
      </c>
      <c r="F21" s="111">
        <v>6.1</v>
      </c>
      <c r="G21" s="111">
        <v>5.6</v>
      </c>
      <c r="H21" s="111">
        <v>4.2</v>
      </c>
      <c r="I21" s="111">
        <v>5.5</v>
      </c>
      <c r="J21" s="111">
        <v>6.3</v>
      </c>
      <c r="K21" s="111">
        <v>4.6399999999999997</v>
      </c>
      <c r="L21" s="111">
        <v>4.0079707738292925</v>
      </c>
      <c r="M21" s="111">
        <v>5.15</v>
      </c>
      <c r="N21" s="563" t="s">
        <v>311</v>
      </c>
      <c r="O21" s="46"/>
      <c r="P21" s="46"/>
      <c r="Q21" s="46"/>
      <c r="R21" s="46"/>
    </row>
    <row r="22" spans="1:26" ht="15" customHeight="1" x14ac:dyDescent="0.2">
      <c r="A22" s="82" t="s">
        <v>386</v>
      </c>
      <c r="B22" s="106"/>
      <c r="C22" s="106"/>
      <c r="D22" s="106"/>
      <c r="E22" s="82"/>
      <c r="F22" s="106"/>
      <c r="G22" s="106"/>
      <c r="H22" s="106"/>
      <c r="I22" s="106"/>
    </row>
    <row r="23" spans="1:26" x14ac:dyDescent="0.2">
      <c r="A23" s="82"/>
      <c r="B23" s="107"/>
      <c r="C23" s="106"/>
      <c r="D23" s="106"/>
    </row>
    <row r="25" spans="1:26" s="84" customFormat="1" ht="24.95" customHeight="1" x14ac:dyDescent="0.2">
      <c r="A25" s="75" t="s">
        <v>887</v>
      </c>
    </row>
    <row r="26" spans="1:26" s="84" customFormat="1" ht="24.95" customHeight="1" x14ac:dyDescent="0.2">
      <c r="A26" s="108" t="s">
        <v>252</v>
      </c>
      <c r="B26" s="53">
        <v>1998</v>
      </c>
      <c r="C26" s="53">
        <v>1999</v>
      </c>
      <c r="D26" s="53">
        <v>2000</v>
      </c>
      <c r="E26" s="53">
        <v>2001</v>
      </c>
      <c r="F26" s="53">
        <v>2002</v>
      </c>
      <c r="G26" s="53">
        <v>2003</v>
      </c>
      <c r="H26" s="53">
        <v>2004</v>
      </c>
      <c r="I26" s="53">
        <v>2005</v>
      </c>
      <c r="J26" s="98" t="s">
        <v>627</v>
      </c>
      <c r="K26" s="53">
        <v>2007</v>
      </c>
      <c r="L26" s="53">
        <v>2008</v>
      </c>
      <c r="M26" s="53">
        <v>2009</v>
      </c>
      <c r="N26" s="53">
        <v>2010</v>
      </c>
    </row>
    <row r="27" spans="1:26" ht="20.100000000000001" customHeight="1" x14ac:dyDescent="0.2">
      <c r="A27" s="46" t="s">
        <v>242</v>
      </c>
      <c r="B27" s="112">
        <v>1975</v>
      </c>
      <c r="C27" s="112">
        <v>2071</v>
      </c>
      <c r="D27" s="112">
        <v>2022</v>
      </c>
      <c r="E27" s="112">
        <v>1994</v>
      </c>
      <c r="F27" s="112">
        <v>2156</v>
      </c>
      <c r="G27" s="112">
        <v>2189</v>
      </c>
      <c r="H27" s="112">
        <v>2099</v>
      </c>
      <c r="I27" s="112">
        <v>2554</v>
      </c>
      <c r="J27" s="112">
        <v>1831</v>
      </c>
      <c r="K27" s="112">
        <f>60+1499+91+22+18</f>
        <v>1690</v>
      </c>
      <c r="L27" s="112">
        <v>1480</v>
      </c>
      <c r="M27" s="112">
        <v>1547</v>
      </c>
      <c r="N27" s="112">
        <v>1332</v>
      </c>
    </row>
    <row r="28" spans="1:26" x14ac:dyDescent="0.2">
      <c r="A28" s="46" t="s">
        <v>243</v>
      </c>
      <c r="B28" s="112">
        <v>229</v>
      </c>
      <c r="C28" s="112">
        <v>223</v>
      </c>
      <c r="D28" s="112">
        <v>202</v>
      </c>
      <c r="E28" s="112">
        <v>222</v>
      </c>
      <c r="F28" s="112">
        <v>263</v>
      </c>
      <c r="G28" s="112">
        <v>279</v>
      </c>
      <c r="H28" s="112">
        <v>277</v>
      </c>
      <c r="I28" s="112">
        <v>578</v>
      </c>
      <c r="J28" s="112">
        <v>293</v>
      </c>
      <c r="K28" s="112">
        <f>329+167</f>
        <v>496</v>
      </c>
      <c r="L28" s="112">
        <v>275</v>
      </c>
      <c r="M28" s="112">
        <v>271</v>
      </c>
      <c r="N28" s="112">
        <v>274</v>
      </c>
    </row>
    <row r="29" spans="1:26" x14ac:dyDescent="0.2">
      <c r="A29" s="46" t="s">
        <v>244</v>
      </c>
      <c r="B29" s="112">
        <v>1318</v>
      </c>
      <c r="C29" s="112">
        <v>864</v>
      </c>
      <c r="D29" s="112">
        <v>1181</v>
      </c>
      <c r="E29" s="112">
        <v>1070</v>
      </c>
      <c r="F29" s="112">
        <v>1072</v>
      </c>
      <c r="G29" s="112">
        <v>1650</v>
      </c>
      <c r="H29" s="112">
        <v>1669</v>
      </c>
      <c r="I29" s="112">
        <v>2024</v>
      </c>
      <c r="J29" s="112">
        <v>1236</v>
      </c>
      <c r="K29" s="112">
        <f>132+92+334+199+193+59+15</f>
        <v>1024</v>
      </c>
      <c r="L29" s="112">
        <v>965</v>
      </c>
      <c r="M29" s="112">
        <v>665</v>
      </c>
      <c r="N29" s="112">
        <v>1279</v>
      </c>
    </row>
    <row r="30" spans="1:26" x14ac:dyDescent="0.2">
      <c r="A30" s="46" t="s">
        <v>245</v>
      </c>
      <c r="B30" s="112">
        <v>89</v>
      </c>
      <c r="C30" s="112">
        <v>91</v>
      </c>
      <c r="D30" s="112">
        <v>129</v>
      </c>
      <c r="E30" s="112">
        <v>115</v>
      </c>
      <c r="F30" s="112">
        <v>147</v>
      </c>
      <c r="G30" s="112">
        <v>196</v>
      </c>
      <c r="H30" s="112">
        <v>160</v>
      </c>
      <c r="I30" s="112">
        <v>404</v>
      </c>
      <c r="J30" s="112">
        <v>180</v>
      </c>
      <c r="K30" s="112">
        <f>33+34+168+40</f>
        <v>275</v>
      </c>
      <c r="L30" s="112">
        <v>177</v>
      </c>
      <c r="M30" s="112">
        <v>153</v>
      </c>
      <c r="N30" s="112">
        <v>144</v>
      </c>
    </row>
    <row r="31" spans="1:26" x14ac:dyDescent="0.2">
      <c r="A31" s="46" t="s">
        <v>246</v>
      </c>
      <c r="B31" s="112">
        <v>104</v>
      </c>
      <c r="C31" s="112">
        <v>100</v>
      </c>
      <c r="D31" s="112">
        <v>856</v>
      </c>
      <c r="E31" s="112">
        <v>940</v>
      </c>
      <c r="F31" s="112">
        <v>828</v>
      </c>
      <c r="G31" s="112">
        <v>961</v>
      </c>
      <c r="H31" s="112">
        <v>984</v>
      </c>
      <c r="I31" s="112">
        <v>1565</v>
      </c>
      <c r="J31" s="112">
        <v>907</v>
      </c>
      <c r="K31" s="112">
        <v>1600</v>
      </c>
      <c r="L31" s="112">
        <v>1427</v>
      </c>
      <c r="M31" s="112">
        <v>1349</v>
      </c>
      <c r="N31" s="112">
        <v>557</v>
      </c>
    </row>
    <row r="32" spans="1:26" x14ac:dyDescent="0.2">
      <c r="A32" s="46" t="s">
        <v>247</v>
      </c>
      <c r="B32" s="112">
        <v>670</v>
      </c>
      <c r="C32" s="112">
        <v>585</v>
      </c>
      <c r="D32" s="112">
        <v>211</v>
      </c>
      <c r="E32" s="112">
        <v>353</v>
      </c>
      <c r="F32" s="112">
        <v>347</v>
      </c>
      <c r="G32" s="112">
        <v>209</v>
      </c>
      <c r="H32" s="112">
        <v>321</v>
      </c>
      <c r="I32" s="112">
        <v>476</v>
      </c>
      <c r="J32" s="112">
        <v>228</v>
      </c>
      <c r="K32" s="112">
        <v>311</v>
      </c>
      <c r="L32" s="112">
        <v>375</v>
      </c>
      <c r="M32" s="112">
        <v>255</v>
      </c>
      <c r="N32" s="112">
        <v>404</v>
      </c>
    </row>
    <row r="33" spans="1:14" x14ac:dyDescent="0.2">
      <c r="A33" s="46" t="s">
        <v>248</v>
      </c>
      <c r="B33" s="112">
        <v>165</v>
      </c>
      <c r="C33" s="112">
        <v>85</v>
      </c>
      <c r="D33" s="112">
        <v>83</v>
      </c>
      <c r="E33" s="112">
        <v>80</v>
      </c>
      <c r="F33" s="112">
        <v>159</v>
      </c>
      <c r="G33" s="112">
        <v>57</v>
      </c>
      <c r="H33" s="112">
        <v>87</v>
      </c>
      <c r="I33" s="112">
        <v>142</v>
      </c>
      <c r="J33" s="112">
        <v>58</v>
      </c>
      <c r="K33" s="112">
        <v>157</v>
      </c>
      <c r="L33" s="112">
        <v>61</v>
      </c>
      <c r="M33" s="112">
        <v>89</v>
      </c>
      <c r="N33" s="112">
        <v>79</v>
      </c>
    </row>
    <row r="34" spans="1:14" x14ac:dyDescent="0.2">
      <c r="A34" s="46" t="s">
        <v>249</v>
      </c>
      <c r="B34" s="112">
        <v>211</v>
      </c>
      <c r="C34" s="112">
        <v>280</v>
      </c>
      <c r="D34" s="112">
        <v>170</v>
      </c>
      <c r="E34" s="112">
        <v>180</v>
      </c>
      <c r="F34" s="112">
        <v>239</v>
      </c>
      <c r="G34" s="112">
        <v>245</v>
      </c>
      <c r="H34" s="112">
        <v>192</v>
      </c>
      <c r="I34" s="112">
        <v>532</v>
      </c>
      <c r="J34" s="112">
        <v>204</v>
      </c>
      <c r="K34" s="112">
        <v>255</v>
      </c>
      <c r="L34" s="112">
        <v>236</v>
      </c>
      <c r="M34" s="112">
        <v>196</v>
      </c>
      <c r="N34" s="112">
        <v>216</v>
      </c>
    </row>
    <row r="35" spans="1:14" x14ac:dyDescent="0.2">
      <c r="A35" s="46" t="s">
        <v>250</v>
      </c>
      <c r="B35" s="112">
        <v>240</v>
      </c>
      <c r="C35" s="112">
        <v>223</v>
      </c>
      <c r="D35" s="112">
        <v>181</v>
      </c>
      <c r="E35" s="112">
        <v>228</v>
      </c>
      <c r="F35" s="112">
        <v>489</v>
      </c>
      <c r="G35" s="112">
        <v>1021</v>
      </c>
      <c r="H35" s="112">
        <v>936</v>
      </c>
      <c r="I35" s="112">
        <v>731</v>
      </c>
      <c r="J35" s="112">
        <v>565</v>
      </c>
      <c r="K35" s="112">
        <f>245+75</f>
        <v>320</v>
      </c>
      <c r="L35" s="112">
        <v>324</v>
      </c>
      <c r="M35" s="112">
        <v>207</v>
      </c>
      <c r="N35" s="112">
        <v>85</v>
      </c>
    </row>
    <row r="36" spans="1:14" x14ac:dyDescent="0.2">
      <c r="A36" s="46" t="s">
        <v>251</v>
      </c>
      <c r="B36" s="112">
        <v>43</v>
      </c>
      <c r="C36" s="112">
        <v>100</v>
      </c>
      <c r="D36" s="112">
        <v>211</v>
      </c>
      <c r="E36" s="112">
        <v>262</v>
      </c>
      <c r="F36" s="112">
        <v>302</v>
      </c>
      <c r="G36" s="112">
        <v>388</v>
      </c>
      <c r="H36" s="112">
        <v>2282</v>
      </c>
      <c r="I36" s="112">
        <v>167</v>
      </c>
      <c r="J36" s="112">
        <v>278</v>
      </c>
      <c r="K36" s="112">
        <f>4+827</f>
        <v>831</v>
      </c>
      <c r="L36" s="112">
        <v>702</v>
      </c>
      <c r="M36" s="112">
        <v>640</v>
      </c>
      <c r="N36" s="112">
        <v>153</v>
      </c>
    </row>
    <row r="37" spans="1:14" s="77" customFormat="1" ht="20.100000000000001" customHeight="1" x14ac:dyDescent="0.2">
      <c r="A37" s="47" t="s">
        <v>5</v>
      </c>
      <c r="B37" s="94">
        <v>5044</v>
      </c>
      <c r="C37" s="94">
        <v>4622</v>
      </c>
      <c r="D37" s="94">
        <v>5246</v>
      </c>
      <c r="E37" s="94">
        <v>5444</v>
      </c>
      <c r="F37" s="94">
        <v>6002</v>
      </c>
      <c r="G37" s="94">
        <v>7195</v>
      </c>
      <c r="H37" s="94">
        <v>9007</v>
      </c>
      <c r="I37" s="94">
        <f t="shared" ref="I37:N37" si="2">SUM(I27:I36)</f>
        <v>9173</v>
      </c>
      <c r="J37" s="94">
        <f t="shared" si="2"/>
        <v>5780</v>
      </c>
      <c r="K37" s="94">
        <f t="shared" si="2"/>
        <v>6959</v>
      </c>
      <c r="L37" s="94">
        <f t="shared" si="2"/>
        <v>6022</v>
      </c>
      <c r="M37" s="94">
        <f t="shared" si="2"/>
        <v>5372</v>
      </c>
      <c r="N37" s="94">
        <f t="shared" si="2"/>
        <v>4523</v>
      </c>
    </row>
    <row r="38" spans="1:14" ht="15" customHeight="1" x14ac:dyDescent="0.2">
      <c r="A38" s="82" t="s">
        <v>628</v>
      </c>
      <c r="B38" s="106"/>
      <c r="C38" s="106"/>
      <c r="D38" s="106"/>
      <c r="E38" s="82"/>
      <c r="F38" s="106"/>
      <c r="G38" s="106"/>
      <c r="H38" s="106"/>
      <c r="I38" s="106"/>
    </row>
    <row r="39" spans="1:14" x14ac:dyDescent="0.2">
      <c r="A39" s="106" t="s">
        <v>253</v>
      </c>
    </row>
  </sheetData>
  <phoneticPr fontId="2" type="noConversion"/>
  <pageMargins left="0.74803149606299213" right="0.74803149606299213" top="0.98425196850393704" bottom="0.98425196850393704" header="0.51181102362204722" footer="0.51181102362204722"/>
  <pageSetup scale="74" orientation="landscape" r:id="rId1"/>
  <headerFooter alignWithMargins="0">
    <oddFooter>&amp;L&amp;"Times New Roman,Bold Italic"&amp;12RMI Economic Report - FY 2010&amp;RPage S&amp;P  of  &amp;N</oddFooter>
  </headerFooter>
  <legacy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pageSetUpPr fitToPage="1"/>
  </sheetPr>
  <dimension ref="A1:AG29"/>
  <sheetViews>
    <sheetView zoomScale="80" zoomScaleNormal="80" zoomScaleSheetLayoutView="80" workbookViewId="0">
      <selection activeCell="A2" sqref="A2"/>
    </sheetView>
  </sheetViews>
  <sheetFormatPr defaultColWidth="9.140625" defaultRowHeight="12.75" outlineLevelCol="1" x14ac:dyDescent="0.2"/>
  <cols>
    <col min="1" max="1" width="37.85546875" style="46" customWidth="1"/>
    <col min="2" max="6" width="9.140625" style="46" hidden="1" customWidth="1" outlineLevel="1"/>
    <col min="7" max="7" width="9" style="50" customWidth="1" collapsed="1"/>
    <col min="8" max="33" width="9" style="50" customWidth="1"/>
    <col min="34" max="34" width="9" style="46" customWidth="1"/>
    <col min="35" max="16384" width="9.140625" style="46"/>
  </cols>
  <sheetData>
    <row r="1" spans="1:33" s="84" customFormat="1" ht="24.95" customHeight="1" x14ac:dyDescent="0.2">
      <c r="A1" s="75" t="s">
        <v>751</v>
      </c>
      <c r="F1" s="122"/>
      <c r="G1" s="283"/>
      <c r="H1" s="283"/>
      <c r="I1" s="283"/>
      <c r="J1" s="283"/>
      <c r="K1" s="283"/>
      <c r="L1" s="283"/>
      <c r="M1" s="283"/>
      <c r="N1" s="283"/>
      <c r="O1" s="283"/>
      <c r="P1" s="283"/>
      <c r="Q1" s="283"/>
      <c r="R1" s="283"/>
      <c r="S1" s="283"/>
      <c r="T1" s="283"/>
      <c r="U1" s="283"/>
      <c r="V1" s="283"/>
      <c r="W1" s="283"/>
      <c r="X1" s="283"/>
      <c r="Y1" s="283"/>
      <c r="Z1" s="283"/>
      <c r="AA1" s="283"/>
      <c r="AB1" s="283"/>
      <c r="AC1" s="283"/>
      <c r="AD1" s="283"/>
      <c r="AE1" s="283"/>
      <c r="AF1" s="283"/>
      <c r="AG1" s="283"/>
    </row>
    <row r="2" spans="1:33" s="72" customFormat="1" ht="25.15" customHeight="1" x14ac:dyDescent="0.25">
      <c r="A2" s="300" t="s">
        <v>478</v>
      </c>
      <c r="B2" s="97">
        <v>1992</v>
      </c>
      <c r="C2" s="98">
        <v>1993</v>
      </c>
      <c r="D2" s="98">
        <v>1994</v>
      </c>
      <c r="E2" s="98">
        <v>1995</v>
      </c>
      <c r="F2" s="98">
        <v>1996</v>
      </c>
      <c r="G2" s="486" t="s">
        <v>453</v>
      </c>
      <c r="H2" s="486" t="s">
        <v>454</v>
      </c>
      <c r="I2" s="486" t="s">
        <v>455</v>
      </c>
      <c r="J2" s="486" t="s">
        <v>456</v>
      </c>
      <c r="K2" s="486" t="s">
        <v>411</v>
      </c>
      <c r="L2" s="486" t="s">
        <v>412</v>
      </c>
      <c r="M2" s="486" t="s">
        <v>413</v>
      </c>
      <c r="N2" s="486" t="s">
        <v>414</v>
      </c>
      <c r="O2" s="486" t="s">
        <v>415</v>
      </c>
      <c r="P2" s="486" t="s">
        <v>416</v>
      </c>
      <c r="Q2" s="486" t="s">
        <v>417</v>
      </c>
      <c r="R2" s="486" t="s">
        <v>418</v>
      </c>
      <c r="S2" s="486" t="s">
        <v>603</v>
      </c>
      <c r="T2" s="486" t="s">
        <v>617</v>
      </c>
      <c r="U2" s="344"/>
      <c r="V2" s="344"/>
      <c r="W2" s="344"/>
      <c r="X2" s="344"/>
      <c r="Y2" s="344"/>
      <c r="Z2" s="344"/>
      <c r="AA2" s="344"/>
      <c r="AB2" s="344"/>
      <c r="AC2" s="344"/>
      <c r="AD2" s="344"/>
      <c r="AE2" s="344"/>
      <c r="AF2" s="344"/>
      <c r="AG2" s="344"/>
    </row>
    <row r="3" spans="1:33" ht="20.100000000000001" customHeight="1" x14ac:dyDescent="0.2">
      <c r="A3" s="113" t="s">
        <v>451</v>
      </c>
      <c r="B3" s="114">
        <v>55.15</v>
      </c>
      <c r="C3" s="114">
        <v>56.95</v>
      </c>
      <c r="D3" s="114">
        <v>57.5</v>
      </c>
      <c r="E3" s="114">
        <v>53.1</v>
      </c>
      <c r="F3" s="114">
        <v>51.837999999999994</v>
      </c>
      <c r="G3" s="443">
        <v>55.05</v>
      </c>
      <c r="H3" s="443">
        <v>52.661500000000004</v>
      </c>
      <c r="I3" s="443">
        <v>60.6785</v>
      </c>
      <c r="J3" s="443">
        <v>71.817919696969682</v>
      </c>
      <c r="K3" s="443">
        <v>70.61418066666667</v>
      </c>
      <c r="L3" s="443">
        <v>83.296245709956708</v>
      </c>
      <c r="M3" s="443">
        <v>89.065425809523816</v>
      </c>
      <c r="N3" s="443">
        <v>94.282511333333332</v>
      </c>
      <c r="O3" s="443">
        <v>95.584828000000016</v>
      </c>
      <c r="P3" s="443">
        <v>98.322333333333319</v>
      </c>
      <c r="Q3" s="443">
        <v>109.3</v>
      </c>
      <c r="R3" s="443">
        <v>113.9</v>
      </c>
      <c r="S3" s="443">
        <v>122</v>
      </c>
      <c r="T3" s="443">
        <v>133.60000000000002</v>
      </c>
      <c r="W3" s="381"/>
    </row>
    <row r="4" spans="1:33" x14ac:dyDescent="0.2">
      <c r="A4" s="115" t="s">
        <v>255</v>
      </c>
      <c r="B4" s="114">
        <v>16.600000000000001</v>
      </c>
      <c r="C4" s="114">
        <v>16.2</v>
      </c>
      <c r="D4" s="114">
        <v>18.399999999999999</v>
      </c>
      <c r="E4" s="114">
        <v>17.7</v>
      </c>
      <c r="F4" s="114">
        <v>20.077999999999999</v>
      </c>
      <c r="G4" s="443">
        <v>18.8</v>
      </c>
      <c r="H4" s="443">
        <v>18.127500000000001</v>
      </c>
      <c r="I4" s="443">
        <v>23.45</v>
      </c>
      <c r="J4" s="443">
        <v>33.006242424242423</v>
      </c>
      <c r="K4" s="443">
        <v>31.067133333333331</v>
      </c>
      <c r="L4" s="443">
        <v>38.30782481962482</v>
      </c>
      <c r="M4" s="443">
        <v>48.298073015873022</v>
      </c>
      <c r="N4" s="443">
        <v>50.975266666666663</v>
      </c>
      <c r="O4" s="443">
        <v>53.592800000000004</v>
      </c>
      <c r="P4" s="443">
        <v>57.575333333333333</v>
      </c>
      <c r="Q4" s="443">
        <v>60.744399999999985</v>
      </c>
      <c r="R4" s="443">
        <v>57.1</v>
      </c>
      <c r="S4" s="443">
        <v>63.6</v>
      </c>
      <c r="T4" s="443">
        <v>71.8</v>
      </c>
      <c r="W4" s="381"/>
    </row>
    <row r="5" spans="1:33" x14ac:dyDescent="0.2">
      <c r="A5" s="115" t="s">
        <v>256</v>
      </c>
      <c r="B5" s="114">
        <v>1.25</v>
      </c>
      <c r="C5" s="114">
        <v>1.5</v>
      </c>
      <c r="D5" s="114">
        <v>1.35</v>
      </c>
      <c r="E5" s="114">
        <v>1.1499999999999999</v>
      </c>
      <c r="F5" s="114">
        <v>2.2130000000000001</v>
      </c>
      <c r="G5" s="443">
        <v>2.85</v>
      </c>
      <c r="H5" s="443">
        <v>3.08</v>
      </c>
      <c r="I5" s="443">
        <v>4.3324999999999996</v>
      </c>
      <c r="J5" s="443">
        <v>2.8899318181818181</v>
      </c>
      <c r="K5" s="443">
        <v>2.5810333333333331</v>
      </c>
      <c r="L5" s="443">
        <v>2.3346969696969682</v>
      </c>
      <c r="M5" s="443">
        <v>1.3617999999999986</v>
      </c>
      <c r="N5" s="443">
        <v>1.2915333333333343</v>
      </c>
      <c r="O5" s="443">
        <v>0.48873333333333285</v>
      </c>
      <c r="P5" s="443">
        <v>0.26439999999999858</v>
      </c>
      <c r="Q5" s="443">
        <v>0.49373333333333141</v>
      </c>
      <c r="R5" s="443">
        <v>2.9</v>
      </c>
      <c r="S5" s="443">
        <v>1.7</v>
      </c>
      <c r="T5" s="443">
        <v>3.7</v>
      </c>
      <c r="W5" s="381"/>
    </row>
    <row r="6" spans="1:33" x14ac:dyDescent="0.2">
      <c r="A6" s="115" t="s">
        <v>257</v>
      </c>
      <c r="B6" s="114">
        <v>1.4</v>
      </c>
      <c r="C6" s="114">
        <v>1.1000000000000001</v>
      </c>
      <c r="D6" s="114">
        <v>0.65</v>
      </c>
      <c r="E6" s="114">
        <v>0.1</v>
      </c>
      <c r="G6" s="443"/>
      <c r="H6" s="443"/>
      <c r="I6" s="443"/>
      <c r="J6" s="443"/>
      <c r="K6" s="443"/>
      <c r="L6" s="443"/>
      <c r="M6" s="443"/>
      <c r="N6" s="443"/>
      <c r="O6" s="443"/>
      <c r="P6" s="443"/>
      <c r="Q6" s="443">
        <v>1.4</v>
      </c>
      <c r="R6" s="443">
        <v>0</v>
      </c>
      <c r="S6" s="443">
        <v>0</v>
      </c>
      <c r="T6" s="443">
        <v>0</v>
      </c>
      <c r="W6" s="381"/>
    </row>
    <row r="7" spans="1:33" x14ac:dyDescent="0.2">
      <c r="A7" s="115" t="s">
        <v>258</v>
      </c>
      <c r="B7" s="114">
        <v>34.35</v>
      </c>
      <c r="C7" s="114">
        <v>35.450000000000003</v>
      </c>
      <c r="D7" s="114">
        <v>35.549999999999997</v>
      </c>
      <c r="E7" s="114">
        <v>32.25</v>
      </c>
      <c r="F7" s="114">
        <v>29.458500000000001</v>
      </c>
      <c r="G7" s="443">
        <v>31.95</v>
      </c>
      <c r="H7" s="443">
        <v>31.716500000000003</v>
      </c>
      <c r="I7" s="443">
        <v>33.636499999999998</v>
      </c>
      <c r="J7" s="443">
        <v>36.991174242424243</v>
      </c>
      <c r="K7" s="443">
        <v>38.119173333333329</v>
      </c>
      <c r="L7" s="443">
        <v>40.066070735930737</v>
      </c>
      <c r="M7" s="443">
        <v>40.404571428571437</v>
      </c>
      <c r="N7" s="443">
        <v>43.414999999999999</v>
      </c>
      <c r="O7" s="443">
        <v>43.574933333333334</v>
      </c>
      <c r="P7" s="443">
        <v>43.216866666666668</v>
      </c>
      <c r="Q7" s="443">
        <v>49.895933333333332</v>
      </c>
      <c r="R7" s="443">
        <v>58.2</v>
      </c>
      <c r="S7" s="443">
        <v>62</v>
      </c>
      <c r="T7" s="443">
        <v>63.3</v>
      </c>
      <c r="W7" s="381"/>
    </row>
    <row r="8" spans="1:33" x14ac:dyDescent="0.2">
      <c r="A8" s="117" t="s">
        <v>259</v>
      </c>
      <c r="B8" s="114"/>
      <c r="C8" s="114"/>
      <c r="D8" s="114"/>
      <c r="E8" s="114"/>
      <c r="F8" s="114">
        <v>19.741</v>
      </c>
      <c r="G8" s="443">
        <v>21.2255</v>
      </c>
      <c r="H8" s="443">
        <v>23.210500000000003</v>
      </c>
      <c r="I8" s="443">
        <v>22.847000000000001</v>
      </c>
      <c r="J8" s="443">
        <v>26.406287878787875</v>
      </c>
      <c r="K8" s="443">
        <v>29.482933333333339</v>
      </c>
      <c r="L8" s="443">
        <v>34.500524963924967</v>
      </c>
      <c r="M8" s="443">
        <v>36.928841269841271</v>
      </c>
      <c r="N8" s="443">
        <v>38.534866666666659</v>
      </c>
      <c r="O8" s="443">
        <v>38.175599999999996</v>
      </c>
      <c r="P8" s="443">
        <v>35.218200000000003</v>
      </c>
      <c r="Q8" s="443">
        <v>38.478400000000001</v>
      </c>
      <c r="R8" s="443">
        <v>43.9</v>
      </c>
      <c r="S8" s="443">
        <v>46.1</v>
      </c>
      <c r="T8" s="443">
        <v>48.6</v>
      </c>
      <c r="W8" s="381"/>
    </row>
    <row r="9" spans="1:33" x14ac:dyDescent="0.2">
      <c r="A9" s="117" t="s">
        <v>260</v>
      </c>
      <c r="B9" s="114"/>
      <c r="C9" s="114"/>
      <c r="D9" s="114"/>
      <c r="E9" s="114"/>
      <c r="F9" s="114">
        <v>9.7174999999999994</v>
      </c>
      <c r="G9" s="443">
        <v>11.074499999999997</v>
      </c>
      <c r="H9" s="443">
        <v>8.5060000000000002</v>
      </c>
      <c r="I9" s="443">
        <v>10.789500000000002</v>
      </c>
      <c r="J9" s="443">
        <v>10.584886363636365</v>
      </c>
      <c r="K9" s="443">
        <v>8.636239999999999</v>
      </c>
      <c r="L9" s="443">
        <v>5.5655457720057733</v>
      </c>
      <c r="M9" s="443">
        <v>3.4757301587301592</v>
      </c>
      <c r="N9" s="443">
        <v>4.8801333333333332</v>
      </c>
      <c r="O9" s="443">
        <v>5.3993333333333329</v>
      </c>
      <c r="P9" s="443">
        <v>7.9986666666666659</v>
      </c>
      <c r="Q9" s="443">
        <v>11.417533333333333</v>
      </c>
      <c r="R9" s="443">
        <v>14.3</v>
      </c>
      <c r="S9" s="443">
        <v>15.9</v>
      </c>
      <c r="T9" s="443">
        <v>14.7</v>
      </c>
      <c r="W9" s="381"/>
    </row>
    <row r="10" spans="1:33" x14ac:dyDescent="0.2">
      <c r="A10" s="115" t="s">
        <v>261</v>
      </c>
      <c r="B10" s="114">
        <v>1.55</v>
      </c>
      <c r="C10" s="114">
        <v>2.7</v>
      </c>
      <c r="D10" s="114">
        <v>1.55</v>
      </c>
      <c r="E10" s="114">
        <v>1.9</v>
      </c>
      <c r="F10" s="114">
        <v>6.7999999999994287E-2</v>
      </c>
      <c r="G10" s="443">
        <v>1.45</v>
      </c>
      <c r="H10" s="443">
        <v>-0.26250000000000639</v>
      </c>
      <c r="I10" s="443">
        <v>-0.74050000000000438</v>
      </c>
      <c r="J10" s="443">
        <v>-1.0694287878787989</v>
      </c>
      <c r="K10" s="443">
        <v>-1.1531593333333205</v>
      </c>
      <c r="L10" s="443">
        <v>2.5876531847041804</v>
      </c>
      <c r="M10" s="443">
        <v>-0.99901863492063825</v>
      </c>
      <c r="N10" s="443">
        <v>-1.3992886666666635</v>
      </c>
      <c r="O10" s="443">
        <v>-2.071638666666658</v>
      </c>
      <c r="P10" s="443">
        <v>-2.7342666666666844</v>
      </c>
      <c r="Q10" s="443">
        <v>-3.237646666666663</v>
      </c>
      <c r="R10" s="443">
        <v>-4.3</v>
      </c>
      <c r="S10" s="443">
        <v>-5.3</v>
      </c>
      <c r="T10" s="443">
        <v>-5.2</v>
      </c>
      <c r="W10" s="381"/>
    </row>
    <row r="11" spans="1:33" ht="20.100000000000001" customHeight="1" x14ac:dyDescent="0.2">
      <c r="A11" s="113" t="s">
        <v>452</v>
      </c>
      <c r="B11" s="114">
        <v>55.15</v>
      </c>
      <c r="C11" s="114">
        <v>56.95</v>
      </c>
      <c r="D11" s="114">
        <v>57.5</v>
      </c>
      <c r="E11" s="114">
        <v>53.1</v>
      </c>
      <c r="F11" s="114">
        <v>51.837999999999994</v>
      </c>
      <c r="G11" s="443">
        <v>55.05</v>
      </c>
      <c r="H11" s="443">
        <v>52.661500000000004</v>
      </c>
      <c r="I11" s="443">
        <v>60.6785</v>
      </c>
      <c r="J11" s="443">
        <v>71.817919696969682</v>
      </c>
      <c r="K11" s="443">
        <v>70.61418066666667</v>
      </c>
      <c r="L11" s="443">
        <v>83.296245709956708</v>
      </c>
      <c r="M11" s="443">
        <v>89.065425809523816</v>
      </c>
      <c r="N11" s="443">
        <v>94.282511333333332</v>
      </c>
      <c r="O11" s="443">
        <v>95.584828000000016</v>
      </c>
      <c r="P11" s="443">
        <v>98.322333333333319</v>
      </c>
      <c r="Q11" s="443">
        <v>108.78108666666665</v>
      </c>
      <c r="R11" s="443">
        <v>113.9</v>
      </c>
      <c r="S11" s="443">
        <v>122.00000000000001</v>
      </c>
      <c r="T11" s="443">
        <v>133.6</v>
      </c>
      <c r="W11" s="381"/>
    </row>
    <row r="12" spans="1:33" x14ac:dyDescent="0.2">
      <c r="A12" s="115" t="s">
        <v>262</v>
      </c>
      <c r="B12" s="116">
        <v>48.35</v>
      </c>
      <c r="C12" s="116">
        <v>46.45</v>
      </c>
      <c r="D12" s="116">
        <v>49.85</v>
      </c>
      <c r="E12" s="114">
        <v>45.6</v>
      </c>
      <c r="F12" s="114">
        <v>48.6</v>
      </c>
      <c r="G12" s="443">
        <v>45</v>
      </c>
      <c r="H12" s="443">
        <v>46.432000000000002</v>
      </c>
      <c r="I12" s="443">
        <v>54.333000000000006</v>
      </c>
      <c r="J12" s="443">
        <v>61.449404545454541</v>
      </c>
      <c r="K12" s="443">
        <v>59.590834666666666</v>
      </c>
      <c r="L12" s="443">
        <v>66.194060135642133</v>
      </c>
      <c r="M12" s="443">
        <v>72.236798158730153</v>
      </c>
      <c r="N12" s="443">
        <v>74.860284666666658</v>
      </c>
      <c r="O12" s="443">
        <v>74.276728000000006</v>
      </c>
      <c r="P12" s="443">
        <v>75.497399999999985</v>
      </c>
      <c r="Q12" s="443">
        <v>85.517753333333317</v>
      </c>
      <c r="R12" s="443">
        <v>89</v>
      </c>
      <c r="S12" s="443">
        <v>93.3</v>
      </c>
      <c r="T12" s="443">
        <v>102.1</v>
      </c>
      <c r="W12" s="381"/>
    </row>
    <row r="13" spans="1:33" x14ac:dyDescent="0.2">
      <c r="A13" s="117" t="s">
        <v>263</v>
      </c>
      <c r="B13" s="114">
        <v>16.850000000000001</v>
      </c>
      <c r="C13" s="114">
        <v>15.15</v>
      </c>
      <c r="D13" s="114">
        <v>15.35</v>
      </c>
      <c r="E13" s="114">
        <v>13.85</v>
      </c>
      <c r="F13" s="114">
        <v>15.05</v>
      </c>
      <c r="G13" s="443">
        <v>16.75</v>
      </c>
      <c r="H13" s="443">
        <v>13.919499999999999</v>
      </c>
      <c r="I13" s="443">
        <v>15.939</v>
      </c>
      <c r="J13" s="443">
        <v>20.549416666666669</v>
      </c>
      <c r="K13" s="443">
        <v>19.607839999999999</v>
      </c>
      <c r="L13" s="443">
        <v>20.649446608946608</v>
      </c>
      <c r="M13" s="443">
        <v>23.638192698412698</v>
      </c>
      <c r="N13" s="443">
        <v>26.987459999999999</v>
      </c>
      <c r="O13" s="443">
        <v>26.079033333333335</v>
      </c>
      <c r="P13" s="443">
        <v>25.692666666666664</v>
      </c>
      <c r="Q13" s="443">
        <v>25.603259999999999</v>
      </c>
      <c r="R13" s="443">
        <v>24.7</v>
      </c>
      <c r="S13" s="443">
        <v>24.2</v>
      </c>
      <c r="T13" s="443">
        <v>23.5</v>
      </c>
      <c r="W13" s="381"/>
    </row>
    <row r="14" spans="1:33" x14ac:dyDescent="0.2">
      <c r="A14" s="117" t="s">
        <v>264</v>
      </c>
      <c r="B14" s="114">
        <v>9.1</v>
      </c>
      <c r="C14" s="114">
        <v>9</v>
      </c>
      <c r="D14" s="114">
        <v>9.1999999999999993</v>
      </c>
      <c r="E14" s="114">
        <v>11.1</v>
      </c>
      <c r="F14" s="114">
        <v>12.25</v>
      </c>
      <c r="G14" s="443">
        <v>11.45</v>
      </c>
      <c r="H14" s="443">
        <v>11.920500000000001</v>
      </c>
      <c r="I14" s="443">
        <v>16.645</v>
      </c>
      <c r="J14" s="443">
        <v>19.790333333333333</v>
      </c>
      <c r="K14" s="443">
        <v>19.870833333333337</v>
      </c>
      <c r="L14" s="443">
        <v>21.900021336219336</v>
      </c>
      <c r="M14" s="443">
        <v>22.019279365079363</v>
      </c>
      <c r="N14" s="443">
        <v>20.008699999999997</v>
      </c>
      <c r="O14" s="443">
        <v>17.715599999999998</v>
      </c>
      <c r="P14" s="443">
        <v>16.167566666666666</v>
      </c>
      <c r="Q14" s="443">
        <v>18.979266666666668</v>
      </c>
      <c r="R14" s="443">
        <v>20.6</v>
      </c>
      <c r="S14" s="443">
        <v>19</v>
      </c>
      <c r="T14" s="443">
        <v>22.2</v>
      </c>
      <c r="W14" s="381"/>
    </row>
    <row r="15" spans="1:33" x14ac:dyDescent="0.2">
      <c r="A15" s="117" t="s">
        <v>265</v>
      </c>
      <c r="B15" s="114">
        <v>11.4</v>
      </c>
      <c r="C15" s="114">
        <v>11.1</v>
      </c>
      <c r="D15" s="114">
        <v>11.85</v>
      </c>
      <c r="E15" s="114">
        <v>9.5500000000000007</v>
      </c>
      <c r="F15" s="114">
        <v>9.5500000000000007</v>
      </c>
      <c r="G15" s="443">
        <v>8.1</v>
      </c>
      <c r="H15" s="443">
        <v>8.1859999999999999</v>
      </c>
      <c r="I15" s="443">
        <v>12.047499999999999</v>
      </c>
      <c r="J15" s="443">
        <v>14.483113636363637</v>
      </c>
      <c r="K15" s="443">
        <v>14.817941333333332</v>
      </c>
      <c r="L15" s="443">
        <v>16.635602695526693</v>
      </c>
      <c r="M15" s="443">
        <v>17.603094984126983</v>
      </c>
      <c r="N15" s="443">
        <v>18.073935333333335</v>
      </c>
      <c r="O15" s="443">
        <v>22.692066666666665</v>
      </c>
      <c r="P15" s="443">
        <v>26.6068</v>
      </c>
      <c r="Q15" s="443">
        <v>33.255666666666663</v>
      </c>
      <c r="R15" s="443">
        <v>35.700000000000003</v>
      </c>
      <c r="S15" s="443">
        <v>41.3</v>
      </c>
      <c r="T15" s="443">
        <v>47.9</v>
      </c>
      <c r="W15" s="381"/>
    </row>
    <row r="16" spans="1:33" ht="14.25" x14ac:dyDescent="0.2">
      <c r="A16" s="117" t="s">
        <v>422</v>
      </c>
      <c r="B16" s="114">
        <v>11</v>
      </c>
      <c r="C16" s="114">
        <v>11.2</v>
      </c>
      <c r="D16" s="114">
        <v>13.45</v>
      </c>
      <c r="E16" s="114">
        <v>12.05</v>
      </c>
      <c r="F16" s="114">
        <v>9.5500000000000007</v>
      </c>
      <c r="G16" s="443">
        <v>9.4</v>
      </c>
      <c r="H16" s="443">
        <v>9.8915000000000006</v>
      </c>
      <c r="I16" s="443">
        <v>8.0545000000000009</v>
      </c>
      <c r="J16" s="443">
        <v>6.6265409090909086</v>
      </c>
      <c r="K16" s="443">
        <v>5.2942200000000001</v>
      </c>
      <c r="L16" s="443">
        <v>7.0089894949494944</v>
      </c>
      <c r="M16" s="443">
        <v>8.9762311111111099</v>
      </c>
      <c r="N16" s="443">
        <v>9.7901893333333323</v>
      </c>
      <c r="O16" s="443">
        <v>7.7900280000000004</v>
      </c>
      <c r="P16" s="443">
        <v>7.0303666666666658</v>
      </c>
      <c r="Q16" s="443">
        <v>7.6795600000000004</v>
      </c>
      <c r="R16" s="443">
        <v>8</v>
      </c>
      <c r="S16" s="443">
        <v>8.8000000000000007</v>
      </c>
      <c r="T16" s="443">
        <v>8.5</v>
      </c>
      <c r="W16" s="381"/>
    </row>
    <row r="17" spans="1:33" x14ac:dyDescent="0.2">
      <c r="A17" s="115" t="s">
        <v>266</v>
      </c>
      <c r="B17" s="114">
        <v>1.8</v>
      </c>
      <c r="C17" s="114">
        <v>4.2</v>
      </c>
      <c r="D17" s="114">
        <v>2.75</v>
      </c>
      <c r="E17" s="114">
        <v>1.1499999999999999</v>
      </c>
      <c r="F17" s="114">
        <v>1.5</v>
      </c>
      <c r="G17" s="443">
        <v>2.2999999999999998</v>
      </c>
      <c r="H17" s="443">
        <v>2.7614999999999998</v>
      </c>
      <c r="I17" s="443">
        <v>1.6305000000000001</v>
      </c>
      <c r="J17" s="443">
        <v>2.5828333333333329</v>
      </c>
      <c r="K17" s="443">
        <v>2.7109053333333333</v>
      </c>
      <c r="L17" s="443">
        <v>2.7080345757575754</v>
      </c>
      <c r="M17" s="443">
        <v>3.4630740000000007</v>
      </c>
      <c r="N17" s="443">
        <v>4.08</v>
      </c>
      <c r="O17" s="443">
        <v>3.8037333333333336</v>
      </c>
      <c r="P17" s="443">
        <v>3.6836666666666669</v>
      </c>
      <c r="Q17" s="443">
        <v>2.2086666666666668</v>
      </c>
      <c r="R17" s="443">
        <v>1.6</v>
      </c>
      <c r="S17" s="443">
        <v>2.4</v>
      </c>
      <c r="T17" s="443">
        <v>2.8</v>
      </c>
      <c r="W17" s="381"/>
    </row>
    <row r="18" spans="1:33" x14ac:dyDescent="0.2">
      <c r="A18" s="115" t="s">
        <v>267</v>
      </c>
      <c r="B18" s="114">
        <v>3</v>
      </c>
      <c r="C18" s="114">
        <v>3.65</v>
      </c>
      <c r="D18" s="114">
        <v>3.8</v>
      </c>
      <c r="E18" s="114">
        <v>4.3499999999999996</v>
      </c>
      <c r="F18" s="114">
        <v>3.2869999999999999</v>
      </c>
      <c r="G18" s="443">
        <v>5.65</v>
      </c>
      <c r="H18" s="443">
        <v>5.3815</v>
      </c>
      <c r="I18" s="443">
        <v>5.9384999999999994</v>
      </c>
      <c r="J18" s="443">
        <v>7.1128863636363633</v>
      </c>
      <c r="K18" s="443">
        <v>7.3594399999999993</v>
      </c>
      <c r="L18" s="443">
        <v>10.03953292929293</v>
      </c>
      <c r="M18" s="443">
        <v>12.905688888888889</v>
      </c>
      <c r="N18" s="443">
        <v>14.793733333333334</v>
      </c>
      <c r="O18" s="443">
        <v>16.984266666666667</v>
      </c>
      <c r="P18" s="443">
        <v>18.574133333333332</v>
      </c>
      <c r="Q18" s="443">
        <v>20.397333333333332</v>
      </c>
      <c r="R18" s="443">
        <v>22.5</v>
      </c>
      <c r="S18" s="443">
        <v>25.6</v>
      </c>
      <c r="T18" s="443">
        <v>27.4</v>
      </c>
      <c r="W18" s="381"/>
    </row>
    <row r="19" spans="1:33" x14ac:dyDescent="0.2">
      <c r="A19" s="115" t="s">
        <v>268</v>
      </c>
      <c r="B19" s="114">
        <v>1.9</v>
      </c>
      <c r="C19" s="114">
        <v>2.65</v>
      </c>
      <c r="D19" s="114">
        <v>1.1000000000000001</v>
      </c>
      <c r="E19" s="114">
        <v>1.05</v>
      </c>
      <c r="F19" s="114">
        <v>0.45299999999999996</v>
      </c>
      <c r="G19" s="443">
        <v>1.4</v>
      </c>
      <c r="H19" s="443">
        <v>0.60099999999999998</v>
      </c>
      <c r="I19" s="443">
        <v>0.42349999999999999</v>
      </c>
      <c r="J19" s="443">
        <v>0.67279545454545453</v>
      </c>
      <c r="K19" s="443">
        <v>0.95300066666666661</v>
      </c>
      <c r="L19" s="443">
        <v>4.3546180692640695</v>
      </c>
      <c r="M19" s="443">
        <v>0.45986476190476183</v>
      </c>
      <c r="N19" s="443">
        <v>0.54849333333333328</v>
      </c>
      <c r="O19" s="443">
        <v>0.52010000000000001</v>
      </c>
      <c r="P19" s="443">
        <v>0.56713333333333338</v>
      </c>
      <c r="Q19" s="443">
        <v>0.65733333333333321</v>
      </c>
      <c r="R19" s="443">
        <v>0.8</v>
      </c>
      <c r="S19" s="443">
        <v>0.7</v>
      </c>
      <c r="T19" s="443">
        <v>1.3</v>
      </c>
      <c r="W19" s="381"/>
    </row>
    <row r="20" spans="1:33" ht="20.100000000000001" customHeight="1" x14ac:dyDescent="0.2">
      <c r="A20" s="118" t="s">
        <v>195</v>
      </c>
      <c r="B20" s="113"/>
      <c r="C20" s="113"/>
      <c r="D20" s="113"/>
      <c r="E20" s="113"/>
      <c r="F20" s="113"/>
      <c r="G20" s="443"/>
      <c r="H20" s="443"/>
      <c r="I20" s="443"/>
      <c r="J20" s="443"/>
      <c r="K20" s="443"/>
      <c r="L20" s="443"/>
      <c r="M20" s="443"/>
      <c r="N20" s="443"/>
      <c r="O20" s="443"/>
      <c r="P20" s="443"/>
      <c r="Q20" s="443"/>
      <c r="R20" s="443"/>
      <c r="S20" s="443"/>
      <c r="T20" s="443"/>
      <c r="W20" s="381"/>
    </row>
    <row r="21" spans="1:33" x14ac:dyDescent="0.2">
      <c r="A21" s="115" t="s">
        <v>269</v>
      </c>
      <c r="B21" s="116">
        <v>73.940020682523269</v>
      </c>
      <c r="C21" s="116">
        <v>78.68675995694295</v>
      </c>
      <c r="D21" s="116">
        <v>72.617853560682022</v>
      </c>
      <c r="E21" s="116">
        <v>70.942982456140342</v>
      </c>
      <c r="F21" s="116">
        <v>65.16769547325103</v>
      </c>
      <c r="G21" s="443">
        <v>77.333333333333329</v>
      </c>
      <c r="H21" s="443">
        <v>74.940773604410751</v>
      </c>
      <c r="I21" s="443">
        <v>69.882023816097032</v>
      </c>
      <c r="J21" s="443">
        <v>64.900720121878038</v>
      </c>
      <c r="K21" s="443">
        <v>68.299440500089432</v>
      </c>
      <c r="L21" s="443">
        <v>64.055245468765335</v>
      </c>
      <c r="M21" s="443">
        <v>57.818691433133196</v>
      </c>
      <c r="N21" s="443">
        <v>59.719961702523406</v>
      </c>
      <c r="O21" s="443">
        <v>59.323650695365401</v>
      </c>
      <c r="P21" s="443">
        <v>57.593065015042477</v>
      </c>
      <c r="Q21" s="443">
        <v>60.534876851691543</v>
      </c>
      <c r="R21" s="443">
        <v>68.7</v>
      </c>
      <c r="S21" s="443">
        <v>68.3</v>
      </c>
      <c r="T21" s="443">
        <v>65.599999999999994</v>
      </c>
      <c r="W21" s="381"/>
    </row>
    <row r="22" spans="1:33" x14ac:dyDescent="0.2">
      <c r="A22" s="115" t="s">
        <v>270</v>
      </c>
      <c r="B22" s="116"/>
      <c r="C22" s="116">
        <v>-3.9296794208893426</v>
      </c>
      <c r="D22" s="116">
        <v>7.3196986006458742</v>
      </c>
      <c r="E22" s="116">
        <v>-8.5255767301905863</v>
      </c>
      <c r="F22" s="116">
        <v>6.578947368421062</v>
      </c>
      <c r="G22" s="443">
        <v>-7.4074074074074066</v>
      </c>
      <c r="H22" s="443">
        <v>3.1822222222222201</v>
      </c>
      <c r="I22" s="443">
        <v>17.016281874569273</v>
      </c>
      <c r="J22" s="443">
        <v>13.097757431863766</v>
      </c>
      <c r="K22" s="443">
        <f t="shared" ref="K22:P22" si="0">(K12/J12-1)*100</f>
        <v>-3.0245531141202209</v>
      </c>
      <c r="L22" s="443">
        <f t="shared" si="0"/>
        <v>11.080941399649703</v>
      </c>
      <c r="M22" s="443">
        <f t="shared" si="0"/>
        <v>9.1288221491558232</v>
      </c>
      <c r="N22" s="443">
        <f t="shared" si="0"/>
        <v>3.6317868106110707</v>
      </c>
      <c r="O22" s="443">
        <f t="shared" si="0"/>
        <v>-0.77952771521652142</v>
      </c>
      <c r="P22" s="443">
        <f t="shared" si="0"/>
        <v>1.6434111098700743</v>
      </c>
      <c r="Q22" s="443">
        <v>13.272448234420441</v>
      </c>
      <c r="R22" s="443">
        <v>4.0999999999999996</v>
      </c>
      <c r="S22" s="443">
        <v>4.8</v>
      </c>
      <c r="T22" s="443">
        <v>4.8</v>
      </c>
      <c r="W22" s="381"/>
    </row>
    <row r="23" spans="1:33" x14ac:dyDescent="0.2">
      <c r="A23" s="115" t="s">
        <v>271</v>
      </c>
      <c r="B23" s="116"/>
      <c r="C23" s="116">
        <v>2.2377622377622419</v>
      </c>
      <c r="D23" s="116">
        <v>-0.95759233926130394</v>
      </c>
      <c r="E23" s="116">
        <v>-10.63535911602208</v>
      </c>
      <c r="F23" s="116">
        <v>-2.0973724884080336</v>
      </c>
      <c r="G23" s="443">
        <v>9.8779659946639509</v>
      </c>
      <c r="H23" s="443">
        <v>-1.005747126435752E-2</v>
      </c>
      <c r="I23" s="443">
        <v>9.1172962797982482</v>
      </c>
      <c r="J23" s="443">
        <v>5.0359663425585621</v>
      </c>
      <c r="K23" s="443">
        <f t="shared" ref="K23:P23" si="1">(SUM(K5:K7)/SUM(J5:J7)-1)*100</f>
        <v>2.0538562917884917</v>
      </c>
      <c r="L23" s="443">
        <f t="shared" si="1"/>
        <v>4.1782614346128177</v>
      </c>
      <c r="M23" s="443">
        <f t="shared" si="1"/>
        <v>-1.4961905441444934</v>
      </c>
      <c r="N23" s="443">
        <f t="shared" si="1"/>
        <v>7.0395435471097834</v>
      </c>
      <c r="O23" s="443">
        <f t="shared" si="1"/>
        <v>-1.4379702892045487</v>
      </c>
      <c r="P23" s="443">
        <f t="shared" si="1"/>
        <v>-1.3217238692498023</v>
      </c>
      <c r="Q23" s="443">
        <v>17.922814269440156</v>
      </c>
      <c r="R23" s="443">
        <v>18</v>
      </c>
      <c r="S23" s="443">
        <v>4.3</v>
      </c>
      <c r="T23" s="443">
        <v>4.3</v>
      </c>
      <c r="W23" s="381"/>
    </row>
    <row r="24" spans="1:33" x14ac:dyDescent="0.2">
      <c r="A24" s="115" t="s">
        <v>272</v>
      </c>
      <c r="B24" s="116"/>
      <c r="C24" s="116"/>
      <c r="D24" s="116"/>
      <c r="E24" s="116"/>
      <c r="F24" s="116">
        <v>62.330486399444297</v>
      </c>
      <c r="G24" s="443">
        <v>60.992816091954026</v>
      </c>
      <c r="H24" s="443">
        <v>66.70354777060912</v>
      </c>
      <c r="I24" s="443">
        <v>60.172772524954567</v>
      </c>
      <c r="J24" s="443">
        <v>66.21252639949121</v>
      </c>
      <c r="K24" s="443">
        <v>72.439271807137445</v>
      </c>
      <c r="L24" s="443">
        <v>81.367689385835888</v>
      </c>
      <c r="M24" s="443">
        <v>88.417643206082019</v>
      </c>
      <c r="N24" s="443">
        <v>86.195157158237862</v>
      </c>
      <c r="O24" s="443">
        <v>86.637365630035319</v>
      </c>
      <c r="P24" s="443">
        <v>80.996260458526976</v>
      </c>
      <c r="Q24" s="443">
        <v>75.044174148209308</v>
      </c>
      <c r="R24" s="443">
        <v>84.7</v>
      </c>
      <c r="S24" s="443">
        <v>72.400000000000006</v>
      </c>
      <c r="T24" s="443">
        <v>76.8</v>
      </c>
      <c r="W24" s="381"/>
    </row>
    <row r="25" spans="1:33" s="77" customFormat="1" ht="20.100000000000001" customHeight="1" x14ac:dyDescent="0.2">
      <c r="A25" s="120" t="s">
        <v>273</v>
      </c>
      <c r="B25" s="104">
        <v>0</v>
      </c>
      <c r="C25" s="104">
        <v>0</v>
      </c>
      <c r="D25" s="104">
        <v>0</v>
      </c>
      <c r="E25" s="104">
        <v>0</v>
      </c>
      <c r="F25" s="119">
        <v>30.68215903888354</v>
      </c>
      <c r="G25" s="564">
        <v>31.823275862068961</v>
      </c>
      <c r="H25" s="564">
        <v>24.444987283203769</v>
      </c>
      <c r="I25" s="564">
        <v>28.416603018251735</v>
      </c>
      <c r="J25" s="564">
        <v>26.541105323284782</v>
      </c>
      <c r="K25" s="564">
        <v>21.219155152529119</v>
      </c>
      <c r="L25" s="564">
        <v>13.126049534398119</v>
      </c>
      <c r="M25" s="564">
        <v>8.3218389336845533</v>
      </c>
      <c r="N25" s="564">
        <v>10.91592876805478</v>
      </c>
      <c r="O25" s="564">
        <v>12.253481704503329</v>
      </c>
      <c r="P25" s="564">
        <v>18.395661579929438</v>
      </c>
      <c r="Q25" s="564">
        <v>22.267541264960379</v>
      </c>
      <c r="R25" s="564">
        <v>27.6</v>
      </c>
      <c r="S25" s="564">
        <v>25</v>
      </c>
      <c r="T25" s="564">
        <v>23.2</v>
      </c>
      <c r="U25" s="124"/>
      <c r="V25" s="124"/>
      <c r="W25" s="381"/>
      <c r="X25" s="124"/>
      <c r="Y25" s="124"/>
      <c r="Z25" s="124"/>
      <c r="AA25" s="124"/>
      <c r="AB25" s="124"/>
      <c r="AC25" s="124"/>
      <c r="AD25" s="124"/>
      <c r="AE25" s="124"/>
      <c r="AF25" s="124"/>
      <c r="AG25" s="124"/>
    </row>
    <row r="26" spans="1:33" ht="15" customHeight="1" x14ac:dyDescent="0.2">
      <c r="A26" s="82" t="s">
        <v>530</v>
      </c>
      <c r="B26" s="106"/>
      <c r="C26" s="106"/>
      <c r="D26" s="106"/>
      <c r="E26" s="82"/>
      <c r="F26" s="106"/>
      <c r="G26" s="106"/>
      <c r="H26" s="106"/>
      <c r="I26" s="106"/>
      <c r="J26" s="46"/>
      <c r="K26" s="46"/>
      <c r="L26" s="46"/>
      <c r="M26" s="46"/>
      <c r="N26" s="46"/>
      <c r="O26" s="46"/>
      <c r="P26" s="46"/>
      <c r="Q26" s="46"/>
      <c r="R26" s="46"/>
      <c r="S26" s="46"/>
      <c r="T26" s="46"/>
      <c r="U26" s="46"/>
      <c r="V26" s="46"/>
      <c r="W26" s="46"/>
      <c r="X26" s="46"/>
      <c r="Y26" s="46"/>
      <c r="Z26" s="46"/>
      <c r="AA26" s="46"/>
      <c r="AB26" s="46"/>
      <c r="AC26" s="46"/>
      <c r="AD26" s="46"/>
      <c r="AE26" s="46"/>
      <c r="AF26" s="46"/>
      <c r="AG26" s="46"/>
    </row>
    <row r="27" spans="1:33" x14ac:dyDescent="0.2">
      <c r="A27" s="224" t="s">
        <v>529</v>
      </c>
      <c r="B27" s="107"/>
      <c r="C27" s="106"/>
      <c r="D27" s="106"/>
      <c r="E27" s="106"/>
      <c r="F27" s="106"/>
    </row>
    <row r="28" spans="1:33" x14ac:dyDescent="0.2">
      <c r="A28" s="106" t="s">
        <v>274</v>
      </c>
    </row>
    <row r="29" spans="1:33" x14ac:dyDescent="0.2">
      <c r="A29" s="121"/>
    </row>
  </sheetData>
  <phoneticPr fontId="2" type="noConversion"/>
  <pageMargins left="0.74803149606299213" right="0.74803149606299213" top="0.98425196850393704" bottom="0.98425196850393704" header="0.51181102362204722" footer="0.51181102362204722"/>
  <pageSetup scale="75" orientation="landscape" r:id="rId1"/>
  <headerFooter alignWithMargins="0">
    <oddFooter>&amp;L&amp;"Times New Roman,Bold Italic"&amp;12RMI Economic Report - FY 2010&amp;RPage S&amp;P  of  &amp;N</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O44"/>
  <sheetViews>
    <sheetView view="pageBreakPreview" zoomScale="80" zoomScaleNormal="80" zoomScaleSheetLayoutView="80" workbookViewId="0">
      <selection activeCell="A2" sqref="A2"/>
    </sheetView>
  </sheetViews>
  <sheetFormatPr defaultRowHeight="12.75" x14ac:dyDescent="0.2"/>
  <cols>
    <col min="1" max="1" width="38" customWidth="1"/>
    <col min="2" max="33" width="8.7109375" customWidth="1"/>
  </cols>
  <sheetData>
    <row r="1" spans="1:15" s="84" customFormat="1" ht="24.95" customHeight="1" x14ac:dyDescent="0.2">
      <c r="A1" s="75" t="s">
        <v>928</v>
      </c>
      <c r="B1" s="407"/>
      <c r="C1" s="407"/>
      <c r="D1" s="407"/>
      <c r="E1" s="407"/>
      <c r="F1" s="407"/>
      <c r="G1" s="407"/>
      <c r="H1" s="407"/>
      <c r="I1" s="407"/>
      <c r="J1" s="407"/>
      <c r="K1" s="407" t="s">
        <v>438</v>
      </c>
      <c r="L1" s="407"/>
      <c r="M1" s="407"/>
      <c r="N1" s="407"/>
      <c r="O1" s="407"/>
    </row>
    <row r="2" spans="1:15" s="72" customFormat="1" ht="25.15" customHeight="1" x14ac:dyDescent="0.25">
      <c r="A2" s="300" t="s">
        <v>497</v>
      </c>
      <c r="B2" s="486">
        <v>1997</v>
      </c>
      <c r="C2" s="486">
        <v>1998</v>
      </c>
      <c r="D2" s="486">
        <v>1999</v>
      </c>
      <c r="E2" s="486">
        <v>2000</v>
      </c>
      <c r="F2" s="486">
        <v>2001</v>
      </c>
      <c r="G2" s="486">
        <v>2002</v>
      </c>
      <c r="H2" s="486">
        <v>2003</v>
      </c>
      <c r="I2" s="486">
        <v>2004</v>
      </c>
      <c r="J2" s="486">
        <v>2005</v>
      </c>
      <c r="K2" s="486">
        <v>2006</v>
      </c>
      <c r="L2" s="486">
        <v>2007</v>
      </c>
      <c r="M2" s="486">
        <v>2008</v>
      </c>
      <c r="N2" s="486">
        <v>2009</v>
      </c>
      <c r="O2" s="486">
        <v>2010</v>
      </c>
    </row>
    <row r="3" spans="1:15" s="46" customFormat="1" ht="20.100000000000001" customHeight="1" x14ac:dyDescent="0.2">
      <c r="A3" s="113" t="s">
        <v>275</v>
      </c>
      <c r="B3" s="127"/>
      <c r="C3" s="127"/>
      <c r="D3" s="127"/>
      <c r="E3" s="127"/>
      <c r="F3" s="127"/>
      <c r="G3" s="127"/>
      <c r="H3" s="127"/>
      <c r="I3" s="127"/>
      <c r="J3" s="127"/>
      <c r="K3" s="127"/>
      <c r="L3" s="127"/>
      <c r="M3" s="127"/>
      <c r="N3" s="127"/>
      <c r="O3" s="127"/>
    </row>
    <row r="4" spans="1:15" x14ac:dyDescent="0.2">
      <c r="A4" s="35" t="s">
        <v>276</v>
      </c>
      <c r="B4" s="565">
        <v>5030</v>
      </c>
      <c r="C4" s="565">
        <v>5467</v>
      </c>
      <c r="D4" s="565">
        <v>5632</v>
      </c>
      <c r="E4" s="565">
        <v>6686</v>
      </c>
      <c r="F4" s="565">
        <v>6781</v>
      </c>
      <c r="G4" s="565">
        <v>7488</v>
      </c>
      <c r="H4" s="565">
        <v>7342</v>
      </c>
      <c r="I4" s="565">
        <v>7552</v>
      </c>
      <c r="J4" s="565">
        <v>7156</v>
      </c>
      <c r="K4" s="565">
        <v>7231</v>
      </c>
      <c r="L4" s="565">
        <v>8514</v>
      </c>
      <c r="M4" s="565">
        <v>9132</v>
      </c>
      <c r="N4" s="565">
        <v>8852</v>
      </c>
      <c r="O4" s="565">
        <v>8919</v>
      </c>
    </row>
    <row r="5" spans="1:15" x14ac:dyDescent="0.2">
      <c r="A5" s="35" t="s">
        <v>277</v>
      </c>
      <c r="B5" s="565">
        <v>1218</v>
      </c>
      <c r="C5" s="565">
        <v>1133</v>
      </c>
      <c r="D5" s="565">
        <v>1038</v>
      </c>
      <c r="E5" s="565">
        <v>1504</v>
      </c>
      <c r="F5" s="565">
        <v>1431</v>
      </c>
      <c r="G5" s="565">
        <v>2022</v>
      </c>
      <c r="H5" s="565">
        <v>369</v>
      </c>
      <c r="I5" s="565">
        <v>510</v>
      </c>
      <c r="J5" s="565">
        <v>1429</v>
      </c>
      <c r="K5" s="565">
        <v>2410</v>
      </c>
      <c r="L5" s="565">
        <v>2521</v>
      </c>
      <c r="M5" s="565">
        <v>833</v>
      </c>
      <c r="N5" s="565">
        <v>111</v>
      </c>
      <c r="O5" s="565">
        <v>120</v>
      </c>
    </row>
    <row r="6" spans="1:15" x14ac:dyDescent="0.2">
      <c r="A6" s="35" t="s">
        <v>278</v>
      </c>
      <c r="B6" s="565">
        <v>91</v>
      </c>
      <c r="C6" s="565">
        <v>91</v>
      </c>
      <c r="D6" s="565">
        <v>195</v>
      </c>
      <c r="E6" s="565">
        <v>236</v>
      </c>
      <c r="F6" s="565">
        <v>106</v>
      </c>
      <c r="G6" s="565">
        <v>95</v>
      </c>
      <c r="H6" s="565">
        <v>56</v>
      </c>
      <c r="I6" s="565">
        <v>59</v>
      </c>
      <c r="J6" s="565">
        <v>46</v>
      </c>
      <c r="K6" s="565">
        <v>122</v>
      </c>
      <c r="L6" s="565">
        <v>158</v>
      </c>
      <c r="M6" s="565">
        <v>115</v>
      </c>
      <c r="N6" s="565">
        <v>52</v>
      </c>
      <c r="O6" s="565">
        <v>35</v>
      </c>
    </row>
    <row r="7" spans="1:15" x14ac:dyDescent="0.2">
      <c r="A7" s="36" t="s">
        <v>279</v>
      </c>
      <c r="B7" s="565">
        <f>SUM(B4:B6)</f>
        <v>6339</v>
      </c>
      <c r="C7" s="565">
        <f t="shared" ref="C7:J7" si="0">SUM(C4:C6)</f>
        <v>6691</v>
      </c>
      <c r="D7" s="565">
        <f t="shared" si="0"/>
        <v>6865</v>
      </c>
      <c r="E7" s="565">
        <f t="shared" si="0"/>
        <v>8426</v>
      </c>
      <c r="F7" s="565">
        <f t="shared" si="0"/>
        <v>8318</v>
      </c>
      <c r="G7" s="565">
        <f t="shared" si="0"/>
        <v>9605</v>
      </c>
      <c r="H7" s="565">
        <f t="shared" si="0"/>
        <v>7767</v>
      </c>
      <c r="I7" s="565">
        <f t="shared" si="0"/>
        <v>8121</v>
      </c>
      <c r="J7" s="565">
        <f t="shared" si="0"/>
        <v>8631</v>
      </c>
      <c r="K7" s="565">
        <f>SUM(K4:K6)</f>
        <v>9763</v>
      </c>
      <c r="L7" s="565">
        <f>SUM(L4:L6)</f>
        <v>11193</v>
      </c>
      <c r="M7" s="565">
        <f>SUM(M4:M6)</f>
        <v>10080</v>
      </c>
      <c r="N7" s="565">
        <f>SUM(N4:N6)</f>
        <v>9015</v>
      </c>
      <c r="O7" s="565">
        <f>SUM(O4:O6)</f>
        <v>9074</v>
      </c>
    </row>
    <row r="8" spans="1:15" s="46" customFormat="1" ht="20.100000000000001" customHeight="1" x14ac:dyDescent="0.2">
      <c r="A8" s="113" t="s">
        <v>280</v>
      </c>
      <c r="B8" s="565"/>
      <c r="C8" s="565"/>
      <c r="D8" s="565"/>
      <c r="E8" s="565"/>
      <c r="F8" s="565"/>
      <c r="G8" s="565"/>
      <c r="H8" s="565"/>
      <c r="I8" s="565"/>
      <c r="J8" s="565"/>
      <c r="K8" s="565"/>
      <c r="L8" s="565"/>
      <c r="M8" s="565"/>
      <c r="N8" s="565"/>
      <c r="O8" s="565"/>
    </row>
    <row r="9" spans="1:15" x14ac:dyDescent="0.2">
      <c r="A9" s="35" t="s">
        <v>262</v>
      </c>
      <c r="B9" s="565">
        <v>1610</v>
      </c>
      <c r="C9" s="565">
        <v>1509</v>
      </c>
      <c r="D9" s="565">
        <v>1554</v>
      </c>
      <c r="E9" s="565">
        <v>1941</v>
      </c>
      <c r="F9" s="565">
        <v>2085</v>
      </c>
      <c r="G9" s="565">
        <v>2228</v>
      </c>
      <c r="H9" s="565">
        <v>1578</v>
      </c>
      <c r="I9" s="565">
        <v>1241</v>
      </c>
      <c r="J9" s="565">
        <v>1136</v>
      </c>
      <c r="K9" s="565">
        <v>1370</v>
      </c>
      <c r="L9" s="565">
        <v>1669</v>
      </c>
      <c r="M9" s="565">
        <v>1447</v>
      </c>
      <c r="N9" s="565">
        <v>1428</v>
      </c>
      <c r="O9" s="565">
        <v>1553</v>
      </c>
    </row>
    <row r="10" spans="1:15" x14ac:dyDescent="0.2">
      <c r="A10" s="35" t="s">
        <v>281</v>
      </c>
      <c r="B10" s="565">
        <v>0</v>
      </c>
      <c r="C10" s="565">
        <v>0</v>
      </c>
      <c r="D10" s="565">
        <v>10</v>
      </c>
      <c r="E10" s="565">
        <v>13</v>
      </c>
      <c r="F10" s="565">
        <v>32</v>
      </c>
      <c r="G10" s="565">
        <v>0</v>
      </c>
      <c r="H10" s="565">
        <v>0</v>
      </c>
      <c r="I10" s="565">
        <v>0</v>
      </c>
      <c r="J10" s="565">
        <v>0</v>
      </c>
      <c r="K10" s="565">
        <v>0</v>
      </c>
      <c r="L10" s="565">
        <v>0</v>
      </c>
      <c r="M10" s="565">
        <v>0</v>
      </c>
      <c r="N10" s="565">
        <v>0</v>
      </c>
      <c r="O10" s="565">
        <v>0</v>
      </c>
    </row>
    <row r="11" spans="1:15" x14ac:dyDescent="0.2">
      <c r="A11" s="36" t="s">
        <v>282</v>
      </c>
      <c r="B11" s="565">
        <f>SUM(B9:B10)</f>
        <v>1610</v>
      </c>
      <c r="C11" s="565">
        <f t="shared" ref="C11:J11" si="1">SUM(C9:C10)</f>
        <v>1509</v>
      </c>
      <c r="D11" s="565">
        <f t="shared" si="1"/>
        <v>1564</v>
      </c>
      <c r="E11" s="565">
        <f t="shared" si="1"/>
        <v>1954</v>
      </c>
      <c r="F11" s="565">
        <f t="shared" si="1"/>
        <v>2117</v>
      </c>
      <c r="G11" s="565">
        <f t="shared" si="1"/>
        <v>2228</v>
      </c>
      <c r="H11" s="565">
        <f t="shared" si="1"/>
        <v>1578</v>
      </c>
      <c r="I11" s="565">
        <f t="shared" si="1"/>
        <v>1241</v>
      </c>
      <c r="J11" s="565">
        <f t="shared" si="1"/>
        <v>1136</v>
      </c>
      <c r="K11" s="565">
        <f>SUM(K9:K10)</f>
        <v>1370</v>
      </c>
      <c r="L11" s="565">
        <f>SUM(L9:L10)</f>
        <v>1669</v>
      </c>
      <c r="M11" s="565">
        <f>SUM(M9:M10)</f>
        <v>1447</v>
      </c>
      <c r="N11" s="565">
        <f>SUM(N9:N10)</f>
        <v>1428</v>
      </c>
      <c r="O11" s="565">
        <f>SUM(O9:O10)</f>
        <v>1553</v>
      </c>
    </row>
    <row r="12" spans="1:15" s="46" customFormat="1" ht="20.100000000000001" customHeight="1" x14ac:dyDescent="0.2">
      <c r="A12" s="113" t="s">
        <v>283</v>
      </c>
      <c r="B12" s="565">
        <f>B7-B11</f>
        <v>4729</v>
      </c>
      <c r="C12" s="565">
        <f t="shared" ref="C12:J12" si="2">C7-C11</f>
        <v>5182</v>
      </c>
      <c r="D12" s="565">
        <f t="shared" si="2"/>
        <v>5301</v>
      </c>
      <c r="E12" s="565">
        <f t="shared" si="2"/>
        <v>6472</v>
      </c>
      <c r="F12" s="565">
        <f t="shared" si="2"/>
        <v>6201</v>
      </c>
      <c r="G12" s="565">
        <f t="shared" si="2"/>
        <v>7377</v>
      </c>
      <c r="H12" s="565">
        <f t="shared" si="2"/>
        <v>6189</v>
      </c>
      <c r="I12" s="565">
        <f t="shared" si="2"/>
        <v>6880</v>
      </c>
      <c r="J12" s="565">
        <f t="shared" si="2"/>
        <v>7495</v>
      </c>
      <c r="K12" s="565">
        <f>K7-K11</f>
        <v>8393</v>
      </c>
      <c r="L12" s="565">
        <f>L7-L11</f>
        <v>9524</v>
      </c>
      <c r="M12" s="565">
        <f>M7-M11</f>
        <v>8633</v>
      </c>
      <c r="N12" s="565">
        <f>N7-N11</f>
        <v>7587</v>
      </c>
      <c r="O12" s="565">
        <f>O7-O11</f>
        <v>7521</v>
      </c>
    </row>
    <row r="13" spans="1:15" x14ac:dyDescent="0.2">
      <c r="A13" t="s">
        <v>284</v>
      </c>
      <c r="B13" s="565">
        <v>865</v>
      </c>
      <c r="C13" s="565">
        <v>1124</v>
      </c>
      <c r="D13" s="565">
        <v>656</v>
      </c>
      <c r="E13" s="565">
        <v>732</v>
      </c>
      <c r="F13" s="565">
        <v>2327</v>
      </c>
      <c r="G13" s="565">
        <v>630</v>
      </c>
      <c r="H13" s="565">
        <v>930</v>
      </c>
      <c r="I13" s="565">
        <v>988</v>
      </c>
      <c r="J13" s="565">
        <v>648</v>
      </c>
      <c r="K13" s="565">
        <v>448</v>
      </c>
      <c r="L13" s="565">
        <v>422</v>
      </c>
      <c r="M13" s="565">
        <v>260</v>
      </c>
      <c r="N13" s="565">
        <v>267</v>
      </c>
      <c r="O13" s="565">
        <v>302</v>
      </c>
    </row>
    <row r="14" spans="1:15" x14ac:dyDescent="0.2">
      <c r="A14" t="s">
        <v>531</v>
      </c>
      <c r="B14" s="565">
        <f>B12-B13</f>
        <v>3864</v>
      </c>
      <c r="C14" s="565">
        <f t="shared" ref="C14:J14" si="3">C12-C13</f>
        <v>4058</v>
      </c>
      <c r="D14" s="565">
        <f t="shared" si="3"/>
        <v>4645</v>
      </c>
      <c r="E14" s="565">
        <f t="shared" si="3"/>
        <v>5740</v>
      </c>
      <c r="F14" s="565">
        <f t="shared" si="3"/>
        <v>3874</v>
      </c>
      <c r="G14" s="565">
        <f t="shared" si="3"/>
        <v>6747</v>
      </c>
      <c r="H14" s="565">
        <f t="shared" si="3"/>
        <v>5259</v>
      </c>
      <c r="I14" s="565">
        <f t="shared" si="3"/>
        <v>5892</v>
      </c>
      <c r="J14" s="565">
        <f t="shared" si="3"/>
        <v>6847</v>
      </c>
      <c r="K14" s="565">
        <f>K12-K13</f>
        <v>7945</v>
      </c>
      <c r="L14" s="565">
        <f>L12-L13</f>
        <v>9102</v>
      </c>
      <c r="M14" s="565">
        <f>M12-M13</f>
        <v>8373</v>
      </c>
      <c r="N14" s="565">
        <f>N12-N13</f>
        <v>7320</v>
      </c>
      <c r="O14" s="565">
        <f>O12-O13</f>
        <v>7219</v>
      </c>
    </row>
    <row r="15" spans="1:15" s="46" customFormat="1" ht="20.100000000000001" customHeight="1" x14ac:dyDescent="0.2">
      <c r="A15" s="113" t="s">
        <v>285</v>
      </c>
      <c r="B15" s="565"/>
      <c r="C15" s="565"/>
      <c r="D15" s="565"/>
      <c r="E15" s="565"/>
      <c r="F15" s="565"/>
      <c r="G15" s="565"/>
      <c r="H15" s="565"/>
      <c r="I15" s="565"/>
      <c r="J15" s="565"/>
      <c r="K15" s="565"/>
      <c r="L15" s="565"/>
      <c r="M15" s="565"/>
      <c r="N15" s="565"/>
      <c r="O15" s="565"/>
    </row>
    <row r="16" spans="1:15" x14ac:dyDescent="0.2">
      <c r="A16" s="35" t="s">
        <v>286</v>
      </c>
      <c r="B16" s="565">
        <v>646</v>
      </c>
      <c r="C16" s="565">
        <v>712</v>
      </c>
      <c r="D16" s="565">
        <v>854</v>
      </c>
      <c r="E16" s="565">
        <v>918</v>
      </c>
      <c r="F16" s="565">
        <v>985</v>
      </c>
      <c r="G16" s="565">
        <v>630</v>
      </c>
      <c r="H16" s="565">
        <v>634</v>
      </c>
      <c r="I16" s="565">
        <v>640</v>
      </c>
      <c r="J16" s="565">
        <v>631</v>
      </c>
      <c r="K16" s="565">
        <v>661</v>
      </c>
      <c r="L16" s="565">
        <v>613</v>
      </c>
      <c r="M16" s="565">
        <v>783</v>
      </c>
      <c r="N16" s="565">
        <v>730</v>
      </c>
      <c r="O16" s="565">
        <v>704</v>
      </c>
    </row>
    <row r="17" spans="1:15" x14ac:dyDescent="0.2">
      <c r="A17" s="35" t="s">
        <v>287</v>
      </c>
      <c r="B17" s="565">
        <v>159</v>
      </c>
      <c r="C17" s="565">
        <v>119</v>
      </c>
      <c r="D17" s="565">
        <v>287</v>
      </c>
      <c r="E17" s="565">
        <v>457</v>
      </c>
      <c r="F17" s="565">
        <v>866</v>
      </c>
      <c r="G17" s="565">
        <v>1269</v>
      </c>
      <c r="H17" s="565">
        <v>773</v>
      </c>
      <c r="I17" s="565">
        <v>767</v>
      </c>
      <c r="J17" s="565">
        <v>645</v>
      </c>
      <c r="K17" s="565">
        <v>724</v>
      </c>
      <c r="L17" s="565">
        <v>911</v>
      </c>
      <c r="M17" s="565">
        <v>824</v>
      </c>
      <c r="N17" s="565">
        <v>966</v>
      </c>
      <c r="O17" s="565">
        <v>1071</v>
      </c>
    </row>
    <row r="18" spans="1:15" x14ac:dyDescent="0.2">
      <c r="A18" s="36" t="s">
        <v>288</v>
      </c>
      <c r="B18" s="565">
        <f>SUM(B16:B17)</f>
        <v>805</v>
      </c>
      <c r="C18" s="565">
        <f t="shared" ref="C18:J18" si="4">SUM(C16:C17)</f>
        <v>831</v>
      </c>
      <c r="D18" s="565">
        <f t="shared" si="4"/>
        <v>1141</v>
      </c>
      <c r="E18" s="565">
        <f t="shared" si="4"/>
        <v>1375</v>
      </c>
      <c r="F18" s="565">
        <f t="shared" si="4"/>
        <v>1851</v>
      </c>
      <c r="G18" s="565">
        <f t="shared" si="4"/>
        <v>1899</v>
      </c>
      <c r="H18" s="565">
        <f t="shared" si="4"/>
        <v>1407</v>
      </c>
      <c r="I18" s="565">
        <f t="shared" si="4"/>
        <v>1407</v>
      </c>
      <c r="J18" s="565">
        <f t="shared" si="4"/>
        <v>1276</v>
      </c>
      <c r="K18" s="565">
        <f>SUM(K16:K17)</f>
        <v>1385</v>
      </c>
      <c r="L18" s="565">
        <f>SUM(L16:L17)</f>
        <v>1524</v>
      </c>
      <c r="M18" s="565">
        <f>SUM(M16:M17)</f>
        <v>1607</v>
      </c>
      <c r="N18" s="565">
        <f>SUM(N16:N17)</f>
        <v>1696</v>
      </c>
      <c r="O18" s="565">
        <f>SUM(O16:O17)</f>
        <v>1775</v>
      </c>
    </row>
    <row r="19" spans="1:15" s="46" customFormat="1" ht="20.100000000000001" customHeight="1" x14ac:dyDescent="0.2">
      <c r="A19" s="113" t="s">
        <v>289</v>
      </c>
      <c r="B19" s="565"/>
      <c r="C19" s="565"/>
      <c r="D19" s="565"/>
      <c r="E19" s="565"/>
      <c r="F19" s="565"/>
      <c r="G19" s="565"/>
      <c r="H19" s="565"/>
      <c r="I19" s="565"/>
      <c r="J19" s="565"/>
      <c r="K19" s="565"/>
      <c r="L19" s="565"/>
      <c r="M19" s="565"/>
      <c r="N19" s="565"/>
      <c r="O19" s="565"/>
    </row>
    <row r="20" spans="1:15" x14ac:dyDescent="0.2">
      <c r="A20" s="35" t="s">
        <v>290</v>
      </c>
      <c r="B20" s="565">
        <v>1209</v>
      </c>
      <c r="C20" s="565">
        <v>1320</v>
      </c>
      <c r="D20" s="565">
        <v>1426</v>
      </c>
      <c r="E20" s="565">
        <v>1510</v>
      </c>
      <c r="F20" s="565">
        <v>1750</v>
      </c>
      <c r="G20" s="565">
        <v>2091</v>
      </c>
      <c r="H20" s="565">
        <v>1634</v>
      </c>
      <c r="I20" s="565">
        <v>1888</v>
      </c>
      <c r="J20" s="565">
        <v>2240</v>
      </c>
      <c r="K20" s="565">
        <v>2449</v>
      </c>
      <c r="L20" s="565">
        <v>2625</v>
      </c>
      <c r="M20" s="565">
        <v>2665</v>
      </c>
      <c r="N20" s="565">
        <v>2733</v>
      </c>
      <c r="O20" s="565">
        <v>2895</v>
      </c>
    </row>
    <row r="21" spans="1:15" x14ac:dyDescent="0.2">
      <c r="A21" s="35" t="s">
        <v>291</v>
      </c>
      <c r="B21" s="565">
        <v>358</v>
      </c>
      <c r="C21" s="565">
        <v>392</v>
      </c>
      <c r="D21" s="565">
        <v>371</v>
      </c>
      <c r="E21" s="565">
        <v>393</v>
      </c>
      <c r="F21" s="565">
        <v>398</v>
      </c>
      <c r="G21" s="565">
        <v>467.5</v>
      </c>
      <c r="H21" s="565">
        <v>248</v>
      </c>
      <c r="I21" s="565">
        <v>261</v>
      </c>
      <c r="J21" s="565">
        <v>281</v>
      </c>
      <c r="K21" s="565">
        <v>306</v>
      </c>
      <c r="L21" s="565">
        <v>333</v>
      </c>
      <c r="M21" s="565">
        <v>351</v>
      </c>
      <c r="N21" s="565">
        <v>350</v>
      </c>
      <c r="O21" s="565">
        <v>355</v>
      </c>
    </row>
    <row r="22" spans="1:15" x14ac:dyDescent="0.2">
      <c r="A22" s="35" t="s">
        <v>292</v>
      </c>
      <c r="B22" s="565">
        <v>171</v>
      </c>
      <c r="C22" s="565">
        <v>200</v>
      </c>
      <c r="D22" s="565">
        <v>337</v>
      </c>
      <c r="E22" s="565">
        <v>394</v>
      </c>
      <c r="F22" s="565">
        <v>393</v>
      </c>
      <c r="G22" s="565">
        <v>465.5</v>
      </c>
      <c r="H22" s="565">
        <v>276</v>
      </c>
      <c r="I22" s="565">
        <v>180</v>
      </c>
      <c r="J22" s="565">
        <v>144</v>
      </c>
      <c r="K22" s="565">
        <v>93</v>
      </c>
      <c r="L22" s="565">
        <v>109</v>
      </c>
      <c r="M22" s="565">
        <v>87</v>
      </c>
      <c r="N22" s="565">
        <v>96</v>
      </c>
      <c r="O22" s="565">
        <v>126</v>
      </c>
    </row>
    <row r="23" spans="1:15" x14ac:dyDescent="0.2">
      <c r="A23" s="35" t="s">
        <v>293</v>
      </c>
      <c r="B23" s="565">
        <v>1216</v>
      </c>
      <c r="C23" s="565">
        <v>1272</v>
      </c>
      <c r="D23" s="565">
        <v>1204</v>
      </c>
      <c r="E23" s="565">
        <v>1744</v>
      </c>
      <c r="F23" s="565">
        <v>2043</v>
      </c>
      <c r="G23" s="565">
        <f>483+1131</f>
        <v>1614</v>
      </c>
      <c r="H23" s="565">
        <v>1783</v>
      </c>
      <c r="I23" s="565">
        <v>1917</v>
      </c>
      <c r="J23" s="565">
        <v>1751</v>
      </c>
      <c r="K23" s="565">
        <v>1818</v>
      </c>
      <c r="L23" s="565">
        <v>1978</v>
      </c>
      <c r="M23" s="565">
        <v>2154</v>
      </c>
      <c r="N23" s="565">
        <v>2215</v>
      </c>
      <c r="O23" s="565">
        <v>2420</v>
      </c>
    </row>
    <row r="24" spans="1:15" x14ac:dyDescent="0.2">
      <c r="A24" s="36" t="s">
        <v>294</v>
      </c>
      <c r="B24" s="565">
        <f>SUM(B20:B23)</f>
        <v>2954</v>
      </c>
      <c r="C24" s="565">
        <f t="shared" ref="C24:J24" si="5">SUM(C20:C23)</f>
        <v>3184</v>
      </c>
      <c r="D24" s="565">
        <f t="shared" si="5"/>
        <v>3338</v>
      </c>
      <c r="E24" s="565">
        <f t="shared" si="5"/>
        <v>4041</v>
      </c>
      <c r="F24" s="565">
        <f t="shared" si="5"/>
        <v>4584</v>
      </c>
      <c r="G24" s="565">
        <f t="shared" si="5"/>
        <v>4638</v>
      </c>
      <c r="H24" s="565">
        <f t="shared" si="5"/>
        <v>3941</v>
      </c>
      <c r="I24" s="565">
        <f t="shared" si="5"/>
        <v>4246</v>
      </c>
      <c r="J24" s="565">
        <f t="shared" si="5"/>
        <v>4416</v>
      </c>
      <c r="K24" s="565">
        <f>SUM(K20:K23)</f>
        <v>4666</v>
      </c>
      <c r="L24" s="565">
        <f>SUM(L20:L23)</f>
        <v>5045</v>
      </c>
      <c r="M24" s="565">
        <f>SUM(M20:M23)</f>
        <v>5257</v>
      </c>
      <c r="N24" s="565">
        <f>SUM(N20:N23)</f>
        <v>5394</v>
      </c>
      <c r="O24" s="565">
        <f>SUM(O20:O23)</f>
        <v>5796</v>
      </c>
    </row>
    <row r="25" spans="1:15" s="84" customFormat="1" ht="20.100000000000001" customHeight="1" x14ac:dyDescent="0.2">
      <c r="A25" s="345" t="s">
        <v>295</v>
      </c>
      <c r="B25" s="566">
        <f>B14+B18-B24</f>
        <v>1715</v>
      </c>
      <c r="C25" s="566">
        <f t="shared" ref="C25:I25" si="6">C14+C18-C24</f>
        <v>1705</v>
      </c>
      <c r="D25" s="566">
        <f t="shared" si="6"/>
        <v>2448</v>
      </c>
      <c r="E25" s="566">
        <f t="shared" si="6"/>
        <v>3074</v>
      </c>
      <c r="F25" s="566">
        <f t="shared" si="6"/>
        <v>1141</v>
      </c>
      <c r="G25" s="566">
        <f t="shared" si="6"/>
        <v>4008</v>
      </c>
      <c r="H25" s="566">
        <f t="shared" si="6"/>
        <v>2725</v>
      </c>
      <c r="I25" s="566">
        <f t="shared" si="6"/>
        <v>3053</v>
      </c>
      <c r="J25" s="566">
        <f>J14+J18-J24</f>
        <v>3707</v>
      </c>
      <c r="K25" s="566">
        <f>K14+K18-K24</f>
        <v>4664</v>
      </c>
      <c r="L25" s="566">
        <f>L14+L18-L24</f>
        <v>5581</v>
      </c>
      <c r="M25" s="566">
        <f>M14+M18-M24</f>
        <v>4723</v>
      </c>
      <c r="N25" s="566">
        <f>N14+N18-N24</f>
        <v>3622</v>
      </c>
      <c r="O25" s="566">
        <f t="shared" ref="O25" si="7">O14+O18-O24</f>
        <v>3198</v>
      </c>
    </row>
    <row r="26" spans="1:15" s="46" customFormat="1" ht="15" customHeight="1" x14ac:dyDescent="0.2">
      <c r="A26" s="106" t="s">
        <v>296</v>
      </c>
      <c r="B26" s="127"/>
      <c r="C26" s="127"/>
      <c r="D26" s="127"/>
      <c r="E26" s="127"/>
      <c r="F26" s="127"/>
      <c r="G26" s="127"/>
      <c r="H26" s="127"/>
      <c r="I26" s="127"/>
      <c r="J26" s="127"/>
      <c r="K26" s="127"/>
      <c r="L26" s="127"/>
      <c r="M26" s="127"/>
      <c r="N26" s="127"/>
      <c r="O26" s="127"/>
    </row>
    <row r="27" spans="1:15" s="46" customFormat="1" x14ac:dyDescent="0.2">
      <c r="A27" s="82"/>
      <c r="B27" s="127"/>
      <c r="C27" s="127"/>
      <c r="D27" s="127"/>
      <c r="E27" s="127"/>
      <c r="F27" s="127"/>
      <c r="G27" s="127"/>
      <c r="H27" s="127"/>
      <c r="I27" s="127"/>
      <c r="J27" s="127"/>
      <c r="K27" s="127"/>
      <c r="L27" s="127"/>
      <c r="M27" s="127"/>
      <c r="N27" s="127"/>
      <c r="O27" s="127"/>
    </row>
    <row r="28" spans="1:15" s="46" customFormat="1" x14ac:dyDescent="0.2">
      <c r="A28" s="82"/>
      <c r="B28" s="127"/>
      <c r="C28" s="127"/>
      <c r="D28" s="127"/>
      <c r="E28" s="127"/>
      <c r="F28" s="127"/>
      <c r="G28" s="127"/>
      <c r="H28" s="127"/>
      <c r="I28" s="127"/>
      <c r="J28" s="127"/>
      <c r="K28" s="127"/>
      <c r="L28" s="127"/>
      <c r="M28" s="127"/>
      <c r="N28" s="127"/>
      <c r="O28" s="127"/>
    </row>
    <row r="29" spans="1:15" s="84" customFormat="1" ht="24.95" customHeight="1" x14ac:dyDescent="0.2">
      <c r="A29" s="75" t="s">
        <v>929</v>
      </c>
      <c r="B29" s="407"/>
      <c r="C29" s="407"/>
      <c r="D29" s="407"/>
      <c r="E29" s="407"/>
      <c r="F29" s="407"/>
      <c r="G29" s="407"/>
      <c r="H29" s="407"/>
      <c r="I29" s="407"/>
      <c r="J29" s="407"/>
      <c r="K29" s="407"/>
      <c r="L29" s="407"/>
      <c r="M29" s="407"/>
      <c r="N29" s="407"/>
      <c r="O29" s="407"/>
    </row>
    <row r="30" spans="1:15" s="72" customFormat="1" ht="25.15" customHeight="1" x14ac:dyDescent="0.25">
      <c r="A30" s="257" t="s">
        <v>498</v>
      </c>
      <c r="B30" s="486">
        <v>1997</v>
      </c>
      <c r="C30" s="486">
        <v>1998</v>
      </c>
      <c r="D30" s="486">
        <v>1999</v>
      </c>
      <c r="E30" s="486">
        <v>2000</v>
      </c>
      <c r="F30" s="486">
        <v>2001</v>
      </c>
      <c r="G30" s="486">
        <v>2002</v>
      </c>
      <c r="H30" s="486">
        <v>2003</v>
      </c>
      <c r="I30" s="486">
        <v>2004</v>
      </c>
      <c r="J30" s="486">
        <v>2005</v>
      </c>
      <c r="K30" s="486">
        <v>2006</v>
      </c>
      <c r="L30" s="486">
        <v>2007</v>
      </c>
      <c r="M30" s="486">
        <v>2008</v>
      </c>
      <c r="N30" s="486">
        <v>2009</v>
      </c>
      <c r="O30" s="486">
        <v>2010</v>
      </c>
    </row>
    <row r="31" spans="1:15" s="46" customFormat="1" ht="20.100000000000001" customHeight="1" x14ac:dyDescent="0.2">
      <c r="A31" s="113" t="s">
        <v>297</v>
      </c>
      <c r="B31" s="127"/>
      <c r="C31" s="127"/>
      <c r="D31" s="127"/>
      <c r="E31" s="127"/>
      <c r="F31" s="127"/>
      <c r="G31" s="127"/>
      <c r="H31" s="127"/>
      <c r="I31" s="127"/>
      <c r="J31" s="127"/>
      <c r="K31" s="127"/>
      <c r="L31" s="127"/>
      <c r="M31" s="127"/>
      <c r="N31" s="127"/>
      <c r="O31" s="127"/>
    </row>
    <row r="32" spans="1:15" ht="14.25" x14ac:dyDescent="0.2">
      <c r="A32" s="35" t="s">
        <v>308</v>
      </c>
      <c r="B32" s="54">
        <v>2.8</v>
      </c>
      <c r="C32" s="54">
        <v>2.8533333333333335</v>
      </c>
      <c r="D32" s="54">
        <v>3.05</v>
      </c>
      <c r="E32" s="54">
        <v>2.5</v>
      </c>
      <c r="F32" s="54">
        <v>2.6722222222222229</v>
      </c>
      <c r="G32" s="54">
        <f>(H32+F32)/2</f>
        <v>2.0871527777777783</v>
      </c>
      <c r="H32" s="54">
        <v>1.5020833333333337</v>
      </c>
      <c r="I32" s="54">
        <v>1.1145833333333333</v>
      </c>
      <c r="J32" s="54">
        <v>1.2291666666666701</v>
      </c>
      <c r="K32" s="54">
        <v>1.7</v>
      </c>
      <c r="L32" s="54">
        <v>1.7</v>
      </c>
      <c r="M32" s="54">
        <v>1.1000000000000001</v>
      </c>
      <c r="N32" s="54">
        <v>1.1000000000000001</v>
      </c>
      <c r="O32" s="54">
        <v>0.5</v>
      </c>
    </row>
    <row r="33" spans="1:15" ht="14.25" x14ac:dyDescent="0.2">
      <c r="A33" s="35" t="s">
        <v>309</v>
      </c>
      <c r="B33" s="54"/>
      <c r="C33" s="54"/>
      <c r="D33" s="54"/>
      <c r="E33" s="54"/>
      <c r="F33" s="54"/>
      <c r="G33" s="54"/>
      <c r="H33" s="54"/>
      <c r="I33" s="54"/>
      <c r="J33" s="54"/>
      <c r="K33" s="54"/>
      <c r="L33" s="54"/>
      <c r="M33" s="54"/>
      <c r="N33" s="54"/>
      <c r="O33" s="54"/>
    </row>
    <row r="34" spans="1:15" x14ac:dyDescent="0.2">
      <c r="A34" s="36" t="s">
        <v>298</v>
      </c>
      <c r="B34" s="54">
        <v>4.3</v>
      </c>
      <c r="C34" s="54">
        <v>3.6964666666666672</v>
      </c>
      <c r="D34" s="54">
        <v>4.3499999999999996</v>
      </c>
      <c r="E34" s="54">
        <v>4.25</v>
      </c>
      <c r="F34" s="54">
        <v>3.4525000000000001</v>
      </c>
      <c r="G34" s="54">
        <f>(H34+F34)/2</f>
        <v>2.629375</v>
      </c>
      <c r="H34" s="54">
        <v>1.8062499999999999</v>
      </c>
      <c r="I34" s="54">
        <v>1.3483333333333332</v>
      </c>
      <c r="J34" s="54">
        <v>2.23</v>
      </c>
      <c r="K34" s="54">
        <v>2.5</v>
      </c>
      <c r="L34" s="54">
        <v>2.8</v>
      </c>
      <c r="M34" s="54">
        <v>1.8</v>
      </c>
      <c r="N34" s="54">
        <v>2.5</v>
      </c>
      <c r="O34" s="54">
        <v>2</v>
      </c>
    </row>
    <row r="35" spans="1:15" x14ac:dyDescent="0.2">
      <c r="A35" s="36" t="s">
        <v>299</v>
      </c>
      <c r="B35" s="54">
        <v>5</v>
      </c>
      <c r="C35" s="54">
        <v>4.1935999999999991</v>
      </c>
      <c r="D35" s="54">
        <v>4.55</v>
      </c>
      <c r="E35" s="54">
        <v>4.75</v>
      </c>
      <c r="F35" s="54">
        <v>3.7702777777777787</v>
      </c>
      <c r="G35" s="54">
        <f>(H35+F35)/2</f>
        <v>2.8863888888888893</v>
      </c>
      <c r="H35" s="54">
        <v>2.0024999999999999</v>
      </c>
      <c r="I35" s="54">
        <v>1.55375</v>
      </c>
      <c r="J35" s="54">
        <v>2.895</v>
      </c>
      <c r="K35" s="54">
        <v>3.2</v>
      </c>
      <c r="L35" s="54">
        <v>3.1</v>
      </c>
      <c r="M35" s="54">
        <v>2.4</v>
      </c>
      <c r="N35" s="54">
        <v>3</v>
      </c>
      <c r="O35" s="54">
        <v>2.1</v>
      </c>
    </row>
    <row r="36" spans="1:15" x14ac:dyDescent="0.2">
      <c r="A36" s="36" t="s">
        <v>300</v>
      </c>
      <c r="B36" s="54">
        <v>5.4</v>
      </c>
      <c r="C36" s="54">
        <v>5.1321000000000003</v>
      </c>
      <c r="D36" s="54">
        <v>5</v>
      </c>
      <c r="E36" s="54">
        <v>6.75</v>
      </c>
      <c r="F36" s="54">
        <v>4.3554166666666667</v>
      </c>
      <c r="G36" s="54">
        <f>(H36+F36)/2</f>
        <v>3.4856250000000002</v>
      </c>
      <c r="H36" s="54">
        <v>2.6158333333333337</v>
      </c>
      <c r="I36" s="54">
        <v>2.0983333333333332</v>
      </c>
      <c r="J36" s="54">
        <v>3.5350000000000001</v>
      </c>
      <c r="K36" s="54">
        <v>4</v>
      </c>
      <c r="L36" s="54">
        <v>4.0999999999999996</v>
      </c>
      <c r="M36" s="54">
        <v>3.6</v>
      </c>
      <c r="N36" s="54">
        <v>6</v>
      </c>
      <c r="O36" s="54">
        <v>3.5</v>
      </c>
    </row>
    <row r="37" spans="1:15" ht="14.25" x14ac:dyDescent="0.2">
      <c r="A37" t="s">
        <v>310</v>
      </c>
    </row>
    <row r="38" spans="1:15" x14ac:dyDescent="0.2">
      <c r="A38" s="35" t="s">
        <v>301</v>
      </c>
      <c r="B38" s="54">
        <v>18</v>
      </c>
      <c r="C38" s="54">
        <v>18.666666666666668</v>
      </c>
      <c r="D38" s="54">
        <v>20.5</v>
      </c>
      <c r="E38" s="54">
        <v>18.333333333333336</v>
      </c>
      <c r="F38" s="54">
        <v>19.166666666666664</v>
      </c>
      <c r="G38" s="54">
        <f>(H38+F38)/2</f>
        <v>18.447916666666664</v>
      </c>
      <c r="H38" s="54">
        <v>17.729166666666664</v>
      </c>
      <c r="I38" s="54">
        <v>17.385416666666668</v>
      </c>
      <c r="J38" s="54">
        <v>18.5</v>
      </c>
      <c r="K38" s="54">
        <v>18.5</v>
      </c>
      <c r="L38" s="54">
        <v>18.5</v>
      </c>
      <c r="M38" s="54">
        <v>18.5</v>
      </c>
      <c r="N38" s="54">
        <v>13.9</v>
      </c>
      <c r="O38" s="54">
        <v>14</v>
      </c>
    </row>
    <row r="39" spans="1:15" s="77" customFormat="1" ht="20.100000000000001" customHeight="1" x14ac:dyDescent="0.2">
      <c r="A39" s="120" t="s">
        <v>302</v>
      </c>
      <c r="B39" s="487">
        <v>11</v>
      </c>
      <c r="C39" s="487">
        <v>11.5</v>
      </c>
      <c r="D39" s="487">
        <v>12.5</v>
      </c>
      <c r="E39" s="487">
        <v>13.333333333333334</v>
      </c>
      <c r="F39" s="487">
        <v>11.763888888888891</v>
      </c>
      <c r="G39" s="487">
        <f>(H39+F39)/2</f>
        <v>10.788194444444446</v>
      </c>
      <c r="H39" s="487">
        <v>9.8125</v>
      </c>
      <c r="I39" s="487">
        <v>9.6516666666666673</v>
      </c>
      <c r="J39" s="487">
        <v>11</v>
      </c>
      <c r="K39" s="487">
        <v>11</v>
      </c>
      <c r="L39" s="487">
        <v>9.5</v>
      </c>
      <c r="M39" s="487">
        <v>9.4</v>
      </c>
      <c r="N39" s="487">
        <v>8.9</v>
      </c>
      <c r="O39" s="487">
        <v>8.9</v>
      </c>
    </row>
    <row r="40" spans="1:15" s="46" customFormat="1" ht="15" customHeight="1" x14ac:dyDescent="0.2">
      <c r="A40" s="35" t="s">
        <v>304</v>
      </c>
      <c r="B40" s="106"/>
      <c r="C40" s="106"/>
      <c r="D40" s="106"/>
      <c r="E40" s="82"/>
      <c r="F40" s="106"/>
      <c r="G40" s="106"/>
      <c r="H40" s="106"/>
      <c r="I40" s="106"/>
    </row>
    <row r="41" spans="1:15" x14ac:dyDescent="0.2">
      <c r="A41" s="35" t="s">
        <v>305</v>
      </c>
      <c r="D41" s="35"/>
    </row>
    <row r="42" spans="1:15" x14ac:dyDescent="0.2">
      <c r="A42" s="35" t="s">
        <v>306</v>
      </c>
    </row>
    <row r="43" spans="1:15" x14ac:dyDescent="0.2">
      <c r="A43" s="35" t="s">
        <v>307</v>
      </c>
    </row>
    <row r="44" spans="1:15" x14ac:dyDescent="0.2">
      <c r="A44" s="106" t="s">
        <v>303</v>
      </c>
    </row>
  </sheetData>
  <phoneticPr fontId="2" type="noConversion"/>
  <pageMargins left="0.74803149606299213" right="0.74803149606299213" top="0.98425196850393704" bottom="0.98425196850393704" header="0.51181102362204722" footer="0.51181102362204722"/>
  <pageSetup scale="77" fitToHeight="2" orientation="landscape" r:id="rId1"/>
  <headerFooter alignWithMargins="0">
    <oddFooter>&amp;L&amp;"Times New Roman,Bold Italic"&amp;12RMI Economic Report - FY 2010&amp;RPage S&amp;P  of  &amp;N</oddFooter>
  </headerFooter>
  <rowBreaks count="1" manualBreakCount="1">
    <brk id="28" max="16383"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pageSetUpPr fitToPage="1"/>
  </sheetPr>
  <dimension ref="A1:G43"/>
  <sheetViews>
    <sheetView zoomScale="80" zoomScaleNormal="80" workbookViewId="0">
      <pane xSplit="1" ySplit="4" topLeftCell="B5" activePane="bottomRight" state="frozen"/>
      <selection activeCell="A2" sqref="A2"/>
      <selection pane="topRight" activeCell="A2" sqref="A2"/>
      <selection pane="bottomLeft" activeCell="A2" sqref="A2"/>
      <selection pane="bottomRight" activeCell="A2" sqref="A2"/>
    </sheetView>
  </sheetViews>
  <sheetFormatPr defaultRowHeight="12.75" x14ac:dyDescent="0.2"/>
  <cols>
    <col min="2" max="6" width="12.7109375" customWidth="1"/>
  </cols>
  <sheetData>
    <row r="1" spans="1:6" s="32" customFormat="1" ht="24.95" customHeight="1" x14ac:dyDescent="0.2">
      <c r="A1" s="75" t="s">
        <v>424</v>
      </c>
    </row>
    <row r="2" spans="1:6" s="32" customFormat="1" ht="15" x14ac:dyDescent="0.2">
      <c r="A2" s="75"/>
      <c r="B2" s="32" t="s">
        <v>423</v>
      </c>
    </row>
    <row r="3" spans="1:6" ht="25.5" x14ac:dyDescent="0.2">
      <c r="A3" s="10"/>
      <c r="B3" s="61" t="s">
        <v>98</v>
      </c>
      <c r="C3" s="61" t="s">
        <v>99</v>
      </c>
      <c r="D3" s="61" t="s">
        <v>100</v>
      </c>
      <c r="E3" s="61" t="s">
        <v>101</v>
      </c>
      <c r="F3" s="61" t="s">
        <v>102</v>
      </c>
    </row>
    <row r="4" spans="1:6" s="4" customFormat="1" ht="20.100000000000001" customHeight="1" x14ac:dyDescent="0.2">
      <c r="A4" s="5" t="s">
        <v>120</v>
      </c>
      <c r="B4" s="63">
        <v>100</v>
      </c>
      <c r="C4" s="63">
        <v>57.71</v>
      </c>
      <c r="D4" s="63">
        <v>14.76</v>
      </c>
      <c r="E4" s="63">
        <v>11.95</v>
      </c>
      <c r="F4" s="63">
        <v>15.58</v>
      </c>
    </row>
    <row r="5" spans="1:6" ht="20.100000000000001" customHeight="1" x14ac:dyDescent="0.2">
      <c r="A5" s="60" t="s">
        <v>474</v>
      </c>
      <c r="B5" s="54">
        <v>102.31666666666668</v>
      </c>
      <c r="C5" s="54">
        <v>104.22</v>
      </c>
      <c r="D5" s="54">
        <v>99.706666666666663</v>
      </c>
      <c r="E5" s="54">
        <v>98.133333333333326</v>
      </c>
      <c r="F5" s="54">
        <v>100.94</v>
      </c>
    </row>
    <row r="6" spans="1:6" x14ac:dyDescent="0.2">
      <c r="A6" s="60" t="s">
        <v>469</v>
      </c>
      <c r="B6" s="54">
        <v>107.25</v>
      </c>
      <c r="C6" s="54">
        <v>108.4975</v>
      </c>
      <c r="D6" s="54">
        <v>104.745</v>
      </c>
      <c r="E6" s="54">
        <v>101.83</v>
      </c>
      <c r="F6" s="54">
        <v>109.1575</v>
      </c>
    </row>
    <row r="7" spans="1:6" x14ac:dyDescent="0.2">
      <c r="A7" s="60" t="s">
        <v>470</v>
      </c>
      <c r="B7" s="54">
        <v>108.1075</v>
      </c>
      <c r="C7" s="54">
        <v>104.95</v>
      </c>
      <c r="D7" s="54">
        <v>110.0575</v>
      </c>
      <c r="E7" s="54">
        <v>108.4</v>
      </c>
      <c r="F7" s="54">
        <v>117.5475</v>
      </c>
    </row>
    <row r="8" spans="1:6" x14ac:dyDescent="0.2">
      <c r="A8" s="60" t="s">
        <v>471</v>
      </c>
      <c r="B8" s="54">
        <v>110.24250000000001</v>
      </c>
      <c r="C8" s="54">
        <v>108.22750000000001</v>
      </c>
      <c r="D8" s="54">
        <v>109.2225</v>
      </c>
      <c r="E8" s="54">
        <v>109.4575</v>
      </c>
      <c r="F8" s="54">
        <v>119.19750000000001</v>
      </c>
    </row>
    <row r="9" spans="1:6" x14ac:dyDescent="0.2">
      <c r="A9" s="60" t="s">
        <v>472</v>
      </c>
      <c r="B9" s="54">
        <v>112.765</v>
      </c>
      <c r="C9" s="54">
        <v>104.71250000000001</v>
      </c>
      <c r="D9" s="54">
        <v>119.71250000000001</v>
      </c>
      <c r="E9" s="54">
        <v>129.0975</v>
      </c>
      <c r="F9" s="54">
        <v>119.0175</v>
      </c>
    </row>
    <row r="10" spans="1:6" x14ac:dyDescent="0.2">
      <c r="A10" s="60" t="s">
        <v>473</v>
      </c>
      <c r="B10" s="54">
        <v>113.6525</v>
      </c>
      <c r="C10" s="54">
        <v>107.9875</v>
      </c>
      <c r="D10" s="54">
        <v>128.85499999999999</v>
      </c>
      <c r="E10" s="54">
        <v>127.705</v>
      </c>
      <c r="F10" s="54">
        <v>109.955</v>
      </c>
    </row>
    <row r="11" spans="1:6" x14ac:dyDescent="0.2">
      <c r="A11" s="60" t="s">
        <v>462</v>
      </c>
      <c r="B11" s="54">
        <v>116.4525</v>
      </c>
      <c r="C11" s="54">
        <v>113.5</v>
      </c>
      <c r="D11" s="54">
        <v>125.83</v>
      </c>
      <c r="E11" s="54">
        <v>123.9675</v>
      </c>
      <c r="F11" s="54">
        <v>112.73</v>
      </c>
    </row>
    <row r="12" spans="1:6" x14ac:dyDescent="0.2">
      <c r="A12" s="60" t="s">
        <v>463</v>
      </c>
      <c r="B12" s="54">
        <v>117.7925</v>
      </c>
      <c r="C12" s="54">
        <v>117.69</v>
      </c>
      <c r="D12" s="54">
        <v>130.21250000000001</v>
      </c>
      <c r="E12" s="54">
        <v>114.53749999999999</v>
      </c>
      <c r="F12" s="54">
        <v>110.7925</v>
      </c>
    </row>
    <row r="13" spans="1:6" x14ac:dyDescent="0.2">
      <c r="A13" s="60" t="s">
        <v>464</v>
      </c>
      <c r="B13" s="54">
        <v>121.625</v>
      </c>
      <c r="C13" s="54">
        <v>121.625</v>
      </c>
      <c r="D13" s="54">
        <v>129.75</v>
      </c>
      <c r="E13" s="54">
        <v>125.02500000000001</v>
      </c>
      <c r="F13" s="54">
        <v>111.3</v>
      </c>
    </row>
    <row r="14" spans="1:6" x14ac:dyDescent="0.2">
      <c r="A14" s="60" t="s">
        <v>465</v>
      </c>
      <c r="B14" s="54">
        <v>131.26499999999999</v>
      </c>
      <c r="C14" s="54">
        <v>129.26750000000001</v>
      </c>
      <c r="D14" s="54">
        <v>152.245</v>
      </c>
      <c r="E14" s="54">
        <v>128.505</v>
      </c>
      <c r="F14" s="54">
        <v>120.97</v>
      </c>
    </row>
    <row r="15" spans="1:6" x14ac:dyDescent="0.2">
      <c r="A15" s="60" t="s">
        <v>466</v>
      </c>
      <c r="B15" s="54">
        <v>141.23750000000001</v>
      </c>
      <c r="C15" s="54">
        <v>135.57249999999999</v>
      </c>
      <c r="D15" s="54">
        <v>162.9325</v>
      </c>
      <c r="E15" s="54">
        <v>151.41749999999999</v>
      </c>
      <c r="F15" s="54">
        <v>133.91499999999999</v>
      </c>
    </row>
    <row r="16" spans="1:6" x14ac:dyDescent="0.2">
      <c r="A16" s="60" t="s">
        <v>467</v>
      </c>
      <c r="B16" s="54">
        <v>148.09</v>
      </c>
      <c r="C16" s="54">
        <v>137.21250000000001</v>
      </c>
      <c r="D16" s="54">
        <v>183.3175</v>
      </c>
      <c r="E16" s="54">
        <v>157.25</v>
      </c>
      <c r="F16" s="54">
        <v>147.995</v>
      </c>
    </row>
    <row r="17" spans="1:6" x14ac:dyDescent="0.2">
      <c r="A17" s="60" t="s">
        <v>468</v>
      </c>
      <c r="B17" s="54">
        <v>158.22999999999999</v>
      </c>
      <c r="C17" s="54">
        <v>139.1275</v>
      </c>
      <c r="D17" s="54">
        <v>212.11</v>
      </c>
      <c r="E17" s="54">
        <v>174.95500000000001</v>
      </c>
      <c r="F17" s="54">
        <v>165.11500000000001</v>
      </c>
    </row>
    <row r="18" spans="1:6" x14ac:dyDescent="0.2">
      <c r="A18" s="60" t="s">
        <v>425</v>
      </c>
      <c r="B18" s="54">
        <v>174.845</v>
      </c>
      <c r="C18" s="54">
        <v>155.5625</v>
      </c>
      <c r="D18" s="54">
        <v>244.41749999999999</v>
      </c>
      <c r="E18" s="54">
        <v>189.44749999999999</v>
      </c>
      <c r="F18" s="54">
        <v>173.67</v>
      </c>
    </row>
    <row r="19" spans="1:6" x14ac:dyDescent="0.2">
      <c r="A19" s="60" t="s">
        <v>426</v>
      </c>
      <c r="B19" s="54">
        <v>184.95</v>
      </c>
      <c r="C19" s="54">
        <v>167.2225</v>
      </c>
      <c r="D19" s="54">
        <v>254.57749999999999</v>
      </c>
      <c r="E19" s="54">
        <v>194.99</v>
      </c>
      <c r="F19" s="54">
        <v>177.93</v>
      </c>
    </row>
    <row r="20" spans="1:6" x14ac:dyDescent="0.2">
      <c r="A20" s="60" t="s">
        <v>427</v>
      </c>
      <c r="B20" s="54">
        <v>191.9325</v>
      </c>
      <c r="C20" s="54">
        <v>173.065</v>
      </c>
      <c r="D20" s="54">
        <v>270.47500000000002</v>
      </c>
      <c r="E20" s="54">
        <v>200.22499999999999</v>
      </c>
      <c r="F20" s="54">
        <v>181.04750000000001</v>
      </c>
    </row>
    <row r="21" spans="1:6" x14ac:dyDescent="0.2">
      <c r="A21" s="60" t="s">
        <v>446</v>
      </c>
      <c r="B21" s="54">
        <v>194.79499999999999</v>
      </c>
      <c r="C21" s="54">
        <v>175.67</v>
      </c>
      <c r="D21" s="54">
        <v>273.70749999999998</v>
      </c>
      <c r="E21" s="54">
        <v>206.0675</v>
      </c>
      <c r="F21" s="54">
        <v>182.23750000000001</v>
      </c>
    </row>
    <row r="22" spans="1:6" x14ac:dyDescent="0.2">
      <c r="A22" s="60" t="s">
        <v>447</v>
      </c>
      <c r="B22" s="54">
        <v>196.6225</v>
      </c>
      <c r="C22" s="54">
        <v>174.27250000000001</v>
      </c>
      <c r="D22" s="54">
        <v>279.55250000000001</v>
      </c>
      <c r="E22" s="54">
        <v>219.2225</v>
      </c>
      <c r="F22" s="54">
        <v>183.51</v>
      </c>
    </row>
    <row r="23" spans="1:6" s="4" customFormat="1" ht="20.100000000000001" customHeight="1" x14ac:dyDescent="0.2">
      <c r="A23" s="245" t="s">
        <v>411</v>
      </c>
      <c r="B23" s="56">
        <v>199.7</v>
      </c>
      <c r="C23" s="56">
        <v>175.3425</v>
      </c>
      <c r="D23" s="56">
        <v>288.53500000000003</v>
      </c>
      <c r="E23" s="56">
        <v>232.13749999999999</v>
      </c>
      <c r="F23" s="56">
        <v>180.9075</v>
      </c>
    </row>
    <row r="24" spans="1:6" ht="20.100000000000001" customHeight="1" x14ac:dyDescent="0.2">
      <c r="A24" s="55" t="s">
        <v>103</v>
      </c>
    </row>
    <row r="25" spans="1:6" ht="20.100000000000001" customHeight="1" x14ac:dyDescent="0.2">
      <c r="A25" s="60" t="s">
        <v>469</v>
      </c>
      <c r="B25" s="57">
        <f t="shared" ref="B25:F27" si="0">B6/B5-1</f>
        <v>4.8216321876527024E-2</v>
      </c>
      <c r="C25" s="57">
        <f t="shared" si="0"/>
        <v>4.1042985991172509E-2</v>
      </c>
      <c r="D25" s="57">
        <f t="shared" si="0"/>
        <v>5.0531559240438728E-2</v>
      </c>
      <c r="E25" s="57">
        <f t="shared" si="0"/>
        <v>3.7669836956521818E-2</v>
      </c>
      <c r="F25" s="57">
        <f t="shared" si="0"/>
        <v>8.140974836536552E-2</v>
      </c>
    </row>
    <row r="26" spans="1:6" x14ac:dyDescent="0.2">
      <c r="A26" s="60" t="s">
        <v>470</v>
      </c>
      <c r="B26" s="3">
        <f t="shared" si="0"/>
        <v>7.9953379953379144E-3</v>
      </c>
      <c r="C26" s="3">
        <f t="shared" si="0"/>
        <v>-3.2696605912578613E-2</v>
      </c>
      <c r="D26" s="3">
        <f t="shared" si="0"/>
        <v>5.0718411380018091E-2</v>
      </c>
      <c r="E26" s="3">
        <f t="shared" si="0"/>
        <v>6.4519296867328046E-2</v>
      </c>
      <c r="F26" s="3">
        <f t="shared" si="0"/>
        <v>7.6861415844078573E-2</v>
      </c>
    </row>
    <row r="27" spans="1:6" x14ac:dyDescent="0.2">
      <c r="A27" s="60" t="s">
        <v>471</v>
      </c>
      <c r="B27" s="3">
        <f t="shared" si="0"/>
        <v>1.974886108734375E-2</v>
      </c>
      <c r="C27" s="3">
        <f t="shared" si="0"/>
        <v>3.1229156741305442E-2</v>
      </c>
      <c r="D27" s="3">
        <f t="shared" si="0"/>
        <v>-7.5869431887877203E-3</v>
      </c>
      <c r="E27" s="3">
        <f t="shared" si="0"/>
        <v>9.7555350553504283E-3</v>
      </c>
      <c r="F27" s="3">
        <f t="shared" si="0"/>
        <v>1.4036878708607148E-2</v>
      </c>
    </row>
    <row r="28" spans="1:6" x14ac:dyDescent="0.2">
      <c r="A28" s="60" t="s">
        <v>472</v>
      </c>
      <c r="B28" s="3">
        <f t="shared" ref="B28:F34" si="1">B9/B8-1</f>
        <v>2.2881375150237027E-2</v>
      </c>
      <c r="C28" s="3">
        <f t="shared" si="1"/>
        <v>-3.2477882238802547E-2</v>
      </c>
      <c r="D28" s="3">
        <f t="shared" si="1"/>
        <v>9.6042482089313097E-2</v>
      </c>
      <c r="E28" s="3">
        <f t="shared" si="1"/>
        <v>0.17943037251901428</v>
      </c>
      <c r="F28" s="3">
        <f t="shared" si="1"/>
        <v>-1.5100987856289105E-3</v>
      </c>
    </row>
    <row r="29" spans="1:6" x14ac:dyDescent="0.2">
      <c r="A29" s="60" t="s">
        <v>473</v>
      </c>
      <c r="B29" s="3">
        <f t="shared" si="1"/>
        <v>7.8703498425929386E-3</v>
      </c>
      <c r="C29" s="3">
        <f t="shared" si="1"/>
        <v>3.1276113167004738E-2</v>
      </c>
      <c r="D29" s="3">
        <f t="shared" si="1"/>
        <v>7.6370470919912226E-2</v>
      </c>
      <c r="E29" s="3">
        <f t="shared" si="1"/>
        <v>-1.0786421115823286E-2</v>
      </c>
      <c r="F29" s="3">
        <f t="shared" si="1"/>
        <v>-7.6144264498918202E-2</v>
      </c>
    </row>
    <row r="30" spans="1:6" x14ac:dyDescent="0.2">
      <c r="A30" s="60" t="s">
        <v>462</v>
      </c>
      <c r="B30" s="3">
        <f t="shared" si="1"/>
        <v>2.4636501616770445E-2</v>
      </c>
      <c r="C30" s="3">
        <f t="shared" si="1"/>
        <v>5.1047574950804586E-2</v>
      </c>
      <c r="D30" s="3">
        <f t="shared" si="1"/>
        <v>-2.3476000155213117E-2</v>
      </c>
      <c r="E30" s="3">
        <f t="shared" si="1"/>
        <v>-2.9266669276848956E-2</v>
      </c>
      <c r="F30" s="3">
        <f t="shared" si="1"/>
        <v>2.52375971988541E-2</v>
      </c>
    </row>
    <row r="31" spans="1:6" x14ac:dyDescent="0.2">
      <c r="A31" s="60" t="s">
        <v>463</v>
      </c>
      <c r="B31" s="3">
        <f t="shared" si="1"/>
        <v>1.1506837551791493E-2</v>
      </c>
      <c r="C31" s="3">
        <f t="shared" si="1"/>
        <v>3.6916299559471399E-2</v>
      </c>
      <c r="D31" s="3">
        <f t="shared" si="1"/>
        <v>3.4828737185091052E-2</v>
      </c>
      <c r="E31" s="3">
        <f t="shared" si="1"/>
        <v>-7.6068324359207073E-2</v>
      </c>
      <c r="F31" s="3">
        <f t="shared" si="1"/>
        <v>-1.7187084183447165E-2</v>
      </c>
    </row>
    <row r="32" spans="1:6" x14ac:dyDescent="0.2">
      <c r="A32" s="60" t="s">
        <v>464</v>
      </c>
      <c r="B32" s="3">
        <f t="shared" si="1"/>
        <v>3.2536027336205642E-2</v>
      </c>
      <c r="C32" s="3">
        <f t="shared" si="1"/>
        <v>3.3435296116917312E-2</v>
      </c>
      <c r="D32" s="3">
        <f t="shared" si="1"/>
        <v>-3.5518863396372113E-3</v>
      </c>
      <c r="E32" s="3">
        <f t="shared" si="1"/>
        <v>9.1563898286587397E-2</v>
      </c>
      <c r="F32" s="3">
        <f t="shared" si="1"/>
        <v>4.580634970778652E-3</v>
      </c>
    </row>
    <row r="33" spans="1:7" x14ac:dyDescent="0.2">
      <c r="A33" s="60" t="s">
        <v>465</v>
      </c>
      <c r="B33" s="3">
        <f t="shared" si="1"/>
        <v>7.9260020554984489E-2</v>
      </c>
      <c r="C33" s="3">
        <f t="shared" si="1"/>
        <v>6.2836587872559191E-2</v>
      </c>
      <c r="D33" s="3">
        <f t="shared" si="1"/>
        <v>0.17337186897880552</v>
      </c>
      <c r="E33" s="3">
        <f t="shared" si="1"/>
        <v>2.7834433113377299E-2</v>
      </c>
      <c r="F33" s="3">
        <f t="shared" si="1"/>
        <v>8.688230008984732E-2</v>
      </c>
    </row>
    <row r="34" spans="1:7" x14ac:dyDescent="0.2">
      <c r="A34" s="60" t="s">
        <v>466</v>
      </c>
      <c r="B34" s="3">
        <f t="shared" si="1"/>
        <v>7.5972269835828499E-2</v>
      </c>
      <c r="C34" s="3">
        <f t="shared" si="1"/>
        <v>4.877482739280925E-2</v>
      </c>
      <c r="D34" s="3">
        <f t="shared" si="1"/>
        <v>7.0199349732339211E-2</v>
      </c>
      <c r="E34" s="3">
        <f t="shared" si="1"/>
        <v>0.17830045523520477</v>
      </c>
      <c r="F34" s="3">
        <f t="shared" si="1"/>
        <v>0.10701000247995363</v>
      </c>
    </row>
    <row r="35" spans="1:7" x14ac:dyDescent="0.2">
      <c r="A35" s="60" t="s">
        <v>467</v>
      </c>
      <c r="B35" s="3">
        <f t="shared" ref="B35:F40" si="2">B16/B15-1</f>
        <v>4.851756792636519E-2</v>
      </c>
      <c r="C35" s="3">
        <f t="shared" si="2"/>
        <v>1.2096848549669081E-2</v>
      </c>
      <c r="D35" s="3">
        <f t="shared" si="2"/>
        <v>0.12511316035781683</v>
      </c>
      <c r="E35" s="3">
        <f t="shared" si="2"/>
        <v>3.8519325705417273E-2</v>
      </c>
      <c r="F35" s="3">
        <f t="shared" si="2"/>
        <v>0.10514132098719342</v>
      </c>
    </row>
    <row r="36" spans="1:7" x14ac:dyDescent="0.2">
      <c r="A36" s="60" t="s">
        <v>468</v>
      </c>
      <c r="B36" s="3">
        <f t="shared" si="2"/>
        <v>6.8471875211020272E-2</v>
      </c>
      <c r="C36" s="3">
        <f t="shared" si="2"/>
        <v>1.3956454404664198E-2</v>
      </c>
      <c r="D36" s="3">
        <f t="shared" si="2"/>
        <v>0.15706356458057757</v>
      </c>
      <c r="E36" s="3">
        <f t="shared" si="2"/>
        <v>0.11259141494435609</v>
      </c>
      <c r="F36" s="3">
        <f t="shared" si="2"/>
        <v>0.11567958376972198</v>
      </c>
    </row>
    <row r="37" spans="1:7" x14ac:dyDescent="0.2">
      <c r="A37" s="60" t="s">
        <v>425</v>
      </c>
      <c r="B37" s="3">
        <f t="shared" si="2"/>
        <v>0.10500537192694193</v>
      </c>
      <c r="C37" s="3">
        <f t="shared" si="2"/>
        <v>0.11812905428473885</v>
      </c>
      <c r="D37" s="3">
        <f t="shared" si="2"/>
        <v>0.15231483664136514</v>
      </c>
      <c r="E37" s="3">
        <f t="shared" si="2"/>
        <v>8.2835586293618313E-2</v>
      </c>
      <c r="F37" s="3">
        <f t="shared" si="2"/>
        <v>5.1812373194440209E-2</v>
      </c>
    </row>
    <row r="38" spans="1:7" x14ac:dyDescent="0.2">
      <c r="A38" s="60" t="s">
        <v>426</v>
      </c>
      <c r="B38" s="3">
        <f t="shared" si="2"/>
        <v>5.7794046155166034E-2</v>
      </c>
      <c r="C38" s="3">
        <f t="shared" si="2"/>
        <v>7.4953796705504283E-2</v>
      </c>
      <c r="D38" s="3">
        <f t="shared" si="2"/>
        <v>4.156821831497326E-2</v>
      </c>
      <c r="E38" s="3">
        <f t="shared" si="2"/>
        <v>2.9256126367463331E-2</v>
      </c>
      <c r="F38" s="3">
        <f t="shared" si="2"/>
        <v>2.4529279668336512E-2</v>
      </c>
    </row>
    <row r="39" spans="1:7" x14ac:dyDescent="0.2">
      <c r="A39" s="60" t="s">
        <v>427</v>
      </c>
      <c r="B39" s="3">
        <f t="shared" si="2"/>
        <v>3.7753446877534458E-2</v>
      </c>
      <c r="C39" s="3">
        <f t="shared" si="2"/>
        <v>3.4938480168637653E-2</v>
      </c>
      <c r="D39" s="3">
        <f t="shared" si="2"/>
        <v>6.2446602704480991E-2</v>
      </c>
      <c r="E39" s="3">
        <f t="shared" si="2"/>
        <v>2.6847530642597039E-2</v>
      </c>
      <c r="F39" s="3">
        <f t="shared" si="2"/>
        <v>1.7520935199235588E-2</v>
      </c>
    </row>
    <row r="40" spans="1:7" x14ac:dyDescent="0.2">
      <c r="A40" s="60" t="s">
        <v>446</v>
      </c>
      <c r="B40" s="3">
        <f t="shared" si="2"/>
        <v>1.4914097404035154E-2</v>
      </c>
      <c r="C40" s="3">
        <f t="shared" si="2"/>
        <v>1.505214803686461E-2</v>
      </c>
      <c r="D40" s="3">
        <f t="shared" si="2"/>
        <v>1.1951196968296385E-2</v>
      </c>
      <c r="E40" s="3">
        <f t="shared" si="2"/>
        <v>2.9179672868023587E-2</v>
      </c>
      <c r="F40" s="3">
        <f t="shared" si="2"/>
        <v>6.5728607133486161E-3</v>
      </c>
    </row>
    <row r="41" spans="1:7" x14ac:dyDescent="0.2">
      <c r="A41" s="60" t="s">
        <v>447</v>
      </c>
      <c r="B41" s="3">
        <f t="shared" ref="B41:F42" si="3">B22/B21-1</f>
        <v>9.3816576400831408E-3</v>
      </c>
      <c r="C41" s="3">
        <f t="shared" si="3"/>
        <v>-7.9552570159957536E-3</v>
      </c>
      <c r="D41" s="3">
        <f t="shared" si="3"/>
        <v>2.1354913548222276E-2</v>
      </c>
      <c r="E41" s="3">
        <f t="shared" si="3"/>
        <v>6.3838305409635199E-2</v>
      </c>
      <c r="F41" s="3">
        <f t="shared" si="3"/>
        <v>6.9826462720350424E-3</v>
      </c>
    </row>
    <row r="42" spans="1:7" s="4" customFormat="1" ht="20.100000000000001" customHeight="1" x14ac:dyDescent="0.2">
      <c r="A42" s="62" t="s">
        <v>411</v>
      </c>
      <c r="B42" s="7">
        <f t="shared" si="3"/>
        <v>1.5651820112143833E-2</v>
      </c>
      <c r="C42" s="7">
        <f t="shared" si="3"/>
        <v>6.1398097806595331E-3</v>
      </c>
      <c r="D42" s="7">
        <f t="shared" si="3"/>
        <v>3.2131710501605237E-2</v>
      </c>
      <c r="E42" s="7">
        <f t="shared" si="3"/>
        <v>5.8912748463319176E-2</v>
      </c>
      <c r="F42" s="7">
        <f t="shared" si="3"/>
        <v>-1.4181788458394573E-2</v>
      </c>
    </row>
    <row r="43" spans="1:7" s="77" customFormat="1" ht="15" customHeight="1" x14ac:dyDescent="0.2">
      <c r="A43" s="339" t="s">
        <v>387</v>
      </c>
      <c r="B43" s="339"/>
      <c r="C43" s="339"/>
      <c r="D43" s="339"/>
      <c r="E43" s="339"/>
      <c r="F43" s="339"/>
      <c r="G43" s="339"/>
    </row>
  </sheetData>
  <phoneticPr fontId="2" type="noConversion"/>
  <pageMargins left="0.74803149606299213" right="0.74803149606299213" top="0.98425196850393704" bottom="0.98425196850393704" header="0.51181102362204722" footer="0.51181102362204722"/>
  <pageSetup orientation="portrait" r:id="rId1"/>
  <headerFooter alignWithMargins="0">
    <oddFooter>&amp;L&amp;"Times New Roman,Bold Italic"&amp;12RMI Economic Report - FY 2010&amp;RPage S&amp;P  of  &amp;N</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pageSetUpPr fitToPage="1"/>
  </sheetPr>
  <dimension ref="A1:AM79"/>
  <sheetViews>
    <sheetView zoomScale="80" zoomScaleNormal="80" workbookViewId="0">
      <pane xSplit="1" ySplit="3" topLeftCell="B4" activePane="bottomRight" state="frozen"/>
      <selection activeCell="A2" sqref="A2"/>
      <selection pane="topRight" activeCell="A2" sqref="A2"/>
      <selection pane="bottomLeft" activeCell="A2" sqref="A2"/>
      <selection pane="bottomRight" activeCell="A2" sqref="A2"/>
    </sheetView>
  </sheetViews>
  <sheetFormatPr defaultRowHeight="12.75" x14ac:dyDescent="0.2"/>
  <cols>
    <col min="1" max="1" width="9.85546875" customWidth="1"/>
    <col min="2" max="11" width="10.7109375" customWidth="1"/>
  </cols>
  <sheetData>
    <row r="1" spans="1:13" s="32" customFormat="1" ht="24.95" customHeight="1" x14ac:dyDescent="0.2">
      <c r="A1" s="397" t="s">
        <v>745</v>
      </c>
    </row>
    <row r="2" spans="1:13" ht="38.25" x14ac:dyDescent="0.2">
      <c r="A2" s="396" t="s">
        <v>632</v>
      </c>
      <c r="B2" s="61" t="s">
        <v>121</v>
      </c>
      <c r="C2" s="61" t="s">
        <v>99</v>
      </c>
      <c r="D2" s="61" t="s">
        <v>435</v>
      </c>
      <c r="E2" s="395" t="s">
        <v>631</v>
      </c>
      <c r="F2" s="61" t="s">
        <v>101</v>
      </c>
      <c r="G2" s="61" t="s">
        <v>397</v>
      </c>
      <c r="H2" s="61" t="s">
        <v>104</v>
      </c>
      <c r="I2" s="61" t="s">
        <v>105</v>
      </c>
      <c r="J2" s="61" t="s">
        <v>106</v>
      </c>
      <c r="K2" s="61" t="s">
        <v>393</v>
      </c>
    </row>
    <row r="3" spans="1:13" s="4" customFormat="1" x14ac:dyDescent="0.2">
      <c r="A3" s="62" t="s">
        <v>120</v>
      </c>
      <c r="B3" s="56">
        <f>SUM(C3:K3)</f>
        <v>100</v>
      </c>
      <c r="C3" s="56">
        <v>35.909999999999997</v>
      </c>
      <c r="D3" s="56">
        <v>1.68</v>
      </c>
      <c r="E3" s="56">
        <v>17.07</v>
      </c>
      <c r="F3" s="56">
        <v>4.33</v>
      </c>
      <c r="G3" s="56">
        <v>13.73</v>
      </c>
      <c r="H3" s="56">
        <v>2.23</v>
      </c>
      <c r="I3" s="56">
        <v>2.3199999999999998</v>
      </c>
      <c r="J3" s="56">
        <v>6.56</v>
      </c>
      <c r="K3" s="56">
        <v>16.170000000000002</v>
      </c>
    </row>
    <row r="4" spans="1:13" ht="20.100000000000001" customHeight="1" x14ac:dyDescent="0.2">
      <c r="A4" s="60" t="s">
        <v>107</v>
      </c>
      <c r="B4" s="54">
        <v>100</v>
      </c>
      <c r="C4" s="54">
        <v>100</v>
      </c>
      <c r="D4" s="54">
        <v>100</v>
      </c>
      <c r="E4" s="54">
        <v>100</v>
      </c>
      <c r="F4" s="54">
        <v>100</v>
      </c>
      <c r="G4" s="54">
        <v>100</v>
      </c>
      <c r="H4" s="54">
        <v>100</v>
      </c>
      <c r="I4" s="54">
        <v>100</v>
      </c>
      <c r="J4" s="54">
        <v>100</v>
      </c>
      <c r="K4" s="54">
        <v>100</v>
      </c>
      <c r="M4" s="54"/>
    </row>
    <row r="5" spans="1:13" x14ac:dyDescent="0.2">
      <c r="A5" s="60" t="s">
        <v>111</v>
      </c>
      <c r="B5" s="54">
        <v>100.5</v>
      </c>
      <c r="C5" s="54">
        <v>102.27</v>
      </c>
      <c r="D5" s="54">
        <v>100</v>
      </c>
      <c r="E5" s="54">
        <v>99.3</v>
      </c>
      <c r="F5" s="54">
        <v>99.7</v>
      </c>
      <c r="G5" s="54">
        <v>98.08</v>
      </c>
      <c r="H5" s="54">
        <v>100</v>
      </c>
      <c r="I5" s="54">
        <v>100.15</v>
      </c>
      <c r="J5" s="54">
        <v>100</v>
      </c>
      <c r="K5" s="54">
        <v>100.5</v>
      </c>
      <c r="M5" s="54"/>
    </row>
    <row r="6" spans="1:13" x14ac:dyDescent="0.2">
      <c r="A6" s="60" t="s">
        <v>112</v>
      </c>
      <c r="B6" s="54">
        <v>100.99</v>
      </c>
      <c r="C6" s="54">
        <v>103.1</v>
      </c>
      <c r="D6" s="54">
        <v>103.79</v>
      </c>
      <c r="E6" s="54">
        <v>99.24</v>
      </c>
      <c r="F6" s="54">
        <v>102.08</v>
      </c>
      <c r="G6" s="54">
        <v>97.65</v>
      </c>
      <c r="H6" s="54">
        <v>100</v>
      </c>
      <c r="I6" s="54">
        <v>100.1</v>
      </c>
      <c r="J6" s="54">
        <v>100</v>
      </c>
      <c r="K6" s="54">
        <v>101.08</v>
      </c>
      <c r="M6" s="54"/>
    </row>
    <row r="7" spans="1:13" x14ac:dyDescent="0.2">
      <c r="A7" s="60" t="s">
        <v>113</v>
      </c>
      <c r="B7" s="54">
        <v>101.97</v>
      </c>
      <c r="C7" s="54">
        <v>105.72</v>
      </c>
      <c r="D7" s="54">
        <v>101.52</v>
      </c>
      <c r="E7" s="54">
        <v>98.97</v>
      </c>
      <c r="F7" s="54">
        <v>102.75</v>
      </c>
      <c r="G7" s="54">
        <v>97.78</v>
      </c>
      <c r="H7" s="54">
        <v>100</v>
      </c>
      <c r="I7" s="54">
        <v>99.08</v>
      </c>
      <c r="J7" s="54">
        <v>100</v>
      </c>
      <c r="K7" s="54">
        <v>101.69</v>
      </c>
      <c r="M7" s="54"/>
    </row>
    <row r="8" spans="1:13" x14ac:dyDescent="0.2">
      <c r="A8" s="60" t="s">
        <v>108</v>
      </c>
      <c r="B8" s="54">
        <v>102.22</v>
      </c>
      <c r="C8" s="54">
        <v>106.3</v>
      </c>
      <c r="D8" s="54">
        <v>102.27</v>
      </c>
      <c r="E8" s="54">
        <v>99.02</v>
      </c>
      <c r="F8" s="54">
        <v>105.73</v>
      </c>
      <c r="G8" s="54">
        <v>97.95</v>
      </c>
      <c r="H8" s="54">
        <v>100</v>
      </c>
      <c r="I8" s="54">
        <v>99.62</v>
      </c>
      <c r="J8" s="54">
        <v>100</v>
      </c>
      <c r="K8" s="54">
        <v>100.82</v>
      </c>
      <c r="M8" s="54"/>
    </row>
    <row r="9" spans="1:13" x14ac:dyDescent="0.2">
      <c r="A9" s="60" t="s">
        <v>114</v>
      </c>
      <c r="B9" s="54">
        <v>102.46</v>
      </c>
      <c r="C9" s="54">
        <v>106.64</v>
      </c>
      <c r="D9" s="54">
        <v>102.27</v>
      </c>
      <c r="E9" s="54">
        <v>99.44</v>
      </c>
      <c r="F9" s="54">
        <v>103.71</v>
      </c>
      <c r="G9" s="54">
        <v>99.19</v>
      </c>
      <c r="H9" s="54">
        <v>100</v>
      </c>
      <c r="I9" s="54">
        <v>100.93</v>
      </c>
      <c r="J9" s="54">
        <v>100</v>
      </c>
      <c r="K9" s="54">
        <v>100.36</v>
      </c>
      <c r="M9" s="54"/>
    </row>
    <row r="10" spans="1:13" x14ac:dyDescent="0.2">
      <c r="A10" s="60" t="s">
        <v>115</v>
      </c>
      <c r="B10" s="54">
        <v>103.44</v>
      </c>
      <c r="C10" s="54">
        <v>105.79</v>
      </c>
      <c r="D10" s="54">
        <v>102.27</v>
      </c>
      <c r="E10" s="54">
        <v>100.37</v>
      </c>
      <c r="F10" s="54">
        <v>103.6</v>
      </c>
      <c r="G10" s="54">
        <v>102.15</v>
      </c>
      <c r="H10" s="54">
        <v>100</v>
      </c>
      <c r="I10" s="54">
        <v>96.74</v>
      </c>
      <c r="J10" s="54">
        <v>111.08</v>
      </c>
      <c r="K10" s="54">
        <v>100.98</v>
      </c>
      <c r="M10" s="54"/>
    </row>
    <row r="11" spans="1:13" x14ac:dyDescent="0.2">
      <c r="A11" s="60" t="s">
        <v>116</v>
      </c>
      <c r="B11" s="54">
        <v>104.38758385545306</v>
      </c>
      <c r="C11" s="54">
        <v>106.26269432410389</v>
      </c>
      <c r="D11" s="54">
        <v>120.26515151515153</v>
      </c>
      <c r="E11" s="54">
        <v>98.902477302785371</v>
      </c>
      <c r="F11" s="54">
        <v>102.42824227812532</v>
      </c>
      <c r="G11" s="54">
        <v>106.88823713227606</v>
      </c>
      <c r="H11" s="54">
        <v>100</v>
      </c>
      <c r="I11" s="54">
        <v>94.180077086702823</v>
      </c>
      <c r="J11" s="54">
        <v>111.07924148556263</v>
      </c>
      <c r="K11" s="54">
        <v>102.12580267806925</v>
      </c>
      <c r="M11" s="54"/>
    </row>
    <row r="12" spans="1:13" x14ac:dyDescent="0.2">
      <c r="A12" s="60" t="s">
        <v>109</v>
      </c>
      <c r="B12" s="54">
        <v>105.08</v>
      </c>
      <c r="C12" s="54">
        <v>105.34</v>
      </c>
      <c r="D12" s="54">
        <v>120.3</v>
      </c>
      <c r="E12" s="54">
        <v>104.75</v>
      </c>
      <c r="F12" s="54">
        <v>102.81</v>
      </c>
      <c r="G12" s="54">
        <v>107.05</v>
      </c>
      <c r="H12" s="54">
        <v>100</v>
      </c>
      <c r="I12" s="54">
        <v>92.58</v>
      </c>
      <c r="J12" s="54">
        <v>111.08</v>
      </c>
      <c r="K12" s="54">
        <v>102.44</v>
      </c>
      <c r="M12" s="54"/>
    </row>
    <row r="13" spans="1:13" x14ac:dyDescent="0.2">
      <c r="A13" s="60" t="s">
        <v>117</v>
      </c>
      <c r="B13" s="54">
        <v>106.66</v>
      </c>
      <c r="C13" s="54">
        <v>106.68</v>
      </c>
      <c r="D13" s="54">
        <v>123.45</v>
      </c>
      <c r="E13" s="54">
        <v>105.91</v>
      </c>
      <c r="F13" s="54">
        <v>102.38</v>
      </c>
      <c r="G13" s="54">
        <v>110.71</v>
      </c>
      <c r="H13" s="54">
        <v>100</v>
      </c>
      <c r="I13" s="54">
        <v>95.2</v>
      </c>
      <c r="J13" s="54">
        <v>111.08</v>
      </c>
      <c r="K13" s="54">
        <v>104.16</v>
      </c>
      <c r="M13" s="54"/>
    </row>
    <row r="14" spans="1:13" x14ac:dyDescent="0.2">
      <c r="A14" s="60" t="s">
        <v>118</v>
      </c>
      <c r="B14" s="54">
        <v>108.26</v>
      </c>
      <c r="C14" s="54">
        <v>107.31</v>
      </c>
      <c r="D14" s="54">
        <v>126.36</v>
      </c>
      <c r="E14" s="54">
        <v>107.12</v>
      </c>
      <c r="F14" s="54">
        <v>103.81</v>
      </c>
      <c r="G14" s="54">
        <v>118.44</v>
      </c>
      <c r="H14" s="54">
        <v>100</v>
      </c>
      <c r="I14" s="54">
        <v>94.47</v>
      </c>
      <c r="J14" s="54">
        <v>113.84</v>
      </c>
      <c r="K14" s="54">
        <v>103.07</v>
      </c>
      <c r="M14" s="54"/>
    </row>
    <row r="15" spans="1:13" x14ac:dyDescent="0.2">
      <c r="A15" s="60" t="s">
        <v>119</v>
      </c>
      <c r="B15" s="54">
        <v>110.84</v>
      </c>
      <c r="C15" s="54">
        <v>107.12</v>
      </c>
      <c r="D15" s="54">
        <v>128.6</v>
      </c>
      <c r="E15" s="54">
        <v>119.47</v>
      </c>
      <c r="F15" s="54">
        <v>103.49</v>
      </c>
      <c r="G15" s="54">
        <v>121.74</v>
      </c>
      <c r="H15" s="54">
        <v>100</v>
      </c>
      <c r="I15" s="54">
        <v>90.25</v>
      </c>
      <c r="J15" s="54">
        <v>115.9</v>
      </c>
      <c r="K15" s="54">
        <v>103.28</v>
      </c>
      <c r="M15" s="54"/>
    </row>
    <row r="16" spans="1:13" x14ac:dyDescent="0.2">
      <c r="A16" s="60" t="s">
        <v>110</v>
      </c>
      <c r="B16" s="54">
        <v>111.28</v>
      </c>
      <c r="C16" s="54">
        <v>110.03</v>
      </c>
      <c r="D16" s="54">
        <v>131.69</v>
      </c>
      <c r="E16" s="54">
        <v>119.45</v>
      </c>
      <c r="F16" s="54">
        <v>104.04</v>
      </c>
      <c r="G16" s="54">
        <v>121.29</v>
      </c>
      <c r="H16" s="54">
        <v>100</v>
      </c>
      <c r="I16" s="54">
        <v>91.34</v>
      </c>
      <c r="J16" s="54">
        <v>115.9</v>
      </c>
      <c r="K16" s="54">
        <v>99.29</v>
      </c>
      <c r="M16" s="54"/>
    </row>
    <row r="17" spans="1:13" x14ac:dyDescent="0.2">
      <c r="A17" s="60" t="s">
        <v>373</v>
      </c>
      <c r="B17" s="54">
        <v>111.6</v>
      </c>
      <c r="C17" s="54">
        <v>110.19</v>
      </c>
      <c r="D17" s="54">
        <v>133.44</v>
      </c>
      <c r="E17" s="54">
        <v>120.93</v>
      </c>
      <c r="F17" s="54">
        <v>109.95</v>
      </c>
      <c r="G17" s="54">
        <v>123.11</v>
      </c>
      <c r="H17" s="54">
        <v>100</v>
      </c>
      <c r="I17" s="54">
        <v>89.97</v>
      </c>
      <c r="J17" s="54">
        <v>115.9</v>
      </c>
      <c r="K17" s="54">
        <v>96.25</v>
      </c>
      <c r="M17" s="54"/>
    </row>
    <row r="18" spans="1:13" x14ac:dyDescent="0.2">
      <c r="A18" s="60" t="s">
        <v>391</v>
      </c>
      <c r="B18" s="54">
        <v>112.96</v>
      </c>
      <c r="C18" s="54">
        <v>108.07557994584063</v>
      </c>
      <c r="D18" s="54">
        <v>135.60606060606065</v>
      </c>
      <c r="E18" s="54">
        <v>128.44914620294867</v>
      </c>
      <c r="F18" s="54">
        <v>106.05318577840617</v>
      </c>
      <c r="G18" s="54">
        <v>131.25444673558235</v>
      </c>
      <c r="H18" s="54">
        <v>100</v>
      </c>
      <c r="I18" s="54">
        <v>83.733146125601792</v>
      </c>
      <c r="J18" s="54">
        <v>115.89501845128719</v>
      </c>
      <c r="K18" s="54">
        <v>96.424510558468285</v>
      </c>
      <c r="M18" s="54"/>
    </row>
    <row r="19" spans="1:13" x14ac:dyDescent="0.2">
      <c r="A19" s="60" t="s">
        <v>392</v>
      </c>
      <c r="B19" s="54">
        <v>113.6939433548327</v>
      </c>
      <c r="C19" s="54">
        <v>110.33615201081162</v>
      </c>
      <c r="D19" s="54">
        <v>130.55555555555557</v>
      </c>
      <c r="E19" s="54">
        <v>127.70550110476921</v>
      </c>
      <c r="F19" s="54">
        <v>104.2582787946035</v>
      </c>
      <c r="G19" s="54">
        <v>131.73622591130859</v>
      </c>
      <c r="H19" s="54">
        <v>100</v>
      </c>
      <c r="I19" s="54">
        <v>84.90849527350737</v>
      </c>
      <c r="J19" s="54">
        <v>115.89501845128719</v>
      </c>
      <c r="K19" s="54">
        <v>96.940378782348304</v>
      </c>
      <c r="M19" s="54"/>
    </row>
    <row r="20" spans="1:13" x14ac:dyDescent="0.2">
      <c r="A20" s="60" t="s">
        <v>390</v>
      </c>
      <c r="B20" s="54">
        <v>113.21615734323893</v>
      </c>
      <c r="C20" s="54">
        <v>110.62000507193022</v>
      </c>
      <c r="D20" s="54">
        <v>133.08080808080811</v>
      </c>
      <c r="E20" s="54">
        <v>127.94760501436191</v>
      </c>
      <c r="F20" s="54">
        <v>105.8235938058119</v>
      </c>
      <c r="G20" s="54">
        <v>126.30169167673336</v>
      </c>
      <c r="H20" s="54">
        <v>100</v>
      </c>
      <c r="I20" s="54">
        <v>85.560361611272924</v>
      </c>
      <c r="J20" s="54">
        <v>115.89501845128719</v>
      </c>
      <c r="K20" s="54">
        <v>96.940378782348304</v>
      </c>
      <c r="M20" s="54"/>
    </row>
    <row r="21" spans="1:13" x14ac:dyDescent="0.2">
      <c r="A21" s="60" t="s">
        <v>406</v>
      </c>
      <c r="B21" s="54">
        <v>115.13273066498161</v>
      </c>
      <c r="C21" s="54">
        <v>112.02282212513248</v>
      </c>
      <c r="D21" s="54">
        <v>134.34343434343438</v>
      </c>
      <c r="E21" s="54">
        <v>129.86313708575415</v>
      </c>
      <c r="F21" s="54">
        <v>102.85691723998507</v>
      </c>
      <c r="G21" s="54">
        <v>138.50101816562278</v>
      </c>
      <c r="H21" s="54">
        <v>100</v>
      </c>
      <c r="I21" s="54">
        <v>85.509430138640951</v>
      </c>
      <c r="J21" s="54">
        <v>115.89501845128719</v>
      </c>
      <c r="K21" s="54">
        <v>96.771823252316892</v>
      </c>
      <c r="M21" s="54"/>
    </row>
    <row r="22" spans="1:13" x14ac:dyDescent="0.2">
      <c r="A22" s="60" t="s">
        <v>434</v>
      </c>
      <c r="B22" s="54">
        <v>116.41482208639488</v>
      </c>
      <c r="C22" s="54">
        <v>109.19674941655997</v>
      </c>
      <c r="D22" s="54">
        <v>136.23737373737376</v>
      </c>
      <c r="E22" s="54">
        <v>142.28195871223883</v>
      </c>
      <c r="F22" s="54">
        <v>103.10552192011895</v>
      </c>
      <c r="G22" s="54">
        <v>138.60193573124866</v>
      </c>
      <c r="H22" s="54">
        <v>100</v>
      </c>
      <c r="I22" s="54">
        <v>85.638585571804796</v>
      </c>
      <c r="J22" s="54">
        <v>115.89501845128719</v>
      </c>
      <c r="K22" s="54">
        <v>94.69112165342851</v>
      </c>
      <c r="M22" s="54"/>
    </row>
    <row r="23" spans="1:13" x14ac:dyDescent="0.2">
      <c r="A23" s="60" t="s">
        <v>433</v>
      </c>
      <c r="B23" s="54">
        <v>118.6139318505613</v>
      </c>
      <c r="C23" s="54">
        <v>112.60099016144855</v>
      </c>
      <c r="D23" s="54">
        <v>136.23737373737376</v>
      </c>
      <c r="E23" s="54">
        <v>143.46330615034807</v>
      </c>
      <c r="F23" s="54">
        <v>105.32834291224735</v>
      </c>
      <c r="G23" s="54">
        <v>141.52600626029039</v>
      </c>
      <c r="H23" s="54">
        <v>100</v>
      </c>
      <c r="I23" s="54">
        <v>83.735842676204527</v>
      </c>
      <c r="J23" s="54">
        <v>115.89501845128719</v>
      </c>
      <c r="K23" s="54">
        <v>96.677450045153734</v>
      </c>
      <c r="M23" s="54"/>
    </row>
    <row r="24" spans="1:13" x14ac:dyDescent="0.2">
      <c r="A24" s="60" t="s">
        <v>432</v>
      </c>
      <c r="B24" s="54">
        <v>121.97503887279288</v>
      </c>
      <c r="C24" s="54">
        <v>113.30196984100165</v>
      </c>
      <c r="D24" s="54">
        <v>136.969696969697</v>
      </c>
      <c r="E24" s="54">
        <v>148.42473187738327</v>
      </c>
      <c r="F24" s="54">
        <v>113.12941064924034</v>
      </c>
      <c r="G24" s="54">
        <v>152.96599821434197</v>
      </c>
      <c r="H24" s="54">
        <v>100</v>
      </c>
      <c r="I24" s="54">
        <v>83.73555946808996</v>
      </c>
      <c r="J24" s="54">
        <v>115.89501845128719</v>
      </c>
      <c r="K24" s="54">
        <v>98.72872195846567</v>
      </c>
      <c r="M24" s="54"/>
    </row>
    <row r="25" spans="1:13" x14ac:dyDescent="0.2">
      <c r="A25" s="60" t="s">
        <v>431</v>
      </c>
      <c r="B25" s="54">
        <v>134.51351859228245</v>
      </c>
      <c r="C25" s="54">
        <v>126.02833726560038</v>
      </c>
      <c r="D25" s="54">
        <v>138.25757575757578</v>
      </c>
      <c r="E25" s="54">
        <v>192.2557043509519</v>
      </c>
      <c r="F25" s="54">
        <v>104.02430217340736</v>
      </c>
      <c r="G25" s="54">
        <v>159.43336047188171</v>
      </c>
      <c r="H25" s="54">
        <v>100</v>
      </c>
      <c r="I25" s="54">
        <v>83.735842676204527</v>
      </c>
      <c r="J25" s="54">
        <v>115.89501845128719</v>
      </c>
      <c r="K25" s="54">
        <v>98.565796751000306</v>
      </c>
      <c r="M25" s="54"/>
    </row>
    <row r="26" spans="1:13" x14ac:dyDescent="0.2">
      <c r="A26" s="60" t="s">
        <v>440</v>
      </c>
      <c r="B26" s="54">
        <v>150.63397561684727</v>
      </c>
      <c r="C26" s="54">
        <v>142.95167256832588</v>
      </c>
      <c r="D26" s="54">
        <v>134.46969696969703</v>
      </c>
      <c r="E26" s="54">
        <v>230.26154901038285</v>
      </c>
      <c r="F26" s="54">
        <v>108.11713917780135</v>
      </c>
      <c r="G26" s="54">
        <v>196.92830318021944</v>
      </c>
      <c r="H26" s="54">
        <v>100</v>
      </c>
      <c r="I26" s="54">
        <v>85.613217728969389</v>
      </c>
      <c r="J26" s="54">
        <v>117.12604528301638</v>
      </c>
      <c r="K26" s="54">
        <v>87.23141628131323</v>
      </c>
      <c r="M26" s="54"/>
    </row>
    <row r="27" spans="1:13" x14ac:dyDescent="0.2">
      <c r="A27" s="60" t="s">
        <v>441</v>
      </c>
      <c r="B27" s="54">
        <v>138.32051262247126</v>
      </c>
      <c r="C27" s="54">
        <v>138.77796650548507</v>
      </c>
      <c r="D27" s="54">
        <v>143.78787878787881</v>
      </c>
      <c r="E27" s="54">
        <v>197.00863449649418</v>
      </c>
      <c r="F27" s="54">
        <v>108.42425314272417</v>
      </c>
      <c r="G27" s="54">
        <v>158.21659714212257</v>
      </c>
      <c r="H27" s="54">
        <v>100</v>
      </c>
      <c r="I27" s="54">
        <v>83.0057523779071</v>
      </c>
      <c r="J27" s="54">
        <v>117.12604528301638</v>
      </c>
      <c r="K27" s="54">
        <v>87.66376298323172</v>
      </c>
      <c r="M27" s="54"/>
    </row>
    <row r="28" spans="1:13" x14ac:dyDescent="0.2">
      <c r="A28" s="60" t="s">
        <v>439</v>
      </c>
      <c r="B28" s="54">
        <v>129.64210031687799</v>
      </c>
      <c r="C28" s="54">
        <v>137.28341627163542</v>
      </c>
      <c r="D28" s="54">
        <v>143.78787878787881</v>
      </c>
      <c r="E28" s="54">
        <v>157.50934478598131</v>
      </c>
      <c r="F28" s="54">
        <v>105.74195010640248</v>
      </c>
      <c r="G28" s="54">
        <v>147.98354771382688</v>
      </c>
      <c r="H28" s="54">
        <v>100</v>
      </c>
      <c r="I28" s="54">
        <v>82.953603070885848</v>
      </c>
      <c r="J28" s="54">
        <v>117.12604528301638</v>
      </c>
      <c r="K28" s="54">
        <v>88.435108803699919</v>
      </c>
      <c r="M28" s="54"/>
    </row>
    <row r="29" spans="1:13" x14ac:dyDescent="0.2">
      <c r="A29" s="60" t="s">
        <v>611</v>
      </c>
      <c r="B29" s="54">
        <v>130.21187944843533</v>
      </c>
      <c r="C29" s="54">
        <v>135.35545376853372</v>
      </c>
      <c r="D29" s="54">
        <v>142.6767676767677</v>
      </c>
      <c r="E29" s="54">
        <v>157.10993874669896</v>
      </c>
      <c r="F29" s="54">
        <v>102.0322996206033</v>
      </c>
      <c r="G29" s="54">
        <v>156.89124318088912</v>
      </c>
      <c r="H29" s="54">
        <v>100.21974139631955</v>
      </c>
      <c r="I29" s="54">
        <v>84.038981973774426</v>
      </c>
      <c r="J29" s="54">
        <v>117.12604528301638</v>
      </c>
      <c r="K29" s="54">
        <v>90.049688426663337</v>
      </c>
      <c r="M29" s="54"/>
    </row>
    <row r="30" spans="1:13" x14ac:dyDescent="0.2">
      <c r="A30" s="60" t="s">
        <v>612</v>
      </c>
      <c r="B30" s="54">
        <v>130.07298930522001</v>
      </c>
      <c r="C30" s="54">
        <v>133.65466670011335</v>
      </c>
      <c r="D30" s="54">
        <v>142.6767676767677</v>
      </c>
      <c r="E30" s="54">
        <v>157.96559802128459</v>
      </c>
      <c r="F30" s="54">
        <v>103.80018339915796</v>
      </c>
      <c r="G30" s="54">
        <v>158.51479037338038</v>
      </c>
      <c r="H30" s="54">
        <v>100.21974139631955</v>
      </c>
      <c r="I30" s="54">
        <v>85.276915624716324</v>
      </c>
      <c r="J30" s="54">
        <v>117.12604528301638</v>
      </c>
      <c r="K30" s="54">
        <v>90.05</v>
      </c>
      <c r="M30" s="54"/>
    </row>
    <row r="31" spans="1:13" x14ac:dyDescent="0.2">
      <c r="A31" s="60" t="s">
        <v>613</v>
      </c>
      <c r="B31" s="54">
        <v>130.26313444472515</v>
      </c>
      <c r="C31" s="54">
        <v>134.3941643352581</v>
      </c>
      <c r="D31" s="54">
        <v>143.18181818181819</v>
      </c>
      <c r="E31" s="54">
        <v>158.81802261974232</v>
      </c>
      <c r="F31" s="54">
        <v>104.74897333938181</v>
      </c>
      <c r="G31" s="54">
        <v>156.54494113863285</v>
      </c>
      <c r="H31" s="54">
        <v>100.21974139631955</v>
      </c>
      <c r="I31" s="54">
        <v>85.276915624716324</v>
      </c>
      <c r="J31" s="54">
        <v>117.12604528301638</v>
      </c>
      <c r="K31" s="54">
        <v>90.05</v>
      </c>
    </row>
    <row r="32" spans="1:13" x14ac:dyDescent="0.2">
      <c r="A32" s="60" t="s">
        <v>629</v>
      </c>
      <c r="B32" s="54">
        <v>133.24834835762115</v>
      </c>
      <c r="C32" s="54">
        <v>131.76</v>
      </c>
      <c r="D32" s="54">
        <v>143.18181818181819</v>
      </c>
      <c r="E32" s="54">
        <v>180.3178360791822</v>
      </c>
      <c r="F32" s="54">
        <v>104.74897333938181</v>
      </c>
      <c r="G32" s="54">
        <v>158.4422024884033</v>
      </c>
      <c r="H32" s="54">
        <v>100.21974139631955</v>
      </c>
      <c r="I32" s="54">
        <v>85.276915624716324</v>
      </c>
      <c r="J32" s="54">
        <v>117.12604528301638</v>
      </c>
      <c r="K32" s="54">
        <v>90.05</v>
      </c>
    </row>
    <row r="33" spans="1:39" x14ac:dyDescent="0.2">
      <c r="A33" s="60" t="s">
        <v>630</v>
      </c>
      <c r="B33" s="54">
        <v>137.32458200471243</v>
      </c>
      <c r="C33" s="54">
        <v>137.66999999999999</v>
      </c>
      <c r="D33" s="54">
        <v>143.18181818181819</v>
      </c>
      <c r="E33" s="54">
        <v>192.5090652839317</v>
      </c>
      <c r="F33" s="54">
        <v>100.74826899340015</v>
      </c>
      <c r="G33" s="54">
        <v>158.77825725913556</v>
      </c>
      <c r="H33" s="54">
        <v>100.21974139631955</v>
      </c>
      <c r="I33" s="54">
        <v>85.276915624716324</v>
      </c>
      <c r="J33" s="54">
        <v>117.12604528301638</v>
      </c>
      <c r="K33" s="54">
        <v>90.05</v>
      </c>
    </row>
    <row r="34" spans="1:39" x14ac:dyDescent="0.2">
      <c r="A34" s="60" t="s">
        <v>746</v>
      </c>
      <c r="B34" s="54">
        <v>135.83792524619722</v>
      </c>
      <c r="C34" s="54">
        <v>133.22</v>
      </c>
      <c r="D34" s="54">
        <v>144.94999999999999</v>
      </c>
      <c r="E34" s="54">
        <v>194.09</v>
      </c>
      <c r="F34" s="54">
        <v>103.03</v>
      </c>
      <c r="G34" s="54">
        <v>155.51</v>
      </c>
      <c r="H34" s="54">
        <v>100.21974139631955</v>
      </c>
      <c r="I34" s="54">
        <v>85.276915624716324</v>
      </c>
      <c r="J34" s="54">
        <v>117.12604528301638</v>
      </c>
      <c r="K34" s="54">
        <v>91.05</v>
      </c>
      <c r="AJ34" s="54"/>
      <c r="AK34" s="54"/>
      <c r="AL34" s="54"/>
      <c r="AM34" s="54"/>
    </row>
    <row r="35" spans="1:39" ht="20.100000000000001" customHeight="1" x14ac:dyDescent="0.2">
      <c r="A35" s="60" t="s">
        <v>413</v>
      </c>
      <c r="B35" s="54">
        <f>AVERAGE(B4:B6)</f>
        <v>100.49666666666667</v>
      </c>
      <c r="C35" s="54">
        <f t="shared" ref="C35:K35" si="0">AVERAGE(C4:C6)</f>
        <v>101.79</v>
      </c>
      <c r="D35" s="54">
        <f t="shared" si="0"/>
        <v>101.26333333333334</v>
      </c>
      <c r="E35" s="54">
        <f t="shared" si="0"/>
        <v>99.513333333333335</v>
      </c>
      <c r="F35" s="54">
        <f t="shared" si="0"/>
        <v>100.59333333333332</v>
      </c>
      <c r="G35" s="54">
        <f t="shared" si="0"/>
        <v>98.576666666666668</v>
      </c>
      <c r="H35" s="54">
        <f t="shared" si="0"/>
        <v>100</v>
      </c>
      <c r="I35" s="54">
        <f t="shared" si="0"/>
        <v>100.08333333333333</v>
      </c>
      <c r="J35" s="54">
        <f t="shared" si="0"/>
        <v>100</v>
      </c>
      <c r="K35" s="54">
        <f t="shared" si="0"/>
        <v>100.52666666666666</v>
      </c>
    </row>
    <row r="36" spans="1:39" x14ac:dyDescent="0.2">
      <c r="A36" s="60" t="s">
        <v>414</v>
      </c>
      <c r="B36" s="54">
        <f>AVERAGE(B7:B10)</f>
        <v>102.52249999999999</v>
      </c>
      <c r="C36" s="54">
        <f t="shared" ref="C36:K36" si="1">AVERAGE(C7:C10)</f>
        <v>106.1125</v>
      </c>
      <c r="D36" s="54">
        <f t="shared" si="1"/>
        <v>102.0825</v>
      </c>
      <c r="E36" s="54">
        <f t="shared" si="1"/>
        <v>99.45</v>
      </c>
      <c r="F36" s="54">
        <f t="shared" si="1"/>
        <v>103.94749999999999</v>
      </c>
      <c r="G36" s="54">
        <f t="shared" si="1"/>
        <v>99.267500000000013</v>
      </c>
      <c r="H36" s="54">
        <f t="shared" si="1"/>
        <v>100</v>
      </c>
      <c r="I36" s="54">
        <f t="shared" si="1"/>
        <v>99.092500000000001</v>
      </c>
      <c r="J36" s="54">
        <f t="shared" si="1"/>
        <v>102.77</v>
      </c>
      <c r="K36" s="54">
        <f t="shared" si="1"/>
        <v>100.96250000000001</v>
      </c>
    </row>
    <row r="37" spans="1:39" x14ac:dyDescent="0.2">
      <c r="A37" s="60" t="s">
        <v>415</v>
      </c>
      <c r="B37" s="54">
        <f>AVERAGE(B11:B14)</f>
        <v>106.09689596386326</v>
      </c>
      <c r="C37" s="54">
        <f t="shared" ref="C37:K37" si="2">AVERAGE(C11:C14)</f>
        <v>106.39817358102597</v>
      </c>
      <c r="D37" s="54">
        <f t="shared" si="2"/>
        <v>122.59378787878788</v>
      </c>
      <c r="E37" s="54">
        <f t="shared" si="2"/>
        <v>104.17061932569635</v>
      </c>
      <c r="F37" s="54">
        <f t="shared" si="2"/>
        <v>102.85706056953133</v>
      </c>
      <c r="G37" s="54">
        <f t="shared" si="2"/>
        <v>110.77205928306901</v>
      </c>
      <c r="H37" s="54">
        <f t="shared" si="2"/>
        <v>100</v>
      </c>
      <c r="I37" s="54">
        <f t="shared" si="2"/>
        <v>94.107519271675699</v>
      </c>
      <c r="J37" s="54">
        <f t="shared" si="2"/>
        <v>111.76981037139066</v>
      </c>
      <c r="K37" s="54">
        <f t="shared" si="2"/>
        <v>102.94895066951732</v>
      </c>
      <c r="M37" s="51"/>
      <c r="N37" s="51"/>
      <c r="O37" s="51"/>
      <c r="P37" s="51"/>
      <c r="Q37" s="51"/>
      <c r="R37" s="51"/>
      <c r="S37" s="51"/>
      <c r="T37" s="51"/>
      <c r="U37" s="51"/>
      <c r="V37" s="51"/>
      <c r="W37" s="51"/>
      <c r="X37" s="51"/>
    </row>
    <row r="38" spans="1:39" x14ac:dyDescent="0.2">
      <c r="A38" s="60" t="s">
        <v>416</v>
      </c>
      <c r="B38" s="54">
        <f>AVERAGE(B15:B18)</f>
        <v>111.67</v>
      </c>
      <c r="C38" s="54">
        <f t="shared" ref="C38:K38" si="3">AVERAGE(C15:C18)</f>
        <v>108.85389498646016</v>
      </c>
      <c r="D38" s="54">
        <f t="shared" si="3"/>
        <v>132.33401515151516</v>
      </c>
      <c r="E38" s="54">
        <f t="shared" si="3"/>
        <v>122.07478655073717</v>
      </c>
      <c r="F38" s="54">
        <f t="shared" si="3"/>
        <v>105.88329644460154</v>
      </c>
      <c r="G38" s="54">
        <f t="shared" si="3"/>
        <v>124.34861168389558</v>
      </c>
      <c r="H38" s="54">
        <f t="shared" si="3"/>
        <v>100</v>
      </c>
      <c r="I38" s="54">
        <f t="shared" si="3"/>
        <v>88.823286531400441</v>
      </c>
      <c r="J38" s="54">
        <f t="shared" si="3"/>
        <v>115.8987546128218</v>
      </c>
      <c r="K38" s="54">
        <f t="shared" si="3"/>
        <v>98.811127639617069</v>
      </c>
      <c r="M38" s="51"/>
      <c r="N38" s="51"/>
      <c r="O38" s="51"/>
      <c r="P38" s="51"/>
      <c r="Q38" s="51"/>
      <c r="R38" s="51"/>
      <c r="S38" s="51"/>
      <c r="T38" s="51"/>
      <c r="U38" s="51"/>
      <c r="V38" s="51"/>
      <c r="W38" s="51"/>
      <c r="X38" s="51"/>
    </row>
    <row r="39" spans="1:39" s="51" customFormat="1" x14ac:dyDescent="0.2">
      <c r="A39" s="60" t="s">
        <v>417</v>
      </c>
      <c r="B39" s="198">
        <f>AVERAGE(B19:B22)</f>
        <v>114.61441336236203</v>
      </c>
      <c r="C39" s="198">
        <f t="shared" ref="C39:K39" si="4">AVERAGE(C19:C22)</f>
        <v>110.54393215610857</v>
      </c>
      <c r="D39" s="198">
        <f t="shared" si="4"/>
        <v>133.55429292929296</v>
      </c>
      <c r="E39" s="198">
        <f t="shared" si="4"/>
        <v>131.94955047928102</v>
      </c>
      <c r="F39" s="198">
        <f t="shared" si="4"/>
        <v>104.01107794012987</v>
      </c>
      <c r="G39" s="198">
        <f t="shared" si="4"/>
        <v>133.78521787122835</v>
      </c>
      <c r="H39" s="198">
        <f t="shared" si="4"/>
        <v>100</v>
      </c>
      <c r="I39" s="198">
        <f t="shared" si="4"/>
        <v>85.404218148806507</v>
      </c>
      <c r="J39" s="198">
        <f t="shared" si="4"/>
        <v>115.89501845128719</v>
      </c>
      <c r="K39" s="198">
        <f t="shared" si="4"/>
        <v>96.335925617610499</v>
      </c>
      <c r="M39" s="4"/>
      <c r="N39" s="4"/>
      <c r="O39" s="4"/>
      <c r="P39" s="4"/>
      <c r="Q39" s="4"/>
      <c r="R39" s="4"/>
      <c r="S39" s="4"/>
      <c r="T39" s="4"/>
      <c r="U39" s="4"/>
      <c r="V39" s="4"/>
      <c r="W39" s="4"/>
      <c r="X39" s="4"/>
    </row>
    <row r="40" spans="1:39" s="51" customFormat="1" x14ac:dyDescent="0.2">
      <c r="A40" s="60" t="s">
        <v>418</v>
      </c>
      <c r="B40" s="198">
        <f>AVERAGE(B23:B26)</f>
        <v>131.43411623312096</v>
      </c>
      <c r="C40" s="198">
        <f t="shared" ref="C40:K40" si="5">AVERAGE(C23:C26)</f>
        <v>123.72074245909411</v>
      </c>
      <c r="D40" s="198">
        <f t="shared" si="5"/>
        <v>136.48358585858588</v>
      </c>
      <c r="E40" s="198">
        <f t="shared" si="5"/>
        <v>178.60132284726652</v>
      </c>
      <c r="F40" s="198">
        <f t="shared" si="5"/>
        <v>107.6497987281741</v>
      </c>
      <c r="G40" s="198">
        <f t="shared" si="5"/>
        <v>162.71341703168338</v>
      </c>
      <c r="H40" s="198">
        <f t="shared" si="5"/>
        <v>100</v>
      </c>
      <c r="I40" s="198">
        <f t="shared" si="5"/>
        <v>84.205115637367101</v>
      </c>
      <c r="J40" s="198">
        <f t="shared" si="5"/>
        <v>116.20277515921948</v>
      </c>
      <c r="K40" s="198">
        <f t="shared" si="5"/>
        <v>95.300846258983242</v>
      </c>
      <c r="M40"/>
      <c r="N40"/>
      <c r="O40"/>
      <c r="P40"/>
      <c r="Q40"/>
      <c r="R40"/>
      <c r="S40"/>
      <c r="T40"/>
      <c r="U40"/>
      <c r="V40"/>
      <c r="W40"/>
      <c r="X40"/>
    </row>
    <row r="41" spans="1:39" s="51" customFormat="1" x14ac:dyDescent="0.2">
      <c r="A41" s="60" t="s">
        <v>603</v>
      </c>
      <c r="B41" s="198">
        <f>AVERAGE(B27:B30)</f>
        <v>132.06187042325115</v>
      </c>
      <c r="C41" s="198">
        <f t="shared" ref="C41:K41" si="6">AVERAGE(C27:C30)</f>
        <v>136.26787581144188</v>
      </c>
      <c r="D41" s="198">
        <f t="shared" si="6"/>
        <v>143.23232323232324</v>
      </c>
      <c r="E41" s="198">
        <f t="shared" si="6"/>
        <v>167.39837901261475</v>
      </c>
      <c r="F41" s="198">
        <f t="shared" si="6"/>
        <v>104.99967156722198</v>
      </c>
      <c r="G41" s="198">
        <f t="shared" si="6"/>
        <v>155.40154460255474</v>
      </c>
      <c r="H41" s="198">
        <f t="shared" si="6"/>
        <v>100.10987069815977</v>
      </c>
      <c r="I41" s="198">
        <f t="shared" si="6"/>
        <v>83.818813261820921</v>
      </c>
      <c r="J41" s="198">
        <f t="shared" si="6"/>
        <v>117.12604528301638</v>
      </c>
      <c r="K41" s="198">
        <f t="shared" si="6"/>
        <v>89.049640053398747</v>
      </c>
      <c r="M41"/>
      <c r="N41"/>
      <c r="O41"/>
      <c r="P41"/>
      <c r="Q41"/>
      <c r="R41"/>
      <c r="S41"/>
      <c r="T41"/>
      <c r="U41"/>
      <c r="V41"/>
      <c r="W41"/>
      <c r="X41"/>
    </row>
    <row r="42" spans="1:39" s="4" customFormat="1" ht="19.5" customHeight="1" x14ac:dyDescent="0.2">
      <c r="A42" s="90" t="s">
        <v>617</v>
      </c>
      <c r="B42" s="56">
        <f>AVERAGE(B31:B34)</f>
        <v>134.16849751331398</v>
      </c>
      <c r="C42" s="56">
        <f t="shared" ref="C42:K42" si="7">AVERAGE(C31:C34)</f>
        <v>134.26104108381452</v>
      </c>
      <c r="D42" s="56">
        <f t="shared" si="7"/>
        <v>143.62386363636364</v>
      </c>
      <c r="E42" s="56">
        <f t="shared" si="7"/>
        <v>181.43373099571406</v>
      </c>
      <c r="F42" s="56">
        <f t="shared" si="7"/>
        <v>103.31905391804094</v>
      </c>
      <c r="G42" s="56">
        <f t="shared" si="7"/>
        <v>157.31885022154293</v>
      </c>
      <c r="H42" s="56">
        <f t="shared" si="7"/>
        <v>100.21974139631955</v>
      </c>
      <c r="I42" s="56">
        <f t="shared" si="7"/>
        <v>85.276915624716324</v>
      </c>
      <c r="J42" s="56">
        <f t="shared" si="7"/>
        <v>117.12604528301638</v>
      </c>
      <c r="K42" s="56">
        <f t="shared" si="7"/>
        <v>90.3</v>
      </c>
      <c r="M42"/>
      <c r="N42"/>
      <c r="O42"/>
      <c r="P42"/>
      <c r="Q42"/>
      <c r="R42"/>
      <c r="S42"/>
      <c r="T42"/>
      <c r="U42"/>
      <c r="V42"/>
      <c r="W42"/>
      <c r="X42"/>
    </row>
    <row r="43" spans="1:39" ht="19.5" customHeight="1" x14ac:dyDescent="0.2">
      <c r="A43" s="52" t="s">
        <v>103</v>
      </c>
    </row>
    <row r="44" spans="1:39" ht="20.100000000000001" customHeight="1" x14ac:dyDescent="0.2">
      <c r="A44" s="60" t="s">
        <v>108</v>
      </c>
      <c r="B44" s="58">
        <f t="shared" ref="B44:B50" si="8">B8/B4-1</f>
        <v>2.2199999999999998E-2</v>
      </c>
      <c r="C44" s="58">
        <f t="shared" ref="C44:K44" si="9">C8/C4-1</f>
        <v>6.2999999999999945E-2</v>
      </c>
      <c r="D44" s="58">
        <f t="shared" si="9"/>
        <v>2.2699999999999942E-2</v>
      </c>
      <c r="E44" s="58">
        <f t="shared" si="9"/>
        <v>-9.8000000000000309E-3</v>
      </c>
      <c r="F44" s="58">
        <f t="shared" si="9"/>
        <v>5.7300000000000129E-2</v>
      </c>
      <c r="G44" s="58">
        <f t="shared" si="9"/>
        <v>-2.0499999999999963E-2</v>
      </c>
      <c r="H44" s="58">
        <f t="shared" si="9"/>
        <v>0</v>
      </c>
      <c r="I44" s="58">
        <f t="shared" si="9"/>
        <v>-3.7999999999999146E-3</v>
      </c>
      <c r="J44" s="58">
        <f t="shared" si="9"/>
        <v>0</v>
      </c>
      <c r="K44" s="58">
        <f t="shared" si="9"/>
        <v>8.1999999999999851E-3</v>
      </c>
    </row>
    <row r="45" spans="1:39" x14ac:dyDescent="0.2">
      <c r="A45" s="60" t="s">
        <v>114</v>
      </c>
      <c r="B45" s="59">
        <f t="shared" si="8"/>
        <v>1.9502487562188975E-2</v>
      </c>
      <c r="C45" s="59">
        <f t="shared" ref="C45:K45" si="10">C9/C5-1</f>
        <v>4.2730028356311678E-2</v>
      </c>
      <c r="D45" s="59">
        <f t="shared" si="10"/>
        <v>2.2699999999999942E-2</v>
      </c>
      <c r="E45" s="59">
        <f t="shared" si="10"/>
        <v>1.4098690835850913E-3</v>
      </c>
      <c r="F45" s="59">
        <f t="shared" si="10"/>
        <v>4.0220661985957751E-2</v>
      </c>
      <c r="G45" s="59">
        <f t="shared" si="10"/>
        <v>1.1317292006525204E-2</v>
      </c>
      <c r="H45" s="59">
        <f t="shared" si="10"/>
        <v>0</v>
      </c>
      <c r="I45" s="59">
        <f t="shared" si="10"/>
        <v>7.7883175237143387E-3</v>
      </c>
      <c r="J45" s="59">
        <f t="shared" si="10"/>
        <v>0</v>
      </c>
      <c r="K45" s="59">
        <f t="shared" si="10"/>
        <v>-1.3930348258706093E-3</v>
      </c>
    </row>
    <row r="46" spans="1:39" x14ac:dyDescent="0.2">
      <c r="A46" s="60" t="s">
        <v>115</v>
      </c>
      <c r="B46" s="59">
        <f t="shared" si="8"/>
        <v>2.4259827705713555E-2</v>
      </c>
      <c r="C46" s="59">
        <f t="shared" ref="C46:K46" si="11">C10/C6-1</f>
        <v>2.6091173617846852E-2</v>
      </c>
      <c r="D46" s="59">
        <f t="shared" si="11"/>
        <v>-1.4644956161479983E-2</v>
      </c>
      <c r="E46" s="59">
        <f t="shared" si="11"/>
        <v>1.1386537686416842E-2</v>
      </c>
      <c r="F46" s="59">
        <f t="shared" si="11"/>
        <v>1.4890282131661436E-2</v>
      </c>
      <c r="G46" s="59">
        <f t="shared" si="11"/>
        <v>4.6082949308755783E-2</v>
      </c>
      <c r="H46" s="59">
        <f t="shared" si="11"/>
        <v>0</v>
      </c>
      <c r="I46" s="59">
        <f t="shared" si="11"/>
        <v>-3.3566433566433518E-2</v>
      </c>
      <c r="J46" s="59">
        <f t="shared" si="11"/>
        <v>0.11080000000000001</v>
      </c>
      <c r="K46" s="59">
        <f t="shared" si="11"/>
        <v>-9.8931539374746968E-4</v>
      </c>
    </row>
    <row r="47" spans="1:39" x14ac:dyDescent="0.2">
      <c r="A47" s="60" t="s">
        <v>116</v>
      </c>
      <c r="B47" s="59">
        <f t="shared" si="8"/>
        <v>2.3708775673757509E-2</v>
      </c>
      <c r="C47" s="59">
        <f t="shared" ref="C47:K47" si="12">C11/C7-1</f>
        <v>5.1333174811190041E-3</v>
      </c>
      <c r="D47" s="59">
        <f t="shared" si="12"/>
        <v>0.18464491248179216</v>
      </c>
      <c r="E47" s="59">
        <f t="shared" si="12"/>
        <v>-6.8225419030643053E-4</v>
      </c>
      <c r="F47" s="59">
        <f t="shared" si="12"/>
        <v>-3.1314620133788829E-3</v>
      </c>
      <c r="G47" s="59">
        <f t="shared" si="12"/>
        <v>9.3150308164001494E-2</v>
      </c>
      <c r="H47" s="59">
        <f t="shared" si="12"/>
        <v>0</v>
      </c>
      <c r="I47" s="59">
        <f t="shared" si="12"/>
        <v>-4.9454207845147091E-2</v>
      </c>
      <c r="J47" s="59">
        <f t="shared" si="12"/>
        <v>0.1107924148556263</v>
      </c>
      <c r="K47" s="59">
        <f t="shared" si="12"/>
        <v>4.2856001383542175E-3</v>
      </c>
    </row>
    <row r="48" spans="1:39" x14ac:dyDescent="0.2">
      <c r="A48" s="60" t="s">
        <v>109</v>
      </c>
      <c r="B48" s="59">
        <f t="shared" si="8"/>
        <v>2.7978869105850013E-2</v>
      </c>
      <c r="C48" s="59">
        <f t="shared" ref="C48:K48" si="13">C12/C8-1</f>
        <v>-9.0310442144871939E-3</v>
      </c>
      <c r="D48" s="59">
        <f t="shared" si="13"/>
        <v>0.17629803461425642</v>
      </c>
      <c r="E48" s="59">
        <f t="shared" si="13"/>
        <v>5.7867097556049352E-2</v>
      </c>
      <c r="F48" s="59">
        <f t="shared" si="13"/>
        <v>-2.761751631514231E-2</v>
      </c>
      <c r="G48" s="59">
        <f t="shared" si="13"/>
        <v>9.2904543134252116E-2</v>
      </c>
      <c r="H48" s="59">
        <f t="shared" si="13"/>
        <v>0</v>
      </c>
      <c r="I48" s="59">
        <f t="shared" si="13"/>
        <v>-7.0668540453724171E-2</v>
      </c>
      <c r="J48" s="59">
        <f t="shared" si="13"/>
        <v>0.11080000000000001</v>
      </c>
      <c r="K48" s="59">
        <f t="shared" si="13"/>
        <v>1.6068240428486424E-2</v>
      </c>
    </row>
    <row r="49" spans="1:11" x14ac:dyDescent="0.2">
      <c r="A49" s="60" t="s">
        <v>117</v>
      </c>
      <c r="B49" s="59">
        <f t="shared" si="8"/>
        <v>4.0991606480577758E-2</v>
      </c>
      <c r="C49" s="59">
        <f t="shared" ref="C49:K49" si="14">C13/C9-1</f>
        <v>3.7509377344346895E-4</v>
      </c>
      <c r="D49" s="59">
        <f t="shared" si="14"/>
        <v>0.20709885596949262</v>
      </c>
      <c r="E49" s="59">
        <f t="shared" si="14"/>
        <v>6.5064360418342737E-2</v>
      </c>
      <c r="F49" s="59">
        <f t="shared" si="14"/>
        <v>-1.2824221386558698E-2</v>
      </c>
      <c r="G49" s="59">
        <f t="shared" si="14"/>
        <v>0.11614073999395091</v>
      </c>
      <c r="H49" s="59">
        <f t="shared" si="14"/>
        <v>0</v>
      </c>
      <c r="I49" s="59">
        <f t="shared" si="14"/>
        <v>-5.6772020212028207E-2</v>
      </c>
      <c r="J49" s="59">
        <f t="shared" si="14"/>
        <v>0.11080000000000001</v>
      </c>
      <c r="K49" s="59">
        <f t="shared" si="14"/>
        <v>3.7863690713431541E-2</v>
      </c>
    </row>
    <row r="50" spans="1:11" x14ac:dyDescent="0.2">
      <c r="A50" s="60" t="s">
        <v>118</v>
      </c>
      <c r="B50" s="59">
        <f t="shared" si="8"/>
        <v>4.6597061098221371E-2</v>
      </c>
      <c r="C50" s="59">
        <f t="shared" ref="C50:K50" si="15">C14/C10-1</f>
        <v>1.4368087720956657E-2</v>
      </c>
      <c r="D50" s="59">
        <f t="shared" si="15"/>
        <v>0.23555294807861538</v>
      </c>
      <c r="E50" s="59">
        <f t="shared" si="15"/>
        <v>6.7251170668526372E-2</v>
      </c>
      <c r="F50" s="59">
        <f t="shared" si="15"/>
        <v>2.0270270270270618E-3</v>
      </c>
      <c r="G50" s="59">
        <f t="shared" si="15"/>
        <v>0.15947136563876652</v>
      </c>
      <c r="H50" s="59">
        <f t="shared" si="15"/>
        <v>0</v>
      </c>
      <c r="I50" s="59">
        <f t="shared" si="15"/>
        <v>-2.3464957618358429E-2</v>
      </c>
      <c r="J50" s="59">
        <f t="shared" si="15"/>
        <v>2.4846957148001447E-2</v>
      </c>
      <c r="K50" s="59">
        <f t="shared" si="15"/>
        <v>2.0697167755991286E-2</v>
      </c>
    </row>
    <row r="51" spans="1:11" x14ac:dyDescent="0.2">
      <c r="A51" s="60" t="s">
        <v>119</v>
      </c>
      <c r="B51" s="59">
        <f t="shared" ref="B51:K51" si="16">B15/B11-1</f>
        <v>6.181210356857858E-2</v>
      </c>
      <c r="C51" s="59">
        <f t="shared" si="16"/>
        <v>8.0677953946970415E-3</v>
      </c>
      <c r="D51" s="59">
        <f t="shared" si="16"/>
        <v>6.930393700787385E-2</v>
      </c>
      <c r="E51" s="59">
        <f t="shared" si="16"/>
        <v>0.207957608930746</v>
      </c>
      <c r="F51" s="59">
        <f t="shared" si="16"/>
        <v>1.0365868809811829E-2</v>
      </c>
      <c r="G51" s="59">
        <f t="shared" si="16"/>
        <v>0.13894665368411507</v>
      </c>
      <c r="H51" s="59">
        <f t="shared" si="16"/>
        <v>0</v>
      </c>
      <c r="I51" s="59">
        <f t="shared" si="16"/>
        <v>-4.172938914760882E-2</v>
      </c>
      <c r="J51" s="59">
        <f t="shared" si="16"/>
        <v>4.3399274697639489E-2</v>
      </c>
      <c r="K51" s="59">
        <f t="shared" si="16"/>
        <v>1.1301720933045045E-2</v>
      </c>
    </row>
    <row r="52" spans="1:11" x14ac:dyDescent="0.2">
      <c r="A52" s="60" t="s">
        <v>110</v>
      </c>
      <c r="B52" s="59">
        <f t="shared" ref="B52:K53" si="17">B16/B12-1</f>
        <v>5.9002664636467417E-2</v>
      </c>
      <c r="C52" s="59">
        <f t="shared" si="17"/>
        <v>4.4522498576039515E-2</v>
      </c>
      <c r="D52" s="59">
        <f t="shared" si="17"/>
        <v>9.4679966749792177E-2</v>
      </c>
      <c r="E52" s="59">
        <f t="shared" si="17"/>
        <v>0.14033412887828156</v>
      </c>
      <c r="F52" s="59">
        <f t="shared" si="17"/>
        <v>1.1963816749343437E-2</v>
      </c>
      <c r="G52" s="59">
        <f t="shared" si="17"/>
        <v>0.13302195235871106</v>
      </c>
      <c r="H52" s="59">
        <f t="shared" si="17"/>
        <v>0</v>
      </c>
      <c r="I52" s="59">
        <f t="shared" si="17"/>
        <v>-1.3393821559732122E-2</v>
      </c>
      <c r="J52" s="59">
        <f t="shared" si="17"/>
        <v>4.3392149801944502E-2</v>
      </c>
      <c r="K52" s="59">
        <f t="shared" si="17"/>
        <v>-3.0749707145646177E-2</v>
      </c>
    </row>
    <row r="53" spans="1:11" x14ac:dyDescent="0.2">
      <c r="A53" s="60" t="s">
        <v>373</v>
      </c>
      <c r="B53" s="59">
        <f t="shared" si="17"/>
        <v>4.63153947121695E-2</v>
      </c>
      <c r="C53" s="59">
        <f t="shared" si="17"/>
        <v>3.2902137232845741E-2</v>
      </c>
      <c r="D53" s="59">
        <f t="shared" si="17"/>
        <v>8.092345078979335E-2</v>
      </c>
      <c r="E53" s="59">
        <f t="shared" si="17"/>
        <v>0.1418185251628743</v>
      </c>
      <c r="F53" s="59">
        <f t="shared" si="17"/>
        <v>7.3940222699746094E-2</v>
      </c>
      <c r="G53" s="59">
        <f t="shared" si="17"/>
        <v>0.11200433565170265</v>
      </c>
      <c r="H53" s="59">
        <f t="shared" si="17"/>
        <v>0</v>
      </c>
      <c r="I53" s="59">
        <f t="shared" si="17"/>
        <v>-5.4936974789915993E-2</v>
      </c>
      <c r="J53" s="59">
        <f t="shared" si="17"/>
        <v>4.3392149801944502E-2</v>
      </c>
      <c r="K53" s="59">
        <f t="shared" si="17"/>
        <v>-7.5940860215053752E-2</v>
      </c>
    </row>
    <row r="54" spans="1:11" x14ac:dyDescent="0.2">
      <c r="A54" s="60" t="s">
        <v>391</v>
      </c>
      <c r="B54" s="59">
        <f t="shared" ref="B54:K54" si="18">B18/B14-1</f>
        <v>4.3414003325327855E-2</v>
      </c>
      <c r="C54" s="59">
        <f t="shared" si="18"/>
        <v>7.1342833458263311E-3</v>
      </c>
      <c r="D54" s="59">
        <f t="shared" si="18"/>
        <v>7.3172369468666121E-2</v>
      </c>
      <c r="E54" s="59">
        <f t="shared" si="18"/>
        <v>0.19911450898943861</v>
      </c>
      <c r="F54" s="59">
        <f t="shared" si="18"/>
        <v>2.1608571220558481E-2</v>
      </c>
      <c r="G54" s="59">
        <f t="shared" si="18"/>
        <v>0.10819357257330586</v>
      </c>
      <c r="H54" s="59">
        <f t="shared" si="18"/>
        <v>0</v>
      </c>
      <c r="I54" s="59">
        <f t="shared" si="18"/>
        <v>-0.11365358181854779</v>
      </c>
      <c r="J54" s="59">
        <f t="shared" si="18"/>
        <v>1.8051813521496651E-2</v>
      </c>
      <c r="K54" s="59">
        <f t="shared" si="18"/>
        <v>-6.4475496667621091E-2</v>
      </c>
    </row>
    <row r="55" spans="1:11" x14ac:dyDescent="0.2">
      <c r="A55" s="60" t="s">
        <v>392</v>
      </c>
      <c r="B55" s="59">
        <f t="shared" ref="B55:B70" si="19">B19/B15-1</f>
        <v>2.574831608474093E-2</v>
      </c>
      <c r="C55" s="59">
        <f t="shared" ref="C55:K55" si="20">C19/C15-1</f>
        <v>3.0023823849996356E-2</v>
      </c>
      <c r="D55" s="59">
        <f t="shared" si="20"/>
        <v>1.5206497321583079E-2</v>
      </c>
      <c r="E55" s="59">
        <f t="shared" si="20"/>
        <v>6.893363275106057E-2</v>
      </c>
      <c r="F55" s="59">
        <f t="shared" si="20"/>
        <v>7.4237007885158413E-3</v>
      </c>
      <c r="G55" s="59">
        <f t="shared" si="20"/>
        <v>8.2111269190969338E-2</v>
      </c>
      <c r="H55" s="59">
        <f t="shared" si="20"/>
        <v>0</v>
      </c>
      <c r="I55" s="59">
        <f t="shared" si="20"/>
        <v>-5.9185647938976516E-2</v>
      </c>
      <c r="J55" s="59">
        <f t="shared" si="20"/>
        <v>-4.2981438419520401E-5</v>
      </c>
      <c r="K55" s="59">
        <f t="shared" si="20"/>
        <v>-6.1382854547363475E-2</v>
      </c>
    </row>
    <row r="56" spans="1:11" x14ac:dyDescent="0.2">
      <c r="A56" s="60" t="s">
        <v>390</v>
      </c>
      <c r="B56" s="59">
        <f t="shared" si="19"/>
        <v>1.7398969655274321E-2</v>
      </c>
      <c r="C56" s="59">
        <f t="shared" ref="C56:K57" si="21">C20/C16-1</f>
        <v>5.3622200484433336E-3</v>
      </c>
      <c r="D56" s="59">
        <f t="shared" si="21"/>
        <v>1.0561227737930778E-2</v>
      </c>
      <c r="E56" s="59">
        <f t="shared" si="21"/>
        <v>7.1139430844386009E-2</v>
      </c>
      <c r="F56" s="59">
        <f t="shared" si="21"/>
        <v>1.7143346845558405E-2</v>
      </c>
      <c r="G56" s="59">
        <f t="shared" si="21"/>
        <v>4.1319908291972629E-2</v>
      </c>
      <c r="H56" s="59">
        <f t="shared" si="21"/>
        <v>0</v>
      </c>
      <c r="I56" s="59">
        <f t="shared" si="21"/>
        <v>-6.3276093592370075E-2</v>
      </c>
      <c r="J56" s="59">
        <f t="shared" si="21"/>
        <v>-4.2981438419520401E-5</v>
      </c>
      <c r="K56" s="59">
        <f t="shared" si="21"/>
        <v>-2.3664228196713655E-2</v>
      </c>
    </row>
    <row r="57" spans="1:11" x14ac:dyDescent="0.2">
      <c r="A57" s="60" t="s">
        <v>406</v>
      </c>
      <c r="B57" s="59">
        <f t="shared" si="19"/>
        <v>3.1655292696967763E-2</v>
      </c>
      <c r="C57" s="59">
        <f t="shared" si="21"/>
        <v>1.6633289092771397E-2</v>
      </c>
      <c r="D57" s="59">
        <f t="shared" si="21"/>
        <v>6.7703413027158099E-3</v>
      </c>
      <c r="E57" s="59">
        <f t="shared" si="21"/>
        <v>7.3870314113571034E-2</v>
      </c>
      <c r="F57" s="59">
        <f t="shared" si="21"/>
        <v>-6.4511894133832959E-2</v>
      </c>
      <c r="G57" s="59">
        <f t="shared" si="21"/>
        <v>0.12501842389426354</v>
      </c>
      <c r="H57" s="59">
        <f t="shared" si="21"/>
        <v>0</v>
      </c>
      <c r="I57" s="59">
        <f t="shared" si="21"/>
        <v>-4.9578413486262574E-2</v>
      </c>
      <c r="J57" s="59">
        <f t="shared" si="21"/>
        <v>-4.2981438419520401E-5</v>
      </c>
      <c r="K57" s="59">
        <f t="shared" si="21"/>
        <v>5.4215402838118099E-3</v>
      </c>
    </row>
    <row r="58" spans="1:11" x14ac:dyDescent="0.2">
      <c r="A58" s="60" t="s">
        <v>434</v>
      </c>
      <c r="B58" s="59">
        <f t="shared" si="19"/>
        <v>3.0584473144430691E-2</v>
      </c>
      <c r="C58" s="59">
        <f>C22/C18-1</f>
        <v>1.037393897197858E-2</v>
      </c>
      <c r="D58" s="59">
        <f t="shared" ref="D58:K58" si="22">D22/D18-1</f>
        <v>4.6554934823088701E-3</v>
      </c>
      <c r="E58" s="59">
        <f t="shared" si="22"/>
        <v>0.10769096500987585</v>
      </c>
      <c r="F58" s="59">
        <f t="shared" si="22"/>
        <v>-2.7794203791730032E-2</v>
      </c>
      <c r="G58" s="59">
        <f t="shared" si="22"/>
        <v>5.5978971976988534E-2</v>
      </c>
      <c r="H58" s="59">
        <f t="shared" si="22"/>
        <v>0</v>
      </c>
      <c r="I58" s="59">
        <f t="shared" si="22"/>
        <v>2.2756095218789518E-2</v>
      </c>
      <c r="J58" s="59">
        <f t="shared" si="22"/>
        <v>0</v>
      </c>
      <c r="K58" s="59">
        <f t="shared" si="22"/>
        <v>-1.7976641986569453E-2</v>
      </c>
    </row>
    <row r="59" spans="1:11" x14ac:dyDescent="0.2">
      <c r="A59" s="60" t="s">
        <v>433</v>
      </c>
      <c r="B59" s="59">
        <f t="shared" si="19"/>
        <v>4.3273971775027453E-2</v>
      </c>
      <c r="C59" s="59">
        <f>C23/C19-1</f>
        <v>2.0526709599361537E-2</v>
      </c>
      <c r="D59" s="59">
        <f t="shared" ref="D59:K59" si="23">D23/D19-1</f>
        <v>4.3520309477756314E-2</v>
      </c>
      <c r="E59" s="59">
        <f t="shared" si="23"/>
        <v>0.12339174827442401</v>
      </c>
      <c r="F59" s="59">
        <f t="shared" si="23"/>
        <v>1.0263588944835256E-2</v>
      </c>
      <c r="G59" s="59">
        <f t="shared" si="23"/>
        <v>7.4313502464939063E-2</v>
      </c>
      <c r="H59" s="59">
        <f t="shared" si="23"/>
        <v>0</v>
      </c>
      <c r="I59" s="59">
        <f t="shared" si="23"/>
        <v>-1.3810780576495874E-2</v>
      </c>
      <c r="J59" s="59">
        <f t="shared" si="23"/>
        <v>0</v>
      </c>
      <c r="K59" s="59">
        <f t="shared" si="23"/>
        <v>-2.7122726411550335E-3</v>
      </c>
    </row>
    <row r="60" spans="1:11" x14ac:dyDescent="0.2">
      <c r="A60" s="60" t="s">
        <v>432</v>
      </c>
      <c r="B60" s="59">
        <f t="shared" si="19"/>
        <v>7.7364236122230645E-2</v>
      </c>
      <c r="C60" s="59">
        <f t="shared" ref="C60:J60" si="24">C24/C20-1</f>
        <v>2.4244844025522294E-2</v>
      </c>
      <c r="D60" s="59">
        <f t="shared" ref="D60:D70" si="25">D24/D20-1</f>
        <v>2.9222011385199309E-2</v>
      </c>
      <c r="E60" s="59">
        <f t="shared" si="24"/>
        <v>0.16004306497744003</v>
      </c>
      <c r="F60" s="59">
        <f t="shared" si="24"/>
        <v>6.9037693586883275E-2</v>
      </c>
      <c r="G60" s="59">
        <f t="shared" si="24"/>
        <v>0.21111598889629568</v>
      </c>
      <c r="H60" s="59">
        <f t="shared" si="24"/>
        <v>0</v>
      </c>
      <c r="I60" s="59">
        <f t="shared" si="24"/>
        <v>-2.1327658144709605E-2</v>
      </c>
      <c r="J60" s="59">
        <f t="shared" si="24"/>
        <v>0</v>
      </c>
      <c r="K60" s="59">
        <f t="shared" ref="K60:K70" si="26">K24/K20-1</f>
        <v>1.8447866601930318E-2</v>
      </c>
    </row>
    <row r="61" spans="1:11" x14ac:dyDescent="0.2">
      <c r="A61" s="60" t="s">
        <v>431</v>
      </c>
      <c r="B61" s="59">
        <f t="shared" si="19"/>
        <v>0.16833430263802152</v>
      </c>
      <c r="C61" s="59">
        <f t="shared" ref="C61:C70" si="27">C25/C21-1</f>
        <v>0.12502376636095969</v>
      </c>
      <c r="D61" s="59">
        <f t="shared" si="25"/>
        <v>2.913533834586457E-2</v>
      </c>
      <c r="E61" s="59">
        <f t="shared" ref="E61:J64" si="28">E25/E21-1</f>
        <v>0.48044863742970634</v>
      </c>
      <c r="F61" s="59">
        <f t="shared" si="28"/>
        <v>1.1349600636956225E-2</v>
      </c>
      <c r="G61" s="59">
        <f t="shared" si="28"/>
        <v>0.15113493448277437</v>
      </c>
      <c r="H61" s="59">
        <f t="shared" si="28"/>
        <v>0</v>
      </c>
      <c r="I61" s="59">
        <f t="shared" si="28"/>
        <v>-2.0741425355786047E-2</v>
      </c>
      <c r="J61" s="59">
        <f t="shared" si="28"/>
        <v>0</v>
      </c>
      <c r="K61" s="59">
        <f t="shared" si="26"/>
        <v>1.8538180209810795E-2</v>
      </c>
    </row>
    <row r="62" spans="1:11" x14ac:dyDescent="0.2">
      <c r="A62" s="60" t="s">
        <v>440</v>
      </c>
      <c r="B62" s="59">
        <f t="shared" si="19"/>
        <v>0.29394155243442577</v>
      </c>
      <c r="C62" s="59">
        <f t="shared" si="27"/>
        <v>0.30912021953143309</v>
      </c>
      <c r="D62" s="59">
        <f t="shared" si="25"/>
        <v>-1.2974976830398277E-2</v>
      </c>
      <c r="E62" s="59">
        <f t="shared" si="28"/>
        <v>0.61834677491388912</v>
      </c>
      <c r="F62" s="59">
        <f t="shared" si="28"/>
        <v>4.8606681430361842E-2</v>
      </c>
      <c r="G62" s="59">
        <f t="shared" si="28"/>
        <v>0.42081928467482976</v>
      </c>
      <c r="H62" s="59">
        <f t="shared" si="28"/>
        <v>0</v>
      </c>
      <c r="I62" s="59">
        <f t="shared" si="28"/>
        <v>-2.9621977833971247E-4</v>
      </c>
      <c r="J62" s="59">
        <f t="shared" si="28"/>
        <v>1.0621913246828818E-2</v>
      </c>
      <c r="K62" s="59">
        <f t="shared" si="26"/>
        <v>-7.8779353775298544E-2</v>
      </c>
    </row>
    <row r="63" spans="1:11" x14ac:dyDescent="0.2">
      <c r="A63" s="60" t="s">
        <v>441</v>
      </c>
      <c r="B63" s="59">
        <f t="shared" si="19"/>
        <v>0.16614052383608513</v>
      </c>
      <c r="C63" s="59">
        <f t="shared" si="27"/>
        <v>0.23247554312358787</v>
      </c>
      <c r="D63" s="59">
        <f t="shared" si="25"/>
        <v>5.5421686746987886E-2</v>
      </c>
      <c r="E63" s="59">
        <f t="shared" si="28"/>
        <v>0.37323361480343387</v>
      </c>
      <c r="F63" s="59">
        <f t="shared" si="28"/>
        <v>2.9392945382764823E-2</v>
      </c>
      <c r="G63" s="59">
        <f t="shared" si="28"/>
        <v>0.11793303098750174</v>
      </c>
      <c r="H63" s="59">
        <f t="shared" si="28"/>
        <v>0</v>
      </c>
      <c r="I63" s="59">
        <f t="shared" si="28"/>
        <v>-8.7189699770573448E-3</v>
      </c>
      <c r="J63" s="59">
        <f t="shared" si="28"/>
        <v>1.0621913246828818E-2</v>
      </c>
      <c r="K63" s="59">
        <f t="shared" si="26"/>
        <v>-9.3234638043433349E-2</v>
      </c>
    </row>
    <row r="64" spans="1:11" x14ac:dyDescent="0.2">
      <c r="A64" s="60" t="s">
        <v>439</v>
      </c>
      <c r="B64" s="59">
        <f t="shared" si="19"/>
        <v>6.2857626568014746E-2</v>
      </c>
      <c r="C64" s="59">
        <f t="shared" si="27"/>
        <v>0.21165957188817885</v>
      </c>
      <c r="D64" s="59">
        <f t="shared" si="25"/>
        <v>4.9778761061946897E-2</v>
      </c>
      <c r="E64" s="59">
        <f t="shared" si="28"/>
        <v>6.1206867573141643E-2</v>
      </c>
      <c r="F64" s="59">
        <f t="shared" si="28"/>
        <v>-6.5300972580355832E-2</v>
      </c>
      <c r="G64" s="59">
        <f t="shared" si="28"/>
        <v>-3.2572274614476648E-2</v>
      </c>
      <c r="H64" s="59">
        <f t="shared" si="28"/>
        <v>0</v>
      </c>
      <c r="I64" s="59">
        <f t="shared" si="28"/>
        <v>-9.3384029696738091E-3</v>
      </c>
      <c r="J64" s="59">
        <f t="shared" si="28"/>
        <v>1.0621913246828818E-2</v>
      </c>
      <c r="K64" s="59">
        <f t="shared" si="26"/>
        <v>-0.10426158619875769</v>
      </c>
    </row>
    <row r="65" spans="1:24" x14ac:dyDescent="0.2">
      <c r="A65" s="60" t="s">
        <v>611</v>
      </c>
      <c r="B65" s="59">
        <f t="shared" si="19"/>
        <v>-3.1979232934093549E-2</v>
      </c>
      <c r="C65" s="59">
        <f t="shared" si="27"/>
        <v>7.4008089809808109E-2</v>
      </c>
      <c r="D65" s="59">
        <f t="shared" si="25"/>
        <v>3.1963470319634757E-2</v>
      </c>
      <c r="E65" s="59">
        <f t="shared" ref="E65:J67" si="29">E29/E25-1</f>
        <v>-0.18280740081499136</v>
      </c>
      <c r="F65" s="59">
        <f t="shared" si="29"/>
        <v>-1.9149395969832339E-2</v>
      </c>
      <c r="G65" s="59">
        <f t="shared" si="29"/>
        <v>-1.5944701180910847E-2</v>
      </c>
      <c r="H65" s="59">
        <f t="shared" si="29"/>
        <v>2.1974139631955047E-3</v>
      </c>
      <c r="I65" s="59">
        <f t="shared" si="29"/>
        <v>3.6201856681863376E-3</v>
      </c>
      <c r="J65" s="59">
        <f t="shared" si="29"/>
        <v>1.0621913246828818E-2</v>
      </c>
      <c r="K65" s="59">
        <f t="shared" si="26"/>
        <v>-8.640023826774923E-2</v>
      </c>
    </row>
    <row r="66" spans="1:24" x14ac:dyDescent="0.2">
      <c r="A66" s="60" t="s">
        <v>612</v>
      </c>
      <c r="B66" s="59">
        <f t="shared" si="19"/>
        <v>-0.1364963397363036</v>
      </c>
      <c r="C66" s="59">
        <f t="shared" si="27"/>
        <v>-6.5036006233287535E-2</v>
      </c>
      <c r="D66" s="59">
        <f t="shared" si="25"/>
        <v>6.1032863849765029E-2</v>
      </c>
      <c r="E66" s="59">
        <f t="shared" si="29"/>
        <v>-0.31397318093190763</v>
      </c>
      <c r="F66" s="59">
        <f t="shared" si="29"/>
        <v>-3.9928505429135064E-2</v>
      </c>
      <c r="G66" s="59">
        <f t="shared" si="29"/>
        <v>-0.19506344281900834</v>
      </c>
      <c r="H66" s="59">
        <f t="shared" si="29"/>
        <v>2.1974139631955047E-3</v>
      </c>
      <c r="I66" s="59">
        <f t="shared" si="29"/>
        <v>-3.9281563428408273E-3</v>
      </c>
      <c r="J66" s="59">
        <f t="shared" si="29"/>
        <v>0</v>
      </c>
      <c r="K66" s="59">
        <f t="shared" si="26"/>
        <v>3.2311566621790133E-2</v>
      </c>
    </row>
    <row r="67" spans="1:24" x14ac:dyDescent="0.2">
      <c r="A67" s="60" t="s">
        <v>613</v>
      </c>
      <c r="B67" s="59">
        <f t="shared" si="19"/>
        <v>-5.8251506049126101E-2</v>
      </c>
      <c r="C67" s="59">
        <f t="shared" si="27"/>
        <v>-3.1588603584659869E-2</v>
      </c>
      <c r="D67" s="59">
        <f t="shared" si="25"/>
        <v>-4.2149631190728787E-3</v>
      </c>
      <c r="E67" s="59">
        <f t="shared" si="29"/>
        <v>-0.19385247745286749</v>
      </c>
      <c r="F67" s="59">
        <f t="shared" si="29"/>
        <v>-3.3897211157216001E-2</v>
      </c>
      <c r="G67" s="59">
        <f t="shared" si="29"/>
        <v>-1.0565617221485968E-2</v>
      </c>
      <c r="H67" s="59">
        <f t="shared" si="29"/>
        <v>2.1974139631955047E-3</v>
      </c>
      <c r="I67" s="59">
        <f t="shared" si="29"/>
        <v>2.7361516301534383E-2</v>
      </c>
      <c r="J67" s="59">
        <f t="shared" si="29"/>
        <v>0</v>
      </c>
      <c r="K67" s="59">
        <f t="shared" si="26"/>
        <v>2.7220335239598548E-2</v>
      </c>
    </row>
    <row r="68" spans="1:24" x14ac:dyDescent="0.2">
      <c r="A68" s="60" t="s">
        <v>629</v>
      </c>
      <c r="B68" s="59">
        <f t="shared" si="19"/>
        <v>2.7816951684125568E-2</v>
      </c>
      <c r="C68" s="59">
        <f t="shared" si="27"/>
        <v>-4.0233674406139008E-2</v>
      </c>
      <c r="D68" s="59">
        <f t="shared" si="25"/>
        <v>-4.2149631190728787E-3</v>
      </c>
      <c r="E68" s="59">
        <f t="shared" ref="E68:J70" si="30">E32/E28-1</f>
        <v>0.14480722603596852</v>
      </c>
      <c r="F68" s="59">
        <f t="shared" si="30"/>
        <v>-9.3905660527491275E-3</v>
      </c>
      <c r="G68" s="59">
        <f t="shared" si="30"/>
        <v>7.0674442775230162E-2</v>
      </c>
      <c r="H68" s="59">
        <f t="shared" si="30"/>
        <v>2.1974139631955047E-3</v>
      </c>
      <c r="I68" s="59">
        <f t="shared" si="30"/>
        <v>2.8007373613960551E-2</v>
      </c>
      <c r="J68" s="59">
        <f t="shared" si="30"/>
        <v>0</v>
      </c>
      <c r="K68" s="59">
        <f t="shared" si="26"/>
        <v>1.826074754863094E-2</v>
      </c>
    </row>
    <row r="69" spans="1:24" x14ac:dyDescent="0.2">
      <c r="A69" s="60" t="s">
        <v>630</v>
      </c>
      <c r="B69" s="59">
        <f t="shared" si="19"/>
        <v>5.4624067991382974E-2</v>
      </c>
      <c r="C69" s="59">
        <f t="shared" si="27"/>
        <v>1.7099763378757515E-2</v>
      </c>
      <c r="D69" s="59">
        <f t="shared" si="25"/>
        <v>3.5398230088494742E-3</v>
      </c>
      <c r="E69" s="59">
        <f t="shared" si="30"/>
        <v>0.22531436788544057</v>
      </c>
      <c r="F69" s="59">
        <f t="shared" si="30"/>
        <v>-1.2584550499966096E-2</v>
      </c>
      <c r="G69" s="59">
        <f t="shared" si="30"/>
        <v>1.2027529644027313E-2</v>
      </c>
      <c r="H69" s="59">
        <f t="shared" si="30"/>
        <v>0</v>
      </c>
      <c r="I69" s="59">
        <f t="shared" si="30"/>
        <v>1.4730469382984834E-2</v>
      </c>
      <c r="J69" s="59">
        <f t="shared" si="30"/>
        <v>0</v>
      </c>
      <c r="K69" s="59">
        <f t="shared" si="26"/>
        <v>3.4600157101660756E-6</v>
      </c>
    </row>
    <row r="70" spans="1:24" x14ac:dyDescent="0.2">
      <c r="A70" s="60" t="s">
        <v>746</v>
      </c>
      <c r="B70" s="59">
        <f t="shared" si="19"/>
        <v>4.4320776909721138E-2</v>
      </c>
      <c r="C70" s="59">
        <f t="shared" si="27"/>
        <v>-3.2521625383170605E-3</v>
      </c>
      <c r="D70" s="59">
        <f t="shared" si="25"/>
        <v>1.593274336283157E-2</v>
      </c>
      <c r="E70" s="59">
        <f t="shared" si="30"/>
        <v>0.228685248125025</v>
      </c>
      <c r="F70" s="59">
        <f t="shared" si="30"/>
        <v>-7.4198654948061105E-3</v>
      </c>
      <c r="G70" s="59">
        <f t="shared" si="30"/>
        <v>-1.8955899107601426E-2</v>
      </c>
      <c r="H70" s="59">
        <f t="shared" si="30"/>
        <v>0</v>
      </c>
      <c r="I70" s="59">
        <f t="shared" si="30"/>
        <v>0</v>
      </c>
      <c r="J70" s="59">
        <f t="shared" si="30"/>
        <v>0</v>
      </c>
      <c r="K70" s="59">
        <f t="shared" si="26"/>
        <v>1.110494169905607E-2</v>
      </c>
    </row>
    <row r="71" spans="1:24" ht="20.100000000000001" customHeight="1" x14ac:dyDescent="0.2">
      <c r="A71" s="60" t="s">
        <v>414</v>
      </c>
      <c r="B71" s="3">
        <f t="shared" ref="B71:B77" si="31">B36/B35-1</f>
        <v>2.0158214202792735E-2</v>
      </c>
      <c r="C71" s="3">
        <f t="shared" ref="C71:K71" si="32">C36/C35-1</f>
        <v>4.2464878671775175E-2</v>
      </c>
      <c r="D71" s="3">
        <f t="shared" si="32"/>
        <v>8.0894696994633364E-3</v>
      </c>
      <c r="E71" s="3">
        <f t="shared" si="32"/>
        <v>-6.364306290613797E-4</v>
      </c>
      <c r="F71" s="3">
        <f t="shared" si="32"/>
        <v>3.3343826628669859E-2</v>
      </c>
      <c r="G71" s="3">
        <f t="shared" si="32"/>
        <v>7.0080816961417547E-3</v>
      </c>
      <c r="H71" s="3">
        <f t="shared" si="32"/>
        <v>0</v>
      </c>
      <c r="I71" s="3">
        <f t="shared" si="32"/>
        <v>-9.9000832639466463E-3</v>
      </c>
      <c r="J71" s="3">
        <f t="shared" si="32"/>
        <v>2.7700000000000058E-2</v>
      </c>
      <c r="K71" s="3">
        <f t="shared" si="32"/>
        <v>4.3354997015718766E-3</v>
      </c>
    </row>
    <row r="72" spans="1:24" x14ac:dyDescent="0.2">
      <c r="A72" s="60" t="s">
        <v>415</v>
      </c>
      <c r="B72" s="59">
        <f t="shared" si="31"/>
        <v>3.4864502561518407E-2</v>
      </c>
      <c r="C72" s="59">
        <f t="shared" ref="C72:K73" si="33">C37/C36-1</f>
        <v>2.692176520447509E-3</v>
      </c>
      <c r="D72" s="59">
        <f t="shared" si="33"/>
        <v>0.200928541902754</v>
      </c>
      <c r="E72" s="59">
        <f t="shared" si="33"/>
        <v>4.7467263204588717E-2</v>
      </c>
      <c r="F72" s="59">
        <f t="shared" si="33"/>
        <v>-1.049029010287561E-2</v>
      </c>
      <c r="G72" s="59">
        <f t="shared" si="33"/>
        <v>0.1158945201910897</v>
      </c>
      <c r="H72" s="59">
        <f t="shared" si="33"/>
        <v>0</v>
      </c>
      <c r="I72" s="59">
        <f t="shared" si="33"/>
        <v>-5.0306337294187764E-2</v>
      </c>
      <c r="J72" s="59">
        <f t="shared" si="33"/>
        <v>8.7572349629178481E-2</v>
      </c>
      <c r="K72" s="59">
        <f t="shared" si="33"/>
        <v>1.9675133534899691E-2</v>
      </c>
    </row>
    <row r="73" spans="1:24" x14ac:dyDescent="0.2">
      <c r="A73" s="60" t="s">
        <v>416</v>
      </c>
      <c r="B73" s="134">
        <f t="shared" si="31"/>
        <v>5.2528436251659594E-2</v>
      </c>
      <c r="C73" s="134">
        <f t="shared" si="33"/>
        <v>2.3080484587116201E-2</v>
      </c>
      <c r="D73" s="134">
        <f t="shared" si="33"/>
        <v>7.9451230288746233E-2</v>
      </c>
      <c r="E73" s="134">
        <f t="shared" si="33"/>
        <v>0.17187348353053622</v>
      </c>
      <c r="F73" s="134">
        <f t="shared" si="33"/>
        <v>2.9421761212245379E-2</v>
      </c>
      <c r="G73" s="134">
        <f t="shared" si="33"/>
        <v>0.12256296839379677</v>
      </c>
      <c r="H73" s="134">
        <f t="shared" si="33"/>
        <v>0</v>
      </c>
      <c r="I73" s="134">
        <f t="shared" si="33"/>
        <v>-5.6151015149176198E-2</v>
      </c>
      <c r="J73" s="134">
        <f t="shared" si="33"/>
        <v>3.6941498135421469E-2</v>
      </c>
      <c r="K73" s="134">
        <f t="shared" si="33"/>
        <v>-4.0192959743546308E-2</v>
      </c>
    </row>
    <row r="74" spans="1:24" x14ac:dyDescent="0.2">
      <c r="A74" s="60" t="s">
        <v>417</v>
      </c>
      <c r="B74" s="59">
        <f t="shared" si="31"/>
        <v>2.6367093779547046E-2</v>
      </c>
      <c r="C74" s="59">
        <f t="shared" ref="C74:K74" si="34">C39/C38-1</f>
        <v>1.5525739063894983E-2</v>
      </c>
      <c r="D74" s="59">
        <f t="shared" si="34"/>
        <v>9.2211951430676287E-3</v>
      </c>
      <c r="E74" s="59">
        <f t="shared" si="34"/>
        <v>8.0891101328607773E-2</v>
      </c>
      <c r="F74" s="59">
        <f t="shared" si="34"/>
        <v>-1.7681906092253397E-2</v>
      </c>
      <c r="G74" s="59">
        <f t="shared" si="34"/>
        <v>7.5888311574570766E-2</v>
      </c>
      <c r="H74" s="59">
        <f t="shared" si="34"/>
        <v>0</v>
      </c>
      <c r="I74" s="59">
        <f t="shared" si="34"/>
        <v>-3.8492928106023672E-2</v>
      </c>
      <c r="J74" s="59">
        <f t="shared" si="34"/>
        <v>-3.2236425206666475E-5</v>
      </c>
      <c r="K74" s="59">
        <f t="shared" si="34"/>
        <v>-2.5049830733984702E-2</v>
      </c>
      <c r="M74" s="4"/>
      <c r="N74" s="4"/>
      <c r="O74" s="4"/>
      <c r="P74" s="4"/>
      <c r="Q74" s="4"/>
      <c r="R74" s="4"/>
      <c r="S74" s="4"/>
      <c r="T74" s="4"/>
      <c r="U74" s="4"/>
      <c r="V74" s="4"/>
      <c r="W74" s="4"/>
      <c r="X74" s="4"/>
    </row>
    <row r="75" spans="1:24" x14ac:dyDescent="0.2">
      <c r="A75" s="60" t="s">
        <v>418</v>
      </c>
      <c r="B75" s="59">
        <f t="shared" si="31"/>
        <v>0.14675032901474783</v>
      </c>
      <c r="C75" s="59">
        <f t="shared" ref="C75:K75" si="35">C40/C39-1</f>
        <v>0.11919976109025532</v>
      </c>
      <c r="D75" s="59">
        <f t="shared" si="35"/>
        <v>2.1933349090049514E-2</v>
      </c>
      <c r="E75" s="59">
        <f t="shared" si="35"/>
        <v>0.35355764531619882</v>
      </c>
      <c r="F75" s="59">
        <f t="shared" si="35"/>
        <v>3.498397343924009E-2</v>
      </c>
      <c r="G75" s="59">
        <f t="shared" si="35"/>
        <v>0.21622866577306876</v>
      </c>
      <c r="H75" s="59">
        <f t="shared" si="35"/>
        <v>0</v>
      </c>
      <c r="I75" s="59">
        <f t="shared" si="35"/>
        <v>-1.4040319523212719E-2</v>
      </c>
      <c r="J75" s="59">
        <f t="shared" si="35"/>
        <v>2.6554783117072045E-3</v>
      </c>
      <c r="K75" s="59">
        <f t="shared" si="35"/>
        <v>-1.0744479299818366E-2</v>
      </c>
      <c r="M75" s="4"/>
      <c r="N75" s="4"/>
      <c r="O75" s="4"/>
      <c r="P75" s="4"/>
      <c r="Q75" s="4"/>
      <c r="R75" s="4"/>
      <c r="S75" s="4"/>
      <c r="T75" s="4"/>
      <c r="U75" s="4"/>
      <c r="V75" s="4"/>
      <c r="W75" s="4"/>
      <c r="X75" s="4"/>
    </row>
    <row r="76" spans="1:24" x14ac:dyDescent="0.2">
      <c r="A76" s="60" t="s">
        <v>603</v>
      </c>
      <c r="B76" s="59">
        <f t="shared" si="31"/>
        <v>4.7761890757249681E-3</v>
      </c>
      <c r="C76" s="59">
        <f t="shared" ref="C76:K76" si="36">C41/C40-1</f>
        <v>0.10141495357172015</v>
      </c>
      <c r="D76" s="59">
        <f t="shared" si="36"/>
        <v>4.9447245478514201E-2</v>
      </c>
      <c r="E76" s="59">
        <f t="shared" si="36"/>
        <v>-6.2725984645881527E-2</v>
      </c>
      <c r="F76" s="59">
        <f t="shared" si="36"/>
        <v>-2.4618041020624148E-2</v>
      </c>
      <c r="G76" s="59">
        <f t="shared" si="36"/>
        <v>-4.4937120506201911E-2</v>
      </c>
      <c r="H76" s="59">
        <f t="shared" si="36"/>
        <v>1.0987069815977524E-3</v>
      </c>
      <c r="I76" s="59">
        <f t="shared" si="36"/>
        <v>-4.5876354734765146E-3</v>
      </c>
      <c r="J76" s="59">
        <f t="shared" si="36"/>
        <v>7.9453362669854588E-3</v>
      </c>
      <c r="K76" s="59">
        <f t="shared" si="36"/>
        <v>-6.5594445914956889E-2</v>
      </c>
      <c r="M76" s="4"/>
      <c r="N76" s="4"/>
      <c r="O76" s="4"/>
      <c r="P76" s="4"/>
      <c r="Q76" s="4"/>
      <c r="R76" s="4"/>
      <c r="S76" s="4"/>
      <c r="T76" s="4"/>
      <c r="U76" s="4"/>
      <c r="V76" s="4"/>
      <c r="W76" s="4"/>
      <c r="X76" s="4"/>
    </row>
    <row r="77" spans="1:24" s="4" customFormat="1" ht="19.5" customHeight="1" x14ac:dyDescent="0.2">
      <c r="A77" s="90" t="s">
        <v>617</v>
      </c>
      <c r="B77" s="7">
        <f t="shared" si="31"/>
        <v>1.595181927464151E-2</v>
      </c>
      <c r="C77" s="7">
        <f t="shared" ref="C77:K77" si="37">C42/C41-1</f>
        <v>-1.472713004203785E-2</v>
      </c>
      <c r="D77" s="7">
        <f t="shared" si="37"/>
        <v>2.7336036671368191E-3</v>
      </c>
      <c r="E77" s="7">
        <f t="shared" si="37"/>
        <v>8.3844013698852082E-2</v>
      </c>
      <c r="F77" s="7">
        <f t="shared" si="37"/>
        <v>-1.6005932438608594E-2</v>
      </c>
      <c r="G77" s="7">
        <f t="shared" si="37"/>
        <v>1.2337751364645433E-2</v>
      </c>
      <c r="H77" s="7">
        <f t="shared" si="37"/>
        <v>1.0975011494225306E-3</v>
      </c>
      <c r="I77" s="7">
        <f t="shared" si="37"/>
        <v>1.7395884123780236E-2</v>
      </c>
      <c r="J77" s="7">
        <f t="shared" si="37"/>
        <v>0</v>
      </c>
      <c r="K77" s="7">
        <f t="shared" si="37"/>
        <v>1.4041156661065424E-2</v>
      </c>
      <c r="M77" s="46"/>
      <c r="N77" s="46"/>
      <c r="O77" s="46"/>
      <c r="P77" s="46"/>
      <c r="Q77" s="46"/>
      <c r="R77" s="46"/>
      <c r="S77" s="46"/>
      <c r="T77" s="46"/>
      <c r="U77" s="46"/>
      <c r="V77" s="46"/>
      <c r="W77" s="46"/>
      <c r="X77" s="46"/>
    </row>
    <row r="78" spans="1:24" s="4" customFormat="1" ht="20.100000000000001" customHeight="1" x14ac:dyDescent="0.2">
      <c r="A78" s="339" t="s">
        <v>387</v>
      </c>
      <c r="B78" s="339"/>
      <c r="C78" s="339"/>
      <c r="D78" s="339"/>
      <c r="E78" s="339"/>
      <c r="F78" s="339"/>
      <c r="G78" s="339"/>
      <c r="H78" s="77"/>
      <c r="I78" s="77"/>
      <c r="J78" s="77"/>
      <c r="K78" s="77"/>
      <c r="M78"/>
      <c r="N78"/>
      <c r="O78"/>
      <c r="P78"/>
      <c r="Q78"/>
      <c r="R78"/>
      <c r="S78"/>
      <c r="T78"/>
      <c r="U78"/>
      <c r="V78"/>
      <c r="W78"/>
      <c r="X78"/>
    </row>
    <row r="79" spans="1:24" s="46" customFormat="1" ht="15" customHeight="1" x14ac:dyDescent="0.2">
      <c r="A79"/>
      <c r="B79"/>
      <c r="C79"/>
      <c r="D79"/>
      <c r="E79"/>
      <c r="F79"/>
      <c r="G79"/>
      <c r="H79"/>
      <c r="I79"/>
      <c r="J79"/>
      <c r="K79"/>
      <c r="M79"/>
      <c r="N79"/>
      <c r="O79"/>
      <c r="P79"/>
      <c r="Q79"/>
      <c r="R79"/>
      <c r="S79"/>
      <c r="T79"/>
      <c r="U79"/>
      <c r="V79"/>
      <c r="W79"/>
      <c r="X79"/>
    </row>
  </sheetData>
  <phoneticPr fontId="2" type="noConversion"/>
  <pageMargins left="0.74803149606299213" right="0.74803149606299213" top="0.98425196850393704" bottom="0.98425196850393704" header="0.51181102362204722" footer="0.51181102362204722"/>
  <pageSetup scale="61" orientation="portrait" r:id="rId1"/>
  <headerFooter alignWithMargins="0">
    <oddFooter>&amp;L&amp;"Times New Roman,Bold Italic"&amp;12RMI Economic Report - FY 2010&amp;RPage S&amp;P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Q43"/>
  <sheetViews>
    <sheetView zoomScale="80" zoomScaleNormal="80" zoomScaleSheetLayoutView="75" workbookViewId="0">
      <selection activeCell="A2" sqref="A2"/>
    </sheetView>
  </sheetViews>
  <sheetFormatPr defaultRowHeight="12.75" x14ac:dyDescent="0.2"/>
  <cols>
    <col min="1" max="1" width="10.7109375" bestFit="1" customWidth="1"/>
    <col min="5" max="5" width="9.28515625" bestFit="1" customWidth="1"/>
  </cols>
  <sheetData>
    <row r="1" spans="1:12" s="32" customFormat="1" ht="24.95" customHeight="1" x14ac:dyDescent="0.2">
      <c r="A1" s="75" t="s">
        <v>378</v>
      </c>
      <c r="B1" s="75"/>
    </row>
    <row r="2" spans="1:12" ht="20.100000000000001" customHeight="1" x14ac:dyDescent="0.2">
      <c r="A2" s="10"/>
      <c r="B2" s="636" t="s">
        <v>0</v>
      </c>
      <c r="C2" s="637"/>
      <c r="D2" s="637"/>
      <c r="E2" s="638"/>
      <c r="F2" s="641" t="s">
        <v>7</v>
      </c>
      <c r="G2" s="642"/>
      <c r="H2" s="643"/>
      <c r="I2" s="639" t="s">
        <v>6</v>
      </c>
      <c r="J2" s="640"/>
      <c r="K2" s="640"/>
      <c r="L2" s="640"/>
    </row>
    <row r="3" spans="1:12" s="4" customFormat="1" ht="20.100000000000001" customHeight="1" x14ac:dyDescent="0.2">
      <c r="A3" s="5"/>
      <c r="B3" s="11" t="s">
        <v>5</v>
      </c>
      <c r="C3" s="8" t="s">
        <v>2</v>
      </c>
      <c r="D3" s="8" t="s">
        <v>3</v>
      </c>
      <c r="E3" s="12" t="s">
        <v>4</v>
      </c>
      <c r="F3" s="9" t="s">
        <v>2</v>
      </c>
      <c r="G3" s="9" t="s">
        <v>3</v>
      </c>
      <c r="H3" s="13" t="s">
        <v>4</v>
      </c>
      <c r="I3" s="14" t="s">
        <v>5</v>
      </c>
      <c r="J3" s="9" t="s">
        <v>2</v>
      </c>
      <c r="K3" s="9" t="s">
        <v>3</v>
      </c>
      <c r="L3" s="15" t="s">
        <v>4</v>
      </c>
    </row>
    <row r="4" spans="1:12" ht="20.100000000000001" customHeight="1" x14ac:dyDescent="0.2">
      <c r="A4" s="29">
        <v>1930</v>
      </c>
      <c r="B4" s="2">
        <v>10412</v>
      </c>
      <c r="C4" s="2">
        <v>753</v>
      </c>
      <c r="D4" s="2">
        <v>19</v>
      </c>
      <c r="E4" s="23">
        <f>B4-C4-D4</f>
        <v>9640</v>
      </c>
      <c r="F4" s="3">
        <f>C4/$B4</f>
        <v>7.2320399538993468E-2</v>
      </c>
      <c r="G4" s="3">
        <f>D4/$B4</f>
        <v>1.8248175182481751E-3</v>
      </c>
      <c r="H4" s="26">
        <f>E4/$B4</f>
        <v>0.92585478294275836</v>
      </c>
    </row>
    <row r="5" spans="1:12" x14ac:dyDescent="0.2">
      <c r="A5" s="30">
        <v>1935</v>
      </c>
      <c r="B5" s="2">
        <v>10446</v>
      </c>
      <c r="C5" s="2">
        <v>779</v>
      </c>
      <c r="D5" s="2">
        <v>16</v>
      </c>
      <c r="E5" s="24">
        <f t="shared" ref="E5:E11" si="0">B5-C5-D5</f>
        <v>9651</v>
      </c>
      <c r="F5" s="3">
        <f t="shared" ref="F5:F11" si="1">C5/$B5</f>
        <v>7.4573999617078307E-2</v>
      </c>
      <c r="G5" s="3">
        <f t="shared" ref="G5:G11" si="2">D5/$B5</f>
        <v>1.5316867700555237E-3</v>
      </c>
      <c r="H5" s="27">
        <f t="shared" ref="H5:H11" si="3">E5/$B5</f>
        <v>0.92389431361286611</v>
      </c>
      <c r="I5" s="3">
        <f>EXP(LN(B5/B4)/($A5-$A4))-1</f>
        <v>6.5224119319795548E-4</v>
      </c>
      <c r="J5" s="3">
        <f t="shared" ref="J5:L11" si="4">EXP(LN(C5/C4)/($A5-$A4))-1</f>
        <v>6.8122622292989821E-3</v>
      </c>
      <c r="K5" s="3">
        <f t="shared" si="4"/>
        <v>-3.3786110314771522E-2</v>
      </c>
      <c r="L5" s="3">
        <f t="shared" si="4"/>
        <v>2.2811167402103649E-4</v>
      </c>
    </row>
    <row r="6" spans="1:12" x14ac:dyDescent="0.2">
      <c r="A6" s="30">
        <v>1958</v>
      </c>
      <c r="B6" s="2">
        <v>14163</v>
      </c>
      <c r="C6" s="2">
        <v>3415</v>
      </c>
      <c r="D6" s="2">
        <v>1284</v>
      </c>
      <c r="E6" s="24">
        <f t="shared" si="0"/>
        <v>9464</v>
      </c>
      <c r="F6" s="3">
        <f t="shared" si="1"/>
        <v>0.241121231377533</v>
      </c>
      <c r="G6" s="3">
        <f t="shared" si="2"/>
        <v>9.0658758737555606E-2</v>
      </c>
      <c r="H6" s="27">
        <f t="shared" si="3"/>
        <v>0.66822000988491137</v>
      </c>
      <c r="I6" s="3">
        <f t="shared" ref="I6:I11" si="5">EXP(LN(B6/B5)/($A6-$A5))-1</f>
        <v>1.3323357995501439E-2</v>
      </c>
      <c r="J6" s="3">
        <f t="shared" si="4"/>
        <v>6.636691702216857E-2</v>
      </c>
      <c r="K6" s="3">
        <f t="shared" si="4"/>
        <v>0.21004621714887284</v>
      </c>
      <c r="L6" s="3">
        <f t="shared" si="4"/>
        <v>-8.5035173495329186E-4</v>
      </c>
    </row>
    <row r="7" spans="1:12" x14ac:dyDescent="0.2">
      <c r="A7" s="30">
        <v>1967</v>
      </c>
      <c r="B7" s="2">
        <v>18925</v>
      </c>
      <c r="C7" s="2">
        <v>5249</v>
      </c>
      <c r="D7" s="2">
        <v>3540</v>
      </c>
      <c r="E7" s="24">
        <f t="shared" si="0"/>
        <v>10136</v>
      </c>
      <c r="F7" s="3">
        <f t="shared" si="1"/>
        <v>0.27735799207397621</v>
      </c>
      <c r="G7" s="3">
        <f t="shared" si="2"/>
        <v>0.1870541611624835</v>
      </c>
      <c r="H7" s="27">
        <f t="shared" si="3"/>
        <v>0.53558784676354032</v>
      </c>
      <c r="I7" s="3">
        <f t="shared" si="5"/>
        <v>3.2729866555834874E-2</v>
      </c>
      <c r="J7" s="3">
        <f t="shared" si="4"/>
        <v>4.8921225915835143E-2</v>
      </c>
      <c r="K7" s="3">
        <f t="shared" si="4"/>
        <v>0.11927700641401384</v>
      </c>
      <c r="L7" s="3">
        <f t="shared" si="4"/>
        <v>7.651156800833947E-3</v>
      </c>
    </row>
    <row r="8" spans="1:12" x14ac:dyDescent="0.2">
      <c r="A8" s="30">
        <v>1973</v>
      </c>
      <c r="B8" s="2">
        <v>25045</v>
      </c>
      <c r="C8" s="2">
        <v>10290</v>
      </c>
      <c r="D8" s="2">
        <v>5123</v>
      </c>
      <c r="E8" s="24">
        <f t="shared" si="0"/>
        <v>9632</v>
      </c>
      <c r="F8" s="3">
        <f t="shared" si="1"/>
        <v>0.41086045118786185</v>
      </c>
      <c r="G8" s="3">
        <f t="shared" si="2"/>
        <v>0.20455180674785386</v>
      </c>
      <c r="H8" s="27">
        <f t="shared" si="3"/>
        <v>0.38458774206428431</v>
      </c>
      <c r="I8" s="3">
        <f t="shared" si="5"/>
        <v>4.7805944454180072E-2</v>
      </c>
      <c r="J8" s="3">
        <f t="shared" si="4"/>
        <v>0.11872445996260161</v>
      </c>
      <c r="K8" s="3">
        <f t="shared" si="4"/>
        <v>6.3539233923297633E-2</v>
      </c>
      <c r="L8" s="3">
        <f t="shared" si="4"/>
        <v>-8.4643992755344399E-3</v>
      </c>
    </row>
    <row r="9" spans="1:12" x14ac:dyDescent="0.2">
      <c r="A9" s="30">
        <v>1980</v>
      </c>
      <c r="B9" s="2">
        <v>30873</v>
      </c>
      <c r="C9" s="2">
        <v>11791</v>
      </c>
      <c r="D9" s="2">
        <v>6169</v>
      </c>
      <c r="E9" s="24">
        <f t="shared" si="0"/>
        <v>12913</v>
      </c>
      <c r="F9" s="3">
        <f t="shared" si="1"/>
        <v>0.38191947656528358</v>
      </c>
      <c r="G9" s="3">
        <f t="shared" si="2"/>
        <v>0.19981861173193405</v>
      </c>
      <c r="H9" s="27">
        <f t="shared" si="3"/>
        <v>0.41826191170278237</v>
      </c>
      <c r="I9" s="3">
        <f t="shared" si="5"/>
        <v>3.0337923822896462E-2</v>
      </c>
      <c r="J9" s="3">
        <f t="shared" si="4"/>
        <v>1.9642419754164475E-2</v>
      </c>
      <c r="K9" s="3">
        <f t="shared" si="4"/>
        <v>2.6897749436052054E-2</v>
      </c>
      <c r="L9" s="3">
        <f t="shared" si="4"/>
        <v>4.2766905890289308E-2</v>
      </c>
    </row>
    <row r="10" spans="1:12" x14ac:dyDescent="0.2">
      <c r="A10" s="30">
        <v>1988</v>
      </c>
      <c r="B10" s="2">
        <v>43380</v>
      </c>
      <c r="C10" s="2">
        <v>19664</v>
      </c>
      <c r="D10" s="2">
        <v>8324</v>
      </c>
      <c r="E10" s="24">
        <f t="shared" si="0"/>
        <v>15392</v>
      </c>
      <c r="F10" s="3">
        <f t="shared" si="1"/>
        <v>0.4532964499769479</v>
      </c>
      <c r="G10" s="3">
        <f t="shared" si="2"/>
        <v>0.19188566159520518</v>
      </c>
      <c r="H10" s="27">
        <f t="shared" si="3"/>
        <v>0.35481788842784695</v>
      </c>
      <c r="I10" s="3">
        <f t="shared" si="5"/>
        <v>4.3431249910260705E-2</v>
      </c>
      <c r="J10" s="3">
        <f t="shared" si="4"/>
        <v>6.6019510414341509E-2</v>
      </c>
      <c r="K10" s="3">
        <f t="shared" si="4"/>
        <v>3.8160886943184869E-2</v>
      </c>
      <c r="L10" s="3">
        <f t="shared" si="4"/>
        <v>2.2194377818671507E-2</v>
      </c>
    </row>
    <row r="11" spans="1:12" s="4" customFormat="1" ht="20.100000000000001" customHeight="1" x14ac:dyDescent="0.2">
      <c r="A11" s="31">
        <v>1999</v>
      </c>
      <c r="B11" s="6">
        <v>50840</v>
      </c>
      <c r="C11" s="6">
        <v>23676</v>
      </c>
      <c r="D11" s="6">
        <v>9345</v>
      </c>
      <c r="E11" s="25">
        <f t="shared" si="0"/>
        <v>17819</v>
      </c>
      <c r="F11" s="7">
        <f t="shared" si="1"/>
        <v>0.46569630212431157</v>
      </c>
      <c r="G11" s="7">
        <f t="shared" si="2"/>
        <v>0.1838119590873328</v>
      </c>
      <c r="H11" s="28">
        <f t="shared" si="3"/>
        <v>0.3504917387883556</v>
      </c>
      <c r="I11" s="7">
        <f t="shared" si="5"/>
        <v>1.4530459233569548E-2</v>
      </c>
      <c r="J11" s="7">
        <f t="shared" si="4"/>
        <v>1.7022562513075767E-2</v>
      </c>
      <c r="K11" s="7">
        <f t="shared" si="4"/>
        <v>1.0573557514036214E-2</v>
      </c>
      <c r="L11" s="7">
        <f t="shared" si="4"/>
        <v>1.339965499867235E-2</v>
      </c>
    </row>
    <row r="12" spans="1:12" ht="20.100000000000001" customHeight="1" x14ac:dyDescent="0.2">
      <c r="A12" t="s">
        <v>1</v>
      </c>
      <c r="B12" t="s">
        <v>8</v>
      </c>
    </row>
    <row r="15" spans="1:12" s="20" customFormat="1" ht="20.100000000000001" customHeight="1" x14ac:dyDescent="0.2">
      <c r="A15" s="20" t="s">
        <v>379</v>
      </c>
    </row>
    <row r="16" spans="1:12" s="32" customFormat="1" ht="24.95" customHeight="1" x14ac:dyDescent="0.2">
      <c r="A16" s="34"/>
      <c r="B16" s="34"/>
      <c r="C16" s="34"/>
      <c r="D16" s="37"/>
      <c r="E16" s="644" t="s">
        <v>15</v>
      </c>
      <c r="F16" s="645"/>
      <c r="G16" s="644" t="s">
        <v>16</v>
      </c>
      <c r="H16" s="645"/>
    </row>
    <row r="17" spans="1:17" s="32" customFormat="1" ht="24.95" customHeight="1" x14ac:dyDescent="0.2">
      <c r="A17" s="33"/>
      <c r="B17" s="33"/>
      <c r="C17" s="33"/>
      <c r="D17" s="38"/>
      <c r="E17" s="39">
        <v>1988</v>
      </c>
      <c r="F17" s="40">
        <v>1999</v>
      </c>
      <c r="G17" s="16">
        <v>1988</v>
      </c>
      <c r="H17" s="191">
        <v>1999</v>
      </c>
      <c r="J17" s="181"/>
      <c r="K17" s="181"/>
      <c r="L17" s="181"/>
      <c r="M17" s="181"/>
      <c r="N17" s="181"/>
      <c r="O17" s="181"/>
      <c r="P17" s="181"/>
      <c r="Q17" s="181"/>
    </row>
    <row r="18" spans="1:17" ht="20.100000000000001" customHeight="1" x14ac:dyDescent="0.2">
      <c r="A18" t="s">
        <v>12</v>
      </c>
      <c r="D18" s="21"/>
      <c r="E18" s="41">
        <v>21244</v>
      </c>
      <c r="F18" s="24">
        <v>28698</v>
      </c>
      <c r="H18" s="192"/>
      <c r="J18" s="188"/>
      <c r="K18" s="188"/>
      <c r="L18" s="188"/>
      <c r="M18" s="188"/>
      <c r="N18" s="188"/>
      <c r="O18" s="188"/>
      <c r="P18" s="188"/>
      <c r="Q18" s="188"/>
    </row>
    <row r="19" spans="1:17" x14ac:dyDescent="0.2">
      <c r="A19" s="35" t="s">
        <v>13</v>
      </c>
      <c r="D19" s="21"/>
      <c r="E19" s="41">
        <v>11488</v>
      </c>
      <c r="F19" s="24">
        <v>14677</v>
      </c>
      <c r="G19" s="3">
        <f>E19/E$18</f>
        <v>0.54076445113914517</v>
      </c>
      <c r="H19" s="27">
        <f>F19/F$18</f>
        <v>0.5114293679002021</v>
      </c>
      <c r="J19" s="188"/>
      <c r="K19" s="188"/>
      <c r="L19" s="188"/>
      <c r="M19" s="188"/>
      <c r="N19" s="188"/>
      <c r="O19" s="188"/>
      <c r="P19" s="188"/>
      <c r="Q19" s="188"/>
    </row>
    <row r="20" spans="1:17" x14ac:dyDescent="0.2">
      <c r="A20" s="35" t="s">
        <v>11</v>
      </c>
      <c r="D20" s="21"/>
      <c r="E20" s="41">
        <v>9546</v>
      </c>
      <c r="F20" s="24">
        <v>14015</v>
      </c>
      <c r="G20" s="3">
        <f>E20/E$18</f>
        <v>0.44935040482018451</v>
      </c>
      <c r="H20" s="27">
        <f>F20/F$18</f>
        <v>0.48836155829674543</v>
      </c>
      <c r="J20" s="188"/>
      <c r="K20" s="188"/>
      <c r="L20" s="188"/>
      <c r="M20" s="188"/>
      <c r="N20" s="188"/>
      <c r="O20" s="188"/>
      <c r="P20" s="188"/>
      <c r="Q20" s="188"/>
    </row>
    <row r="21" spans="1:17" x14ac:dyDescent="0.2">
      <c r="A21" s="35" t="s">
        <v>14</v>
      </c>
      <c r="D21" s="21"/>
      <c r="E21" s="41">
        <v>210</v>
      </c>
      <c r="F21" s="24">
        <v>6</v>
      </c>
      <c r="H21" s="21"/>
      <c r="I21" s="2"/>
      <c r="J21" s="189"/>
      <c r="K21" s="189"/>
      <c r="L21" s="189"/>
      <c r="M21" s="189"/>
      <c r="N21" s="189"/>
      <c r="O21" s="189"/>
      <c r="P21" s="189"/>
      <c r="Q21" s="189"/>
    </row>
    <row r="22" spans="1:17" x14ac:dyDescent="0.2">
      <c r="A22" s="36" t="s">
        <v>9</v>
      </c>
      <c r="D22" s="21"/>
      <c r="E22" s="41">
        <v>10056</v>
      </c>
      <c r="F22" s="24">
        <v>10141</v>
      </c>
      <c r="G22" s="3">
        <f>E22/E$19</f>
        <v>0.87534818941504178</v>
      </c>
      <c r="H22" s="27">
        <f>F22/F$19</f>
        <v>0.69094501601144653</v>
      </c>
      <c r="J22" s="188"/>
      <c r="K22" s="188"/>
      <c r="L22" s="188"/>
      <c r="M22" s="188"/>
      <c r="N22" s="188"/>
      <c r="O22" s="188"/>
      <c r="P22" s="188"/>
      <c r="Q22" s="188"/>
    </row>
    <row r="23" spans="1:17" x14ac:dyDescent="0.2">
      <c r="A23" s="19" t="s">
        <v>17</v>
      </c>
      <c r="D23" s="21"/>
      <c r="E23" s="42">
        <v>3392</v>
      </c>
      <c r="F23" s="24">
        <v>3106</v>
      </c>
      <c r="G23" s="3">
        <f>E23/E$22</f>
        <v>0.33731105807478123</v>
      </c>
      <c r="H23" s="27">
        <f>F23/F$22</f>
        <v>0.30628143181145845</v>
      </c>
      <c r="J23" s="188"/>
      <c r="K23" s="188"/>
      <c r="L23" s="188"/>
      <c r="M23" s="188"/>
      <c r="N23" s="188"/>
      <c r="O23" s="188"/>
      <c r="P23" s="188"/>
      <c r="Q23" s="188"/>
    </row>
    <row r="24" spans="1:17" x14ac:dyDescent="0.2">
      <c r="A24" s="19" t="s">
        <v>18</v>
      </c>
      <c r="D24" s="21"/>
      <c r="E24" s="42">
        <v>3369</v>
      </c>
      <c r="F24" s="24">
        <v>4115</v>
      </c>
      <c r="G24" s="3">
        <f t="shared" ref="G24:H29" si="6">E24/E$22</f>
        <v>0.33502386634844866</v>
      </c>
      <c r="H24" s="27">
        <f t="shared" si="6"/>
        <v>0.40577852282812343</v>
      </c>
      <c r="J24" s="188"/>
      <c r="K24" s="188"/>
      <c r="L24" s="188"/>
      <c r="M24" s="188"/>
      <c r="N24" s="188"/>
      <c r="O24" s="188"/>
      <c r="P24" s="188"/>
      <c r="Q24" s="188"/>
    </row>
    <row r="25" spans="1:17" x14ac:dyDescent="0.2">
      <c r="A25" s="19" t="s">
        <v>19</v>
      </c>
      <c r="D25" s="21"/>
      <c r="E25" s="646">
        <v>2484</v>
      </c>
      <c r="F25" s="24">
        <v>2622</v>
      </c>
      <c r="G25" s="635">
        <f>E25/E22</f>
        <v>0.24701670644391407</v>
      </c>
      <c r="H25" s="27">
        <f t="shared" si="6"/>
        <v>0.25855438319692337</v>
      </c>
      <c r="J25" s="188"/>
      <c r="K25" s="188"/>
      <c r="L25" s="188"/>
      <c r="M25" s="188"/>
      <c r="N25" s="188"/>
      <c r="O25" s="188"/>
      <c r="P25" s="188"/>
      <c r="Q25" s="188"/>
    </row>
    <row r="26" spans="1:17" x14ac:dyDescent="0.2">
      <c r="A26" s="19" t="s">
        <v>20</v>
      </c>
      <c r="D26" s="21"/>
      <c r="E26" s="646"/>
      <c r="F26" s="24">
        <v>115</v>
      </c>
      <c r="G26" s="635"/>
      <c r="H26" s="27">
        <f t="shared" si="6"/>
        <v>1.1340104526180851E-2</v>
      </c>
      <c r="J26" s="188"/>
      <c r="K26" s="188"/>
      <c r="L26" s="188"/>
      <c r="M26" s="188"/>
      <c r="N26" s="188"/>
      <c r="O26" s="188"/>
      <c r="P26" s="188"/>
      <c r="Q26" s="188"/>
    </row>
    <row r="27" spans="1:17" x14ac:dyDescent="0.2">
      <c r="A27" s="19" t="s">
        <v>21</v>
      </c>
      <c r="D27" s="21"/>
      <c r="E27" s="183">
        <v>811</v>
      </c>
      <c r="F27" s="24">
        <v>96</v>
      </c>
      <c r="G27" s="184">
        <f>E27/E22</f>
        <v>8.0648369132856002E-2</v>
      </c>
      <c r="H27" s="27">
        <f t="shared" si="6"/>
        <v>9.4665220392466231E-3</v>
      </c>
      <c r="J27" s="188"/>
      <c r="K27" s="188"/>
      <c r="L27" s="188"/>
      <c r="M27" s="188"/>
      <c r="N27" s="188"/>
      <c r="O27" s="188"/>
      <c r="P27" s="188"/>
      <c r="Q27" s="188"/>
    </row>
    <row r="28" spans="1:17" x14ac:dyDescent="0.2">
      <c r="A28" s="19"/>
      <c r="D28" s="21"/>
      <c r="E28" s="183"/>
      <c r="F28" s="24"/>
      <c r="G28" s="184"/>
      <c r="H28" s="27"/>
      <c r="J28" s="188"/>
      <c r="K28" s="51"/>
      <c r="L28" s="51"/>
      <c r="M28" s="51"/>
      <c r="N28" s="51"/>
      <c r="O28" s="51"/>
      <c r="P28" s="51"/>
      <c r="Q28" s="51"/>
    </row>
    <row r="29" spans="1:17" x14ac:dyDescent="0.2">
      <c r="A29" s="19" t="s">
        <v>22</v>
      </c>
      <c r="D29" s="21"/>
      <c r="E29" s="183"/>
      <c r="F29" s="24">
        <v>87</v>
      </c>
      <c r="G29" s="184"/>
      <c r="H29" s="27">
        <f t="shared" si="6"/>
        <v>8.5790355980672525E-3</v>
      </c>
      <c r="J29" s="188"/>
      <c r="K29" s="188"/>
      <c r="L29" s="188"/>
      <c r="M29" s="188"/>
      <c r="N29" s="188"/>
      <c r="O29" s="188"/>
      <c r="P29" s="188"/>
      <c r="Q29" s="188"/>
    </row>
    <row r="30" spans="1:17" s="4" customFormat="1" ht="20.100000000000001" customHeight="1" x14ac:dyDescent="0.2">
      <c r="A30" s="43" t="s">
        <v>10</v>
      </c>
      <c r="B30" s="5"/>
      <c r="C30" s="5"/>
      <c r="D30" s="22"/>
      <c r="E30" s="44">
        <v>1432</v>
      </c>
      <c r="F30" s="25">
        <v>4536</v>
      </c>
      <c r="G30" s="7">
        <f>E30/E$19</f>
        <v>0.12465181058495822</v>
      </c>
      <c r="H30" s="28">
        <f>F30/F$19</f>
        <v>0.30905498398855352</v>
      </c>
      <c r="J30" s="166"/>
      <c r="K30" s="166"/>
      <c r="L30" s="166"/>
      <c r="M30" s="166"/>
      <c r="N30" s="166"/>
      <c r="O30" s="166"/>
      <c r="P30" s="166"/>
      <c r="Q30" s="166"/>
    </row>
    <row r="31" spans="1:17" ht="20.100000000000001" customHeight="1" x14ac:dyDescent="0.2">
      <c r="A31" t="s">
        <v>1</v>
      </c>
      <c r="B31" t="s">
        <v>515</v>
      </c>
    </row>
    <row r="32" spans="1:17" x14ac:dyDescent="0.2">
      <c r="J32" s="186"/>
      <c r="K32" s="186"/>
      <c r="L32" s="186"/>
      <c r="M32" s="186"/>
      <c r="N32" s="186"/>
      <c r="O32" s="186"/>
      <c r="P32" s="186"/>
      <c r="Q32" s="186"/>
    </row>
    <row r="34" spans="1:17" x14ac:dyDescent="0.2">
      <c r="J34" s="186"/>
      <c r="K34" s="186"/>
      <c r="L34" s="186"/>
      <c r="M34" s="186"/>
      <c r="N34" s="186"/>
      <c r="O34" s="186"/>
      <c r="P34" s="186"/>
      <c r="Q34" s="186"/>
    </row>
    <row r="35" spans="1:17" x14ac:dyDescent="0.2">
      <c r="K35" s="186"/>
      <c r="L35" s="186"/>
      <c r="M35" s="186"/>
      <c r="N35" s="186"/>
      <c r="O35" s="186"/>
      <c r="P35" s="186"/>
      <c r="Q35" s="186"/>
    </row>
    <row r="36" spans="1:17" x14ac:dyDescent="0.2">
      <c r="J36" s="3"/>
      <c r="K36" s="3"/>
      <c r="L36" s="3"/>
      <c r="M36" s="3"/>
      <c r="N36" s="3"/>
      <c r="O36" s="3"/>
      <c r="P36" s="3"/>
      <c r="Q36" s="3"/>
    </row>
    <row r="37" spans="1:17" x14ac:dyDescent="0.2">
      <c r="J37" s="3"/>
      <c r="K37" s="3"/>
      <c r="L37" s="3"/>
      <c r="M37" s="3"/>
      <c r="N37" s="3"/>
      <c r="O37" s="3"/>
      <c r="P37" s="3"/>
      <c r="Q37" s="3"/>
    </row>
    <row r="38" spans="1:17" x14ac:dyDescent="0.2">
      <c r="K38" s="186"/>
      <c r="L38" s="186"/>
      <c r="M38" s="186"/>
      <c r="N38" s="186"/>
      <c r="O38" s="186"/>
      <c r="P38" s="186"/>
      <c r="Q38" s="186"/>
    </row>
    <row r="39" spans="1:17" ht="14.25" x14ac:dyDescent="0.2">
      <c r="A39" s="190"/>
    </row>
    <row r="40" spans="1:17" ht="14.25" x14ac:dyDescent="0.2">
      <c r="A40" s="190"/>
      <c r="F40" s="187"/>
      <c r="J40" s="188"/>
      <c r="K40" s="188"/>
      <c r="L40" s="188"/>
      <c r="M40" s="188"/>
      <c r="N40" s="188"/>
      <c r="O40" s="188"/>
      <c r="P40" s="188"/>
      <c r="Q40" s="188"/>
    </row>
    <row r="41" spans="1:17" ht="14.25" x14ac:dyDescent="0.2">
      <c r="A41" s="190"/>
      <c r="F41" s="187"/>
      <c r="J41" s="188"/>
      <c r="K41" s="188"/>
      <c r="L41" s="188"/>
      <c r="M41" s="188"/>
      <c r="N41" s="188"/>
      <c r="O41" s="188"/>
      <c r="P41" s="188"/>
      <c r="Q41" s="188"/>
    </row>
    <row r="42" spans="1:17" x14ac:dyDescent="0.2">
      <c r="H42" s="185"/>
      <c r="J42" s="185"/>
      <c r="K42" s="185"/>
      <c r="L42" s="185"/>
      <c r="M42" s="185"/>
      <c r="N42" s="185"/>
      <c r="O42" s="185"/>
      <c r="P42" s="185"/>
      <c r="Q42" s="185"/>
    </row>
    <row r="43" spans="1:17" x14ac:dyDescent="0.2">
      <c r="H43" s="185"/>
      <c r="J43" s="185"/>
      <c r="K43" s="185"/>
      <c r="L43" s="185"/>
      <c r="M43" s="185"/>
      <c r="N43" s="185"/>
      <c r="O43" s="185"/>
      <c r="P43" s="185"/>
      <c r="Q43" s="185"/>
    </row>
  </sheetData>
  <mergeCells count="7">
    <mergeCell ref="G25:G26"/>
    <mergeCell ref="B2:E2"/>
    <mergeCell ref="I2:L2"/>
    <mergeCell ref="F2:H2"/>
    <mergeCell ref="E16:F16"/>
    <mergeCell ref="G16:H16"/>
    <mergeCell ref="E25:E26"/>
  </mergeCells>
  <phoneticPr fontId="2" type="noConversion"/>
  <pageMargins left="0.74803149606299213" right="0.74803149606299213" top="0.98425196850393704" bottom="0.98425196850393704" header="0.51181102362204722" footer="0.51181102362204722"/>
  <pageSetup scale="81" orientation="portrait" r:id="rId1"/>
  <headerFooter alignWithMargins="0">
    <oddFooter>&amp;L&amp;"Times New Roman,Bold Italic"&amp;12RMI Economic Report - FY 2010&amp;RPage S&amp;P  of  &amp;N</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AL82"/>
  <sheetViews>
    <sheetView zoomScale="80" zoomScaleNormal="80" zoomScaleSheetLayoutView="75" workbookViewId="0">
      <pane xSplit="1" ySplit="15" topLeftCell="B16" activePane="bottomRight" state="frozen"/>
      <selection activeCell="A2" sqref="A2"/>
      <selection pane="topRight" activeCell="A2" sqref="A2"/>
      <selection pane="bottomLeft" activeCell="A2" sqref="A2"/>
      <selection pane="bottomRight" activeCell="A2" sqref="A2"/>
    </sheetView>
  </sheetViews>
  <sheetFormatPr defaultRowHeight="12.75" outlineLevelRow="1" x14ac:dyDescent="0.2"/>
  <cols>
    <col min="1" max="1" width="14.42578125" customWidth="1"/>
    <col min="2" max="2" width="10.7109375" customWidth="1"/>
    <col min="3" max="3" width="10.28515625" customWidth="1"/>
    <col min="4" max="4" width="10.7109375" customWidth="1"/>
    <col min="5" max="5" width="11.7109375" customWidth="1"/>
    <col min="6" max="6" width="11" customWidth="1"/>
    <col min="7" max="7" width="11.28515625" customWidth="1"/>
    <col min="8" max="8" width="11" customWidth="1"/>
    <col min="9" max="9" width="11.28515625" customWidth="1"/>
    <col min="10" max="10" width="11" customWidth="1"/>
    <col min="11" max="11" width="10.7109375" customWidth="1"/>
    <col min="12" max="13" width="11" customWidth="1"/>
  </cols>
  <sheetData>
    <row r="1" spans="1:15" s="32" customFormat="1" ht="24.95" customHeight="1" x14ac:dyDescent="0.2">
      <c r="A1" s="75" t="s">
        <v>747</v>
      </c>
      <c r="L1"/>
      <c r="M1"/>
    </row>
    <row r="2" spans="1:15" s="32" customFormat="1" ht="15" x14ac:dyDescent="0.2">
      <c r="A2" s="75"/>
      <c r="B2" s="32" t="s">
        <v>436</v>
      </c>
      <c r="L2" s="52"/>
      <c r="M2" s="51"/>
    </row>
    <row r="3" spans="1:15" ht="51" x14ac:dyDescent="0.2">
      <c r="A3" s="55"/>
      <c r="B3" s="204" t="s">
        <v>121</v>
      </c>
      <c r="C3" s="204" t="s">
        <v>394</v>
      </c>
      <c r="D3" s="204" t="s">
        <v>435</v>
      </c>
      <c r="E3" s="204" t="s">
        <v>395</v>
      </c>
      <c r="F3" s="204" t="s">
        <v>101</v>
      </c>
      <c r="G3" s="204" t="s">
        <v>397</v>
      </c>
      <c r="H3" s="204" t="s">
        <v>104</v>
      </c>
      <c r="I3" s="204" t="s">
        <v>105</v>
      </c>
      <c r="J3" s="204" t="s">
        <v>106</v>
      </c>
      <c r="K3" s="204" t="s">
        <v>396</v>
      </c>
      <c r="L3" s="205" t="s">
        <v>533</v>
      </c>
      <c r="M3" s="378"/>
    </row>
    <row r="4" spans="1:15" s="4" customFormat="1" ht="20.100000000000001" hidden="1" customHeight="1" outlineLevel="1" x14ac:dyDescent="0.2">
      <c r="A4" s="62" t="s">
        <v>442</v>
      </c>
      <c r="B4" s="56">
        <f>SUM(C4:L4)</f>
        <v>100.00000000000001</v>
      </c>
      <c r="C4" s="56">
        <v>73.400000000000006</v>
      </c>
      <c r="D4" s="56">
        <v>0</v>
      </c>
      <c r="E4" s="56">
        <v>1.9</v>
      </c>
      <c r="F4" s="56">
        <v>2.4</v>
      </c>
      <c r="G4" s="56">
        <v>9</v>
      </c>
      <c r="H4" s="56">
        <v>0</v>
      </c>
      <c r="I4" s="56">
        <v>0</v>
      </c>
      <c r="J4" s="56">
        <v>0</v>
      </c>
      <c r="K4" s="56"/>
      <c r="L4" s="56">
        <v>13.3</v>
      </c>
      <c r="M4" s="194"/>
    </row>
    <row r="5" spans="1:15" hidden="1" outlineLevel="1" x14ac:dyDescent="0.2">
      <c r="A5" s="60" t="s">
        <v>109</v>
      </c>
      <c r="B5" s="54">
        <v>100</v>
      </c>
      <c r="C5" s="54">
        <v>100</v>
      </c>
      <c r="D5" s="202"/>
      <c r="E5" s="54">
        <v>100</v>
      </c>
      <c r="F5" s="54">
        <v>100</v>
      </c>
      <c r="G5" s="54">
        <v>100</v>
      </c>
      <c r="H5" s="54"/>
      <c r="I5" s="202"/>
      <c r="J5" s="202"/>
      <c r="L5" s="54">
        <v>100</v>
      </c>
      <c r="M5" s="54"/>
    </row>
    <row r="6" spans="1:15" hidden="1" outlineLevel="1" x14ac:dyDescent="0.2">
      <c r="A6" s="60" t="s">
        <v>117</v>
      </c>
      <c r="B6" s="54">
        <v>103.08</v>
      </c>
      <c r="C6" s="54">
        <v>102.64</v>
      </c>
      <c r="D6" s="202"/>
      <c r="E6" s="54">
        <v>110.11</v>
      </c>
      <c r="F6" s="54">
        <v>100</v>
      </c>
      <c r="G6" s="54">
        <v>109.97</v>
      </c>
      <c r="H6" s="54"/>
      <c r="I6" s="202"/>
      <c r="J6" s="202"/>
      <c r="L6" s="54">
        <v>100.04</v>
      </c>
      <c r="M6" s="54"/>
    </row>
    <row r="7" spans="1:15" hidden="1" outlineLevel="1" x14ac:dyDescent="0.2">
      <c r="A7" s="60" t="s">
        <v>118</v>
      </c>
      <c r="B7" s="54">
        <v>101.18</v>
      </c>
      <c r="C7" s="54">
        <v>98.43</v>
      </c>
      <c r="D7" s="202"/>
      <c r="E7" s="54">
        <v>120.53</v>
      </c>
      <c r="F7" s="54">
        <v>100</v>
      </c>
      <c r="G7" s="54">
        <v>117.11</v>
      </c>
      <c r="H7" s="54"/>
      <c r="I7" s="202"/>
      <c r="J7" s="202"/>
      <c r="L7" s="54">
        <v>103.07</v>
      </c>
      <c r="M7" s="54"/>
    </row>
    <row r="8" spans="1:15" hidden="1" outlineLevel="1" x14ac:dyDescent="0.2">
      <c r="A8" s="60" t="s">
        <v>119</v>
      </c>
      <c r="B8" s="54">
        <v>101.85746202954985</v>
      </c>
      <c r="C8" s="54">
        <v>99.61</v>
      </c>
      <c r="D8" s="202"/>
      <c r="E8" s="54">
        <v>123.64</v>
      </c>
      <c r="F8" s="54">
        <v>105.03</v>
      </c>
      <c r="G8" s="54">
        <v>117.33</v>
      </c>
      <c r="H8" s="54"/>
      <c r="I8" s="202"/>
      <c r="J8" s="202"/>
      <c r="L8" s="54">
        <v>100.13</v>
      </c>
      <c r="M8" s="54"/>
    </row>
    <row r="9" spans="1:15" hidden="1" outlineLevel="1" x14ac:dyDescent="0.2">
      <c r="A9" s="60" t="s">
        <v>110</v>
      </c>
      <c r="B9" s="54">
        <v>101.71381841863476</v>
      </c>
      <c r="C9" s="54">
        <v>100.5</v>
      </c>
      <c r="D9" s="202"/>
      <c r="E9" s="54">
        <v>121.05</v>
      </c>
      <c r="F9" s="54">
        <v>95.83</v>
      </c>
      <c r="G9" s="54">
        <v>111.77</v>
      </c>
      <c r="H9" s="54"/>
      <c r="I9" s="202"/>
      <c r="J9" s="202"/>
      <c r="L9" s="54">
        <v>99.92</v>
      </c>
      <c r="M9" s="54"/>
    </row>
    <row r="10" spans="1:15" hidden="1" outlineLevel="1" x14ac:dyDescent="0.2">
      <c r="A10" s="60" t="s">
        <v>373</v>
      </c>
      <c r="B10" s="54">
        <v>104.92697613918736</v>
      </c>
      <c r="C10" s="54">
        <v>105.16087847875528</v>
      </c>
      <c r="D10" s="202"/>
      <c r="E10" s="54">
        <v>139.37383143172616</v>
      </c>
      <c r="F10" s="54">
        <v>95.833333333333329</v>
      </c>
      <c r="G10" s="54">
        <v>122.05882352941175</v>
      </c>
      <c r="H10" s="54"/>
      <c r="I10" s="202"/>
      <c r="J10" s="202"/>
      <c r="L10" s="54">
        <v>88.763115946850561</v>
      </c>
      <c r="M10" s="54"/>
    </row>
    <row r="11" spans="1:15" hidden="1" outlineLevel="1" x14ac:dyDescent="0.2">
      <c r="A11" s="60" t="s">
        <v>391</v>
      </c>
      <c r="B11" s="54">
        <v>106.86192067358797</v>
      </c>
      <c r="C11" s="54">
        <v>106.66249551389959</v>
      </c>
      <c r="D11" s="202"/>
      <c r="E11" s="54">
        <v>144.0081339712919</v>
      </c>
      <c r="F11" s="54">
        <v>87.083333333333329</v>
      </c>
      <c r="G11" s="54">
        <v>132.66666666666666</v>
      </c>
      <c r="H11" s="54"/>
      <c r="I11" s="202"/>
      <c r="J11" s="202"/>
      <c r="L11" s="54">
        <v>88.763115946850561</v>
      </c>
      <c r="M11" s="54"/>
    </row>
    <row r="12" spans="1:15" hidden="1" outlineLevel="1" x14ac:dyDescent="0.2">
      <c r="A12" s="60" t="s">
        <v>392</v>
      </c>
      <c r="B12" s="54">
        <v>107.81457505521723</v>
      </c>
      <c r="C12" s="54">
        <v>108.78397223574321</v>
      </c>
      <c r="D12" s="202"/>
      <c r="E12" s="54">
        <v>142.68536375904796</v>
      </c>
      <c r="F12" s="54">
        <v>86.494974874371849</v>
      </c>
      <c r="G12" s="54">
        <v>125</v>
      </c>
      <c r="H12" s="54"/>
      <c r="I12" s="202"/>
      <c r="J12" s="202"/>
      <c r="L12" s="54">
        <v>89.701038539660672</v>
      </c>
      <c r="M12" s="54"/>
    </row>
    <row r="13" spans="1:15" hidden="1" outlineLevel="1" x14ac:dyDescent="0.2">
      <c r="A13" s="60" t="s">
        <v>390</v>
      </c>
      <c r="B13" s="54">
        <v>107.0712290535453</v>
      </c>
      <c r="C13" s="54">
        <v>107.62888849716268</v>
      </c>
      <c r="D13" s="202"/>
      <c r="E13" s="54">
        <v>142.68568273831431</v>
      </c>
      <c r="F13" s="54">
        <v>86.532663316582926</v>
      </c>
      <c r="G13" s="54">
        <v>125</v>
      </c>
      <c r="H13" s="54"/>
      <c r="I13" s="202"/>
      <c r="J13" s="202"/>
      <c r="L13" s="54">
        <v>90.479797030089628</v>
      </c>
      <c r="M13" s="54"/>
    </row>
    <row r="14" spans="1:15" hidden="1" outlineLevel="1" x14ac:dyDescent="0.2">
      <c r="A14" s="52"/>
      <c r="B14" s="203"/>
      <c r="C14" s="203"/>
      <c r="D14" s="203"/>
      <c r="E14" s="203"/>
      <c r="F14" s="203"/>
      <c r="G14" s="203"/>
      <c r="H14" s="203"/>
      <c r="I14" s="203"/>
      <c r="J14" s="203"/>
      <c r="K14" s="52"/>
      <c r="L14" s="203"/>
      <c r="M14" s="202"/>
    </row>
    <row r="15" spans="1:15" s="4" customFormat="1" ht="20.100000000000001" customHeight="1" collapsed="1" x14ac:dyDescent="0.2">
      <c r="A15" s="62" t="s">
        <v>443</v>
      </c>
      <c r="B15" s="56">
        <f>SUM(C15:K15)</f>
        <v>100.04</v>
      </c>
      <c r="C15" s="56">
        <v>46.7</v>
      </c>
      <c r="D15" s="56">
        <v>1.45</v>
      </c>
      <c r="E15" s="56">
        <v>15.9</v>
      </c>
      <c r="F15" s="56">
        <v>6.1</v>
      </c>
      <c r="G15" s="56">
        <v>12.3</v>
      </c>
      <c r="H15" s="56">
        <v>0.89</v>
      </c>
      <c r="I15" s="56">
        <v>2.2000000000000002</v>
      </c>
      <c r="J15" s="56">
        <v>4.4000000000000004</v>
      </c>
      <c r="K15" s="56">
        <v>10.1</v>
      </c>
      <c r="L15" s="206">
        <f>B15-C15-E15-F15-G15</f>
        <v>19.040000000000003</v>
      </c>
      <c r="M15" s="209"/>
      <c r="N15" s="212"/>
      <c r="O15" s="212"/>
    </row>
    <row r="16" spans="1:15" s="4" customFormat="1" ht="19.5" customHeight="1" x14ac:dyDescent="0.2">
      <c r="A16" s="224" t="s">
        <v>449</v>
      </c>
      <c r="B16" s="194"/>
      <c r="C16" s="194"/>
      <c r="D16" s="194"/>
      <c r="E16" s="194"/>
      <c r="F16" s="194"/>
      <c r="G16" s="194"/>
      <c r="H16" s="194"/>
      <c r="I16" s="194"/>
      <c r="J16" s="194"/>
      <c r="K16" s="194"/>
      <c r="L16"/>
      <c r="M16"/>
    </row>
    <row r="17" spans="1:38" s="210" customFormat="1" x14ac:dyDescent="0.2">
      <c r="A17" s="207" t="s">
        <v>109</v>
      </c>
      <c r="B17" s="209">
        <f>(C17*C$15+E17*E$15+F17*F$15+G17*G$15+L17*L$15)/100</f>
        <v>92.191014593111035</v>
      </c>
      <c r="C17" s="209">
        <f t="shared" ref="C17:C23" si="0">C$25/C$12*C5</f>
        <v>91.925306591390438</v>
      </c>
      <c r="D17" s="211" t="s">
        <v>311</v>
      </c>
      <c r="E17" s="209">
        <f t="shared" ref="E17:G23" si="1">E$25/E$12*E5</f>
        <v>70.084273092557339</v>
      </c>
      <c r="F17" s="209">
        <f t="shared" si="1"/>
        <v>115.61365286855485</v>
      </c>
      <c r="G17" s="209">
        <f t="shared" si="1"/>
        <v>80</v>
      </c>
      <c r="H17" s="211" t="s">
        <v>311</v>
      </c>
      <c r="I17" s="211" t="s">
        <v>311</v>
      </c>
      <c r="J17" s="211" t="s">
        <v>311</v>
      </c>
      <c r="K17" s="211" t="s">
        <v>311</v>
      </c>
      <c r="L17" s="209">
        <f t="shared" ref="L17:L23" si="2">$K$25/$L$12*L5</f>
        <v>111.48142945500649</v>
      </c>
      <c r="M17" s="209"/>
    </row>
    <row r="18" spans="1:38" s="210" customFormat="1" x14ac:dyDescent="0.2">
      <c r="A18" s="207" t="s">
        <v>117</v>
      </c>
      <c r="B18" s="209">
        <f t="shared" ref="B18:B23" si="3">(C18*C$15+E18*E$15+F18*F$15+G18*G$15+L18*L$15)/100</f>
        <v>95.440479420217812</v>
      </c>
      <c r="C18" s="209">
        <f t="shared" si="0"/>
        <v>94.352134685403158</v>
      </c>
      <c r="D18" s="211" t="s">
        <v>311</v>
      </c>
      <c r="E18" s="209">
        <f t="shared" si="1"/>
        <v>77.169793102214882</v>
      </c>
      <c r="F18" s="209">
        <f t="shared" si="1"/>
        <v>115.61365286855485</v>
      </c>
      <c r="G18" s="209">
        <f t="shared" si="1"/>
        <v>87.975999999999999</v>
      </c>
      <c r="H18" s="211" t="s">
        <v>311</v>
      </c>
      <c r="I18" s="211" t="s">
        <v>311</v>
      </c>
      <c r="J18" s="211" t="s">
        <v>311</v>
      </c>
      <c r="K18" s="211" t="s">
        <v>311</v>
      </c>
      <c r="L18" s="209">
        <f t="shared" si="2"/>
        <v>111.52602202678851</v>
      </c>
      <c r="M18" s="209"/>
    </row>
    <row r="19" spans="1:38" s="210" customFormat="1" x14ac:dyDescent="0.2">
      <c r="A19" s="207" t="s">
        <v>118</v>
      </c>
      <c r="B19" s="209">
        <f t="shared" si="3"/>
        <v>96.140031508956824</v>
      </c>
      <c r="C19" s="209">
        <f t="shared" si="0"/>
        <v>90.482079277905626</v>
      </c>
      <c r="D19" s="211" t="s">
        <v>311</v>
      </c>
      <c r="E19" s="209">
        <f t="shared" si="1"/>
        <v>84.472574358459354</v>
      </c>
      <c r="F19" s="209">
        <f t="shared" si="1"/>
        <v>115.61365286855485</v>
      </c>
      <c r="G19" s="209">
        <f t="shared" si="1"/>
        <v>93.688000000000002</v>
      </c>
      <c r="H19" s="211" t="s">
        <v>311</v>
      </c>
      <c r="I19" s="211" t="s">
        <v>311</v>
      </c>
      <c r="J19" s="211" t="s">
        <v>311</v>
      </c>
      <c r="K19" s="211" t="s">
        <v>311</v>
      </c>
      <c r="L19" s="209">
        <f t="shared" si="2"/>
        <v>114.90390933927519</v>
      </c>
      <c r="M19" s="209"/>
    </row>
    <row r="20" spans="1:38" s="210" customFormat="1" x14ac:dyDescent="0.2">
      <c r="A20" s="207" t="s">
        <v>119</v>
      </c>
      <c r="B20" s="209">
        <f t="shared" si="3"/>
        <v>96.745493910025232</v>
      </c>
      <c r="C20" s="209">
        <f t="shared" si="0"/>
        <v>91.566797895684019</v>
      </c>
      <c r="D20" s="211" t="s">
        <v>311</v>
      </c>
      <c r="E20" s="209">
        <f t="shared" si="1"/>
        <v>86.652195251637892</v>
      </c>
      <c r="F20" s="209">
        <f t="shared" si="1"/>
        <v>121.42901960784316</v>
      </c>
      <c r="G20" s="209">
        <f t="shared" si="1"/>
        <v>93.864000000000004</v>
      </c>
      <c r="H20" s="211" t="s">
        <v>311</v>
      </c>
      <c r="I20" s="211" t="s">
        <v>311</v>
      </c>
      <c r="J20" s="211" t="s">
        <v>311</v>
      </c>
      <c r="K20" s="211" t="s">
        <v>311</v>
      </c>
      <c r="L20" s="209">
        <f t="shared" si="2"/>
        <v>111.62635531329801</v>
      </c>
      <c r="M20" s="209"/>
    </row>
    <row r="21" spans="1:38" s="210" customFormat="1" x14ac:dyDescent="0.2">
      <c r="A21" s="207" t="s">
        <v>110</v>
      </c>
      <c r="B21" s="209">
        <f t="shared" si="3"/>
        <v>95.598446462136963</v>
      </c>
      <c r="C21" s="209">
        <f t="shared" si="0"/>
        <v>92.384933124347398</v>
      </c>
      <c r="D21" s="211" t="s">
        <v>311</v>
      </c>
      <c r="E21" s="209">
        <f t="shared" si="1"/>
        <v>84.837012578540651</v>
      </c>
      <c r="F21" s="209">
        <f t="shared" si="1"/>
        <v>110.79256354393611</v>
      </c>
      <c r="G21" s="209">
        <f t="shared" si="1"/>
        <v>89.415999999999997</v>
      </c>
      <c r="H21" s="211" t="s">
        <v>311</v>
      </c>
      <c r="I21" s="211" t="s">
        <v>311</v>
      </c>
      <c r="J21" s="211" t="s">
        <v>311</v>
      </c>
      <c r="K21" s="211" t="s">
        <v>311</v>
      </c>
      <c r="L21" s="209">
        <f t="shared" si="2"/>
        <v>111.3922443114425</v>
      </c>
      <c r="M21" s="209"/>
    </row>
    <row r="22" spans="1:38" s="210" customFormat="1" x14ac:dyDescent="0.2">
      <c r="A22" s="207" t="s">
        <v>373</v>
      </c>
      <c r="B22" s="209">
        <f t="shared" si="3"/>
        <v>98.28570616631383</v>
      </c>
      <c r="C22" s="209">
        <f t="shared" si="0"/>
        <v>96.669459955795318</v>
      </c>
      <c r="D22" s="211" t="s">
        <v>311</v>
      </c>
      <c r="E22" s="209">
        <f t="shared" si="1"/>
        <v>97.679136640171478</v>
      </c>
      <c r="F22" s="209">
        <f t="shared" si="1"/>
        <v>110.79641733236505</v>
      </c>
      <c r="G22" s="209">
        <f t="shared" si="1"/>
        <v>97.647058823529406</v>
      </c>
      <c r="H22" s="211" t="s">
        <v>311</v>
      </c>
      <c r="I22" s="211" t="s">
        <v>311</v>
      </c>
      <c r="J22" s="211" t="s">
        <v>311</v>
      </c>
      <c r="K22" s="211" t="s">
        <v>311</v>
      </c>
      <c r="L22" s="209">
        <f t="shared" si="2"/>
        <v>98.95439048635383</v>
      </c>
      <c r="M22" s="209"/>
    </row>
    <row r="23" spans="1:38" s="210" customFormat="1" x14ac:dyDescent="0.2">
      <c r="A23" s="207" t="s">
        <v>391</v>
      </c>
      <c r="B23" s="209">
        <f t="shared" si="3"/>
        <v>99.873479852829149</v>
      </c>
      <c r="C23" s="209">
        <f t="shared" si="0"/>
        <v>98.049826019180273</v>
      </c>
      <c r="D23" s="211" t="s">
        <v>311</v>
      </c>
      <c r="E23" s="209">
        <f t="shared" si="1"/>
        <v>100.92705388793605</v>
      </c>
      <c r="F23" s="209">
        <f t="shared" si="1"/>
        <v>100.68022270636651</v>
      </c>
      <c r="G23" s="209">
        <f t="shared" si="1"/>
        <v>106.13333333333333</v>
      </c>
      <c r="H23" s="211" t="s">
        <v>311</v>
      </c>
      <c r="I23" s="211" t="s">
        <v>311</v>
      </c>
      <c r="J23" s="211" t="s">
        <v>311</v>
      </c>
      <c r="K23" s="211" t="s">
        <v>311</v>
      </c>
      <c r="L23" s="209">
        <f t="shared" si="2"/>
        <v>98.95439048635383</v>
      </c>
      <c r="M23" s="209"/>
    </row>
    <row r="24" spans="1:38" s="210" customFormat="1" ht="19.5" customHeight="1" x14ac:dyDescent="0.2">
      <c r="A24" s="224" t="s">
        <v>444</v>
      </c>
      <c r="B24" s="209"/>
      <c r="C24" s="209"/>
      <c r="D24" s="211"/>
      <c r="E24" s="209"/>
      <c r="F24" s="209"/>
      <c r="G24" s="209"/>
      <c r="H24" s="211"/>
      <c r="I24" s="211"/>
      <c r="J24" s="211"/>
      <c r="K24" s="211"/>
      <c r="L24" s="209"/>
      <c r="M24" s="209"/>
    </row>
    <row r="25" spans="1:38" s="18" customFormat="1" x14ac:dyDescent="0.2">
      <c r="A25" s="169" t="s">
        <v>392</v>
      </c>
      <c r="B25" s="201">
        <v>100</v>
      </c>
      <c r="C25" s="201">
        <v>100</v>
      </c>
      <c r="D25" s="201">
        <v>100</v>
      </c>
      <c r="E25" s="201">
        <v>100</v>
      </c>
      <c r="F25" s="201">
        <v>100</v>
      </c>
      <c r="G25" s="201">
        <v>100</v>
      </c>
      <c r="H25" s="201">
        <v>100</v>
      </c>
      <c r="I25" s="201">
        <v>100</v>
      </c>
      <c r="J25" s="201">
        <v>100</v>
      </c>
      <c r="K25" s="201">
        <v>100</v>
      </c>
      <c r="N25" s="210"/>
      <c r="O25" s="379"/>
      <c r="P25" s="379"/>
      <c r="Q25" s="379"/>
      <c r="R25" s="379"/>
      <c r="S25" s="379"/>
      <c r="T25" s="379"/>
      <c r="U25" s="379"/>
      <c r="V25" s="379"/>
      <c r="W25" s="379"/>
      <c r="X25" s="379"/>
      <c r="Y25" s="210"/>
      <c r="AA25" s="212"/>
      <c r="AB25" s="212"/>
      <c r="AC25" s="212"/>
      <c r="AD25" s="212"/>
      <c r="AE25" s="212"/>
      <c r="AF25" s="212"/>
      <c r="AG25" s="212"/>
      <c r="AH25" s="212"/>
      <c r="AI25" s="212"/>
      <c r="AJ25" s="212"/>
      <c r="AK25" s="212"/>
      <c r="AL25" s="212"/>
    </row>
    <row r="26" spans="1:38" s="4" customFormat="1" x14ac:dyDescent="0.2">
      <c r="A26" s="193" t="s">
        <v>390</v>
      </c>
      <c r="B26" s="194">
        <v>100.41</v>
      </c>
      <c r="C26" s="194">
        <v>100.1</v>
      </c>
      <c r="D26" s="194">
        <v>101.48</v>
      </c>
      <c r="E26" s="194">
        <v>100</v>
      </c>
      <c r="F26" s="194">
        <v>101.8</v>
      </c>
      <c r="G26" s="194">
        <v>101.9</v>
      </c>
      <c r="H26" s="194">
        <v>100</v>
      </c>
      <c r="I26" s="194">
        <v>100</v>
      </c>
      <c r="J26" s="194">
        <v>100</v>
      </c>
      <c r="K26" s="194">
        <v>100.5</v>
      </c>
      <c r="L26"/>
      <c r="M26"/>
      <c r="N26" s="18"/>
      <c r="O26" s="380"/>
      <c r="P26" s="380"/>
      <c r="Q26" s="380"/>
      <c r="R26" s="380"/>
      <c r="S26" s="380"/>
      <c r="T26" s="380"/>
      <c r="U26" s="380"/>
      <c r="V26" s="380"/>
      <c r="W26" s="380"/>
      <c r="X26" s="380"/>
      <c r="Y26" s="18"/>
      <c r="AA26" s="212"/>
      <c r="AB26" s="212"/>
      <c r="AC26" s="212"/>
      <c r="AD26" s="212"/>
      <c r="AE26" s="212"/>
      <c r="AF26" s="212"/>
      <c r="AG26" s="212"/>
      <c r="AH26" s="212"/>
      <c r="AI26" s="212"/>
      <c r="AJ26" s="212"/>
      <c r="AK26" s="212"/>
      <c r="AL26" s="212"/>
    </row>
    <row r="27" spans="1:38" s="4" customFormat="1" x14ac:dyDescent="0.2">
      <c r="A27" s="193" t="s">
        <v>406</v>
      </c>
      <c r="B27" s="194">
        <v>102.16</v>
      </c>
      <c r="C27" s="194">
        <v>102.28</v>
      </c>
      <c r="D27" s="194">
        <v>101.48</v>
      </c>
      <c r="E27" s="194">
        <v>100</v>
      </c>
      <c r="F27" s="194">
        <v>101.73</v>
      </c>
      <c r="G27" s="194">
        <v>105.07</v>
      </c>
      <c r="H27" s="194">
        <v>100</v>
      </c>
      <c r="I27" s="194">
        <v>100</v>
      </c>
      <c r="J27" s="194">
        <v>100</v>
      </c>
      <c r="K27" s="194">
        <v>101.08</v>
      </c>
      <c r="L27"/>
      <c r="M27"/>
      <c r="O27" s="212"/>
      <c r="P27" s="212"/>
      <c r="Q27" s="212"/>
      <c r="R27" s="212"/>
      <c r="S27" s="212"/>
      <c r="T27" s="212"/>
      <c r="U27" s="212"/>
      <c r="V27" s="212"/>
      <c r="W27" s="212"/>
      <c r="X27" s="212"/>
      <c r="AA27" s="212"/>
      <c r="AB27" s="212"/>
      <c r="AC27" s="212"/>
      <c r="AD27" s="212"/>
      <c r="AE27" s="212"/>
      <c r="AF27" s="212"/>
      <c r="AG27" s="212"/>
      <c r="AH27" s="212"/>
      <c r="AI27" s="212"/>
      <c r="AJ27" s="212"/>
      <c r="AK27" s="212"/>
      <c r="AL27" s="212"/>
    </row>
    <row r="28" spans="1:38" s="4" customFormat="1" x14ac:dyDescent="0.2">
      <c r="A28" s="193" t="s">
        <v>434</v>
      </c>
      <c r="B28" s="194">
        <v>104.33</v>
      </c>
      <c r="C28" s="194">
        <v>106.25</v>
      </c>
      <c r="D28" s="194">
        <v>101.52</v>
      </c>
      <c r="E28" s="194">
        <v>99.52</v>
      </c>
      <c r="F28" s="194">
        <v>97.09</v>
      </c>
      <c r="G28" s="194">
        <v>110.49</v>
      </c>
      <c r="H28" s="194">
        <v>100</v>
      </c>
      <c r="I28" s="194">
        <v>100</v>
      </c>
      <c r="J28" s="194">
        <v>100</v>
      </c>
      <c r="K28" s="194">
        <v>103.59</v>
      </c>
      <c r="L28"/>
      <c r="M28"/>
      <c r="O28" s="212"/>
      <c r="P28" s="212"/>
      <c r="Q28" s="212"/>
      <c r="R28" s="212"/>
      <c r="S28" s="212"/>
      <c r="T28" s="212"/>
      <c r="U28" s="212"/>
      <c r="V28" s="212"/>
      <c r="W28" s="212"/>
      <c r="X28" s="212"/>
      <c r="AA28" s="212"/>
      <c r="AB28" s="212"/>
      <c r="AC28" s="212"/>
      <c r="AD28" s="212"/>
      <c r="AE28" s="212"/>
      <c r="AF28" s="212"/>
      <c r="AG28" s="212"/>
      <c r="AH28" s="212"/>
      <c r="AI28" s="212"/>
      <c r="AJ28" s="212"/>
      <c r="AK28" s="212"/>
      <c r="AL28" s="212"/>
    </row>
    <row r="29" spans="1:38" s="4" customFormat="1" x14ac:dyDescent="0.2">
      <c r="A29" s="193" t="s">
        <v>433</v>
      </c>
      <c r="B29" s="194">
        <v>107.02</v>
      </c>
      <c r="C29" s="194">
        <v>108.33</v>
      </c>
      <c r="D29" s="194">
        <v>101.52</v>
      </c>
      <c r="E29" s="194">
        <v>103.1</v>
      </c>
      <c r="F29" s="194">
        <v>101.17</v>
      </c>
      <c r="G29" s="194">
        <v>120.07</v>
      </c>
      <c r="H29" s="194">
        <v>100</v>
      </c>
      <c r="I29" s="194">
        <v>100</v>
      </c>
      <c r="J29" s="194">
        <v>100</v>
      </c>
      <c r="K29" s="194">
        <v>101.45</v>
      </c>
      <c r="L29"/>
      <c r="M29"/>
      <c r="O29" s="212"/>
      <c r="P29" s="212"/>
      <c r="Q29" s="212"/>
      <c r="R29" s="212"/>
      <c r="S29" s="212"/>
      <c r="T29" s="212"/>
      <c r="U29" s="212"/>
      <c r="V29" s="212"/>
      <c r="W29" s="212"/>
      <c r="X29" s="212"/>
      <c r="AA29" s="212"/>
      <c r="AB29" s="212"/>
      <c r="AC29" s="212"/>
      <c r="AD29" s="212"/>
      <c r="AE29" s="212"/>
      <c r="AF29" s="212"/>
      <c r="AG29" s="212"/>
      <c r="AH29" s="212"/>
      <c r="AI29" s="212"/>
      <c r="AJ29" s="212"/>
      <c r="AK29" s="212"/>
      <c r="AL29" s="212"/>
    </row>
    <row r="30" spans="1:38" s="4" customFormat="1" x14ac:dyDescent="0.2">
      <c r="A30" s="193" t="s">
        <v>432</v>
      </c>
      <c r="B30" s="194">
        <v>111.52054225117695</v>
      </c>
      <c r="C30" s="194">
        <v>111.82621061086702</v>
      </c>
      <c r="D30" s="194">
        <v>101.52</v>
      </c>
      <c r="E30" s="194">
        <v>103.41600449546355</v>
      </c>
      <c r="F30" s="194">
        <v>101.19897224468883</v>
      </c>
      <c r="G30" s="194">
        <v>135.37518965306342</v>
      </c>
      <c r="H30" s="194">
        <v>100</v>
      </c>
      <c r="I30" s="194">
        <v>107.85255545623018</v>
      </c>
      <c r="J30" s="194">
        <v>100.00467081381107</v>
      </c>
      <c r="K30" s="194">
        <v>108.1830065359477</v>
      </c>
      <c r="L30"/>
      <c r="M30"/>
      <c r="O30" s="212"/>
      <c r="P30" s="212"/>
      <c r="Q30" s="212"/>
      <c r="R30" s="212"/>
      <c r="S30" s="212"/>
      <c r="T30" s="212"/>
      <c r="U30" s="212"/>
      <c r="V30" s="212"/>
      <c r="W30" s="212"/>
      <c r="X30" s="212"/>
      <c r="AA30" s="212"/>
      <c r="AB30" s="212"/>
      <c r="AC30" s="212"/>
      <c r="AD30" s="212"/>
      <c r="AE30" s="212"/>
      <c r="AF30" s="212"/>
      <c r="AG30" s="212"/>
      <c r="AH30" s="212"/>
      <c r="AI30" s="212"/>
      <c r="AJ30" s="212"/>
      <c r="AK30" s="212"/>
      <c r="AL30" s="212"/>
    </row>
    <row r="31" spans="1:38" s="4" customFormat="1" x14ac:dyDescent="0.2">
      <c r="A31" s="193" t="s">
        <v>431</v>
      </c>
      <c r="B31" s="194">
        <v>118.90541180128892</v>
      </c>
      <c r="C31" s="194">
        <v>116.55805375253779</v>
      </c>
      <c r="D31" s="194">
        <v>102.75822173256903</v>
      </c>
      <c r="E31" s="194">
        <v>120.63985802877788</v>
      </c>
      <c r="F31" s="194">
        <v>115.26901529296536</v>
      </c>
      <c r="G31" s="194">
        <v>145.52567566742508</v>
      </c>
      <c r="H31" s="194">
        <v>100</v>
      </c>
      <c r="I31" s="194">
        <v>107.85255545623018</v>
      </c>
      <c r="J31" s="194">
        <v>100.00467081381107</v>
      </c>
      <c r="K31" s="194">
        <v>111.35138499844382</v>
      </c>
      <c r="L31"/>
      <c r="M31"/>
      <c r="O31" s="212"/>
      <c r="P31" s="212"/>
      <c r="Q31" s="212"/>
      <c r="R31" s="212"/>
      <c r="S31" s="212"/>
      <c r="T31" s="212"/>
      <c r="U31" s="212"/>
      <c r="V31" s="212"/>
      <c r="W31" s="212"/>
      <c r="X31" s="212"/>
      <c r="AA31" s="212"/>
      <c r="AB31" s="212"/>
      <c r="AC31" s="212"/>
      <c r="AD31" s="212"/>
      <c r="AE31" s="212"/>
      <c r="AF31" s="212"/>
      <c r="AG31" s="212"/>
      <c r="AH31" s="212"/>
      <c r="AI31" s="212"/>
      <c r="AJ31" s="212"/>
      <c r="AK31" s="212"/>
      <c r="AL31" s="212"/>
    </row>
    <row r="32" spans="1:38" s="4" customFormat="1" x14ac:dyDescent="0.2">
      <c r="A32" s="193" t="s">
        <v>440</v>
      </c>
      <c r="B32" s="194">
        <v>128.4918854257175</v>
      </c>
      <c r="C32" s="194">
        <v>126.07310157958491</v>
      </c>
      <c r="D32" s="194">
        <v>94.602807309349259</v>
      </c>
      <c r="E32" s="194">
        <v>143.51452347739649</v>
      </c>
      <c r="F32" s="194">
        <v>129.90673755490798</v>
      </c>
      <c r="G32" s="194">
        <v>149.74725945112448</v>
      </c>
      <c r="H32" s="194">
        <v>100</v>
      </c>
      <c r="I32" s="194">
        <v>108.02852786122988</v>
      </c>
      <c r="J32" s="194">
        <v>100.00467081381107</v>
      </c>
      <c r="K32" s="194">
        <v>113.48397136632431</v>
      </c>
      <c r="L32"/>
      <c r="M32"/>
      <c r="O32" s="212"/>
      <c r="P32" s="212"/>
      <c r="Q32" s="212"/>
      <c r="R32" s="212"/>
      <c r="S32" s="212"/>
      <c r="T32" s="212"/>
      <c r="U32" s="212"/>
      <c r="V32" s="212"/>
      <c r="W32" s="212"/>
      <c r="X32" s="212"/>
      <c r="AA32" s="212"/>
      <c r="AB32" s="212"/>
      <c r="AC32" s="212"/>
      <c r="AD32" s="212"/>
      <c r="AE32" s="212"/>
      <c r="AF32" s="212"/>
      <c r="AG32" s="212"/>
      <c r="AH32" s="212"/>
      <c r="AI32" s="212"/>
      <c r="AJ32" s="212"/>
      <c r="AK32" s="212"/>
      <c r="AL32" s="212"/>
    </row>
    <row r="33" spans="1:37" s="4" customFormat="1" x14ac:dyDescent="0.2">
      <c r="A33" s="193" t="s">
        <v>441</v>
      </c>
      <c r="B33" s="194">
        <v>119.89651274727052</v>
      </c>
      <c r="C33" s="194">
        <v>125.81358885094751</v>
      </c>
      <c r="D33" s="194">
        <v>97.510389842844987</v>
      </c>
      <c r="E33" s="194">
        <v>118.14600825903223</v>
      </c>
      <c r="F33" s="194">
        <v>118.24634919565702</v>
      </c>
      <c r="G33" s="194">
        <v>119.89893837263075</v>
      </c>
      <c r="H33" s="194">
        <v>100</v>
      </c>
      <c r="I33" s="194">
        <v>108.02852786122988</v>
      </c>
      <c r="J33" s="194">
        <v>100.00467081381107</v>
      </c>
      <c r="K33" s="194">
        <v>112.48054777466541</v>
      </c>
      <c r="L33"/>
      <c r="M33" s="51"/>
      <c r="N33" s="51"/>
      <c r="O33" s="51"/>
      <c r="P33" s="51"/>
      <c r="Q33" s="51"/>
      <c r="R33" s="51"/>
      <c r="S33" s="51"/>
      <c r="T33" s="51"/>
      <c r="U33" s="51"/>
      <c r="V33" s="51"/>
      <c r="W33" s="212"/>
      <c r="X33" s="212"/>
      <c r="Y33" s="212"/>
      <c r="Z33" s="212"/>
      <c r="AA33" s="212"/>
      <c r="AB33" s="212"/>
      <c r="AC33" s="212"/>
      <c r="AD33" s="212"/>
      <c r="AE33" s="212"/>
      <c r="AF33" s="212"/>
      <c r="AG33" s="212"/>
      <c r="AH33" s="212"/>
      <c r="AI33" s="212"/>
      <c r="AJ33" s="212"/>
      <c r="AK33" s="212"/>
    </row>
    <row r="34" spans="1:37" s="4" customFormat="1" x14ac:dyDescent="0.2">
      <c r="A34" s="193" t="s">
        <v>439</v>
      </c>
      <c r="B34" s="194">
        <v>114.2528363776925</v>
      </c>
      <c r="C34" s="194">
        <v>125.59873911513561</v>
      </c>
      <c r="D34" s="194">
        <v>97.510389842844987</v>
      </c>
      <c r="E34" s="194">
        <v>91.42717057612029</v>
      </c>
      <c r="F34" s="194">
        <v>114.51224778482201</v>
      </c>
      <c r="G34" s="194">
        <v>109.01761736523505</v>
      </c>
      <c r="H34" s="194">
        <v>100</v>
      </c>
      <c r="I34" s="194">
        <v>108.02852786122988</v>
      </c>
      <c r="J34" s="194">
        <v>100.00467081381107</v>
      </c>
      <c r="K34" s="194">
        <v>115.09492685963272</v>
      </c>
      <c r="L34"/>
      <c r="M34" s="51"/>
      <c r="N34" s="51"/>
      <c r="O34" s="51"/>
      <c r="P34" s="51"/>
      <c r="Q34" s="51"/>
      <c r="R34" s="51"/>
      <c r="S34" s="51"/>
      <c r="T34" s="51"/>
      <c r="U34" s="51"/>
      <c r="V34" s="51"/>
      <c r="W34" s="212"/>
      <c r="X34" s="212"/>
      <c r="Y34" s="212"/>
      <c r="Z34" s="212"/>
      <c r="AA34" s="212"/>
      <c r="AB34" s="212"/>
      <c r="AC34" s="212"/>
      <c r="AD34" s="212"/>
      <c r="AE34" s="212"/>
      <c r="AF34" s="212"/>
      <c r="AG34" s="212"/>
      <c r="AH34" s="212"/>
      <c r="AI34" s="212"/>
      <c r="AJ34" s="212"/>
      <c r="AK34" s="212"/>
    </row>
    <row r="35" spans="1:37" s="4" customFormat="1" x14ac:dyDescent="0.2">
      <c r="A35" s="216" t="s">
        <v>611</v>
      </c>
      <c r="B35" s="194">
        <v>116.49745084381878</v>
      </c>
      <c r="C35" s="194">
        <v>126.69621735537022</v>
      </c>
      <c r="D35" s="194">
        <v>98.857806138855224</v>
      </c>
      <c r="E35" s="194">
        <v>92.224488941016418</v>
      </c>
      <c r="F35" s="194">
        <v>114.51224778482201</v>
      </c>
      <c r="G35" s="194">
        <v>119.42950543634099</v>
      </c>
      <c r="H35" s="194">
        <v>100</v>
      </c>
      <c r="I35" s="194">
        <v>107.76256722251789</v>
      </c>
      <c r="J35" s="194">
        <v>100.00467081381107</v>
      </c>
      <c r="K35" s="194">
        <v>118.17366946778711</v>
      </c>
      <c r="L35"/>
      <c r="M35" s="51"/>
      <c r="N35" s="51"/>
      <c r="O35" s="51"/>
      <c r="P35" s="51"/>
      <c r="Q35" s="51"/>
      <c r="R35" s="51"/>
      <c r="S35" s="51"/>
      <c r="T35" s="51"/>
      <c r="U35" s="51"/>
      <c r="V35" s="51"/>
      <c r="W35" s="212"/>
      <c r="X35" s="212"/>
      <c r="Y35" s="212"/>
      <c r="Z35" s="212"/>
      <c r="AA35" s="212"/>
      <c r="AB35" s="212"/>
      <c r="AC35" s="212"/>
      <c r="AD35" s="212"/>
      <c r="AE35" s="212"/>
      <c r="AF35" s="212"/>
      <c r="AG35" s="212"/>
      <c r="AH35" s="212"/>
      <c r="AI35" s="212"/>
      <c r="AJ35" s="212"/>
      <c r="AK35" s="212"/>
    </row>
    <row r="36" spans="1:37" s="4" customFormat="1" x14ac:dyDescent="0.2">
      <c r="A36" s="216" t="s">
        <v>612</v>
      </c>
      <c r="B36" s="194">
        <v>118.51297932031244</v>
      </c>
      <c r="C36" s="194">
        <v>129.64154394907536</v>
      </c>
      <c r="D36" s="194">
        <v>100.20522243486548</v>
      </c>
      <c r="E36" s="194">
        <v>93.021807305912546</v>
      </c>
      <c r="F36" s="194">
        <v>114.51224778482201</v>
      </c>
      <c r="G36" s="194">
        <v>121.72100469595763</v>
      </c>
      <c r="H36" s="194">
        <v>100</v>
      </c>
      <c r="I36" s="194">
        <v>107.76256722251789</v>
      </c>
      <c r="J36" s="194">
        <v>100.00467081381107</v>
      </c>
      <c r="K36" s="194">
        <v>120.29007158418921</v>
      </c>
      <c r="L36"/>
      <c r="M36" s="51"/>
      <c r="N36" s="51"/>
      <c r="O36" s="51"/>
      <c r="P36" s="51"/>
      <c r="Q36" s="51"/>
      <c r="R36" s="51"/>
      <c r="S36" s="51"/>
      <c r="T36" s="51"/>
      <c r="U36" s="51"/>
      <c r="V36" s="51"/>
      <c r="W36" s="212"/>
      <c r="X36" s="212"/>
      <c r="Y36" s="212"/>
      <c r="Z36" s="212"/>
      <c r="AA36" s="212"/>
      <c r="AB36" s="212"/>
      <c r="AC36" s="212"/>
      <c r="AD36" s="212"/>
      <c r="AE36" s="212"/>
      <c r="AF36" s="212"/>
      <c r="AG36" s="212"/>
      <c r="AH36" s="212"/>
      <c r="AI36" s="212"/>
      <c r="AJ36" s="212"/>
      <c r="AK36" s="212"/>
    </row>
    <row r="37" spans="1:37" s="4" customFormat="1" x14ac:dyDescent="0.2">
      <c r="A37" s="216" t="s">
        <v>613</v>
      </c>
      <c r="B37" s="194">
        <v>120.98412095145883</v>
      </c>
      <c r="C37" s="194">
        <v>135.57935902356996</v>
      </c>
      <c r="D37" s="194">
        <v>100.41797237634076</v>
      </c>
      <c r="E37" s="194">
        <v>93.42641662541206</v>
      </c>
      <c r="F37" s="194">
        <v>114.51224778482201</v>
      </c>
      <c r="G37" s="194">
        <v>122.99957350860957</v>
      </c>
      <c r="H37" s="194">
        <v>100</v>
      </c>
      <c r="I37" s="194">
        <v>107.76256722251789</v>
      </c>
      <c r="J37" s="194">
        <v>100.00467081381107</v>
      </c>
      <c r="K37" s="194">
        <v>115.09492685963272</v>
      </c>
      <c r="L37"/>
      <c r="M37" s="51"/>
      <c r="N37" s="51"/>
      <c r="O37" s="51"/>
      <c r="P37" s="51"/>
      <c r="Q37" s="51"/>
      <c r="R37" s="51"/>
      <c r="S37" s="51"/>
      <c r="T37" s="51"/>
      <c r="U37" s="51"/>
      <c r="V37" s="51"/>
      <c r="W37" s="212"/>
      <c r="X37" s="212"/>
      <c r="Y37" s="212"/>
      <c r="Z37" s="212"/>
      <c r="AA37" s="212"/>
      <c r="AB37" s="212"/>
      <c r="AC37" s="212"/>
      <c r="AD37" s="212"/>
      <c r="AE37" s="212"/>
      <c r="AF37" s="212"/>
      <c r="AG37" s="212"/>
      <c r="AH37" s="212"/>
      <c r="AI37" s="212"/>
      <c r="AJ37" s="212"/>
      <c r="AK37" s="212"/>
    </row>
    <row r="38" spans="1:37" s="4" customFormat="1" x14ac:dyDescent="0.2">
      <c r="A38" s="216" t="s">
        <v>629</v>
      </c>
      <c r="B38" s="194">
        <v>125.99569741664945</v>
      </c>
      <c r="C38" s="194">
        <v>139.74087610104701</v>
      </c>
      <c r="D38" s="194">
        <v>100.41797237634076</v>
      </c>
      <c r="E38" s="194">
        <v>109.51231703757887</v>
      </c>
      <c r="F38" s="194">
        <v>122.30730996865526</v>
      </c>
      <c r="G38" s="194">
        <v>124.78605904713721</v>
      </c>
      <c r="H38" s="194">
        <v>100</v>
      </c>
      <c r="I38" s="194">
        <v>107.76256722251789</v>
      </c>
      <c r="J38" s="194">
        <v>99.999999999999957</v>
      </c>
      <c r="K38" s="194">
        <v>113.31362174499429</v>
      </c>
      <c r="L38"/>
      <c r="M38" s="51"/>
      <c r="N38" s="51"/>
      <c r="O38" s="51"/>
      <c r="P38" s="51"/>
      <c r="Q38" s="51"/>
      <c r="R38" s="51"/>
      <c r="S38" s="51"/>
      <c r="T38" s="51"/>
      <c r="U38" s="51"/>
      <c r="V38" s="51"/>
      <c r="W38" s="212"/>
      <c r="X38" s="212"/>
      <c r="Y38" s="212"/>
      <c r="Z38" s="212"/>
      <c r="AA38" s="212"/>
      <c r="AB38" s="212"/>
      <c r="AC38" s="212"/>
      <c r="AD38" s="212"/>
      <c r="AE38" s="212"/>
      <c r="AF38" s="212"/>
      <c r="AG38" s="212"/>
      <c r="AH38" s="212"/>
      <c r="AI38" s="212"/>
      <c r="AJ38" s="212"/>
      <c r="AK38" s="212"/>
    </row>
    <row r="39" spans="1:37" s="4" customFormat="1" x14ac:dyDescent="0.2">
      <c r="A39" s="216" t="s">
        <v>630</v>
      </c>
      <c r="B39" s="194">
        <v>127.69210404929217</v>
      </c>
      <c r="C39" s="194">
        <v>139.96226857260567</v>
      </c>
      <c r="D39" s="194">
        <v>100.41797237634076</v>
      </c>
      <c r="E39" s="194">
        <v>117.59412245756408</v>
      </c>
      <c r="F39" s="194">
        <v>122.69519105035975</v>
      </c>
      <c r="G39" s="194">
        <v>126.41013680943509</v>
      </c>
      <c r="H39" s="194">
        <v>100</v>
      </c>
      <c r="I39" s="194">
        <v>107.76256722251789</v>
      </c>
      <c r="J39" s="194">
        <v>100.00467081381106</v>
      </c>
      <c r="K39" s="194">
        <v>114.17968668949059</v>
      </c>
      <c r="L39"/>
      <c r="M39" s="51"/>
      <c r="N39" s="51"/>
      <c r="O39" s="51"/>
      <c r="P39" s="51"/>
      <c r="Q39" s="51"/>
      <c r="R39" s="51"/>
      <c r="S39" s="51"/>
      <c r="T39" s="51"/>
      <c r="U39" s="51"/>
      <c r="V39" s="51"/>
      <c r="W39" s="212"/>
      <c r="X39" s="212"/>
      <c r="Y39" s="212"/>
      <c r="Z39" s="212"/>
      <c r="AA39" s="212"/>
      <c r="AB39" s="212"/>
      <c r="AC39" s="212"/>
      <c r="AD39" s="212"/>
      <c r="AE39" s="212"/>
      <c r="AF39" s="212"/>
      <c r="AG39" s="212"/>
      <c r="AH39" s="212"/>
      <c r="AI39" s="212"/>
      <c r="AJ39" s="212"/>
      <c r="AK39" s="212"/>
    </row>
    <row r="40" spans="1:37" s="4" customFormat="1" x14ac:dyDescent="0.2">
      <c r="A40" s="482" t="s">
        <v>746</v>
      </c>
      <c r="B40" s="194">
        <v>127.02</v>
      </c>
      <c r="C40" s="194">
        <v>139.16999999999999</v>
      </c>
      <c r="D40" s="194">
        <v>123.32</v>
      </c>
      <c r="E40" s="194">
        <v>117.59412245756408</v>
      </c>
      <c r="F40" s="194">
        <v>132.51</v>
      </c>
      <c r="G40" s="194">
        <v>126.41013680943509</v>
      </c>
      <c r="H40" s="194">
        <v>100</v>
      </c>
      <c r="I40" s="194">
        <v>107.76256722251789</v>
      </c>
      <c r="J40" s="194">
        <v>84.12</v>
      </c>
      <c r="K40" s="194">
        <v>108.86</v>
      </c>
      <c r="L40"/>
      <c r="M40" s="51"/>
      <c r="N40" s="51"/>
      <c r="O40" s="51"/>
      <c r="P40" s="51"/>
      <c r="Q40" s="51"/>
      <c r="R40" s="51"/>
      <c r="S40" s="51"/>
      <c r="T40" s="51"/>
      <c r="U40" s="51"/>
      <c r="V40" s="51"/>
      <c r="W40" s="212"/>
      <c r="X40" s="212"/>
      <c r="Y40" s="212"/>
      <c r="Z40" s="212"/>
      <c r="AA40" s="212"/>
      <c r="AB40" s="212"/>
      <c r="AC40" s="212"/>
      <c r="AD40" s="212"/>
      <c r="AE40" s="212"/>
      <c r="AF40" s="212"/>
      <c r="AG40" s="212"/>
      <c r="AH40" s="212"/>
      <c r="AI40" s="212"/>
      <c r="AJ40" s="212"/>
      <c r="AK40" s="212"/>
    </row>
    <row r="41" spans="1:37" ht="19.5" customHeight="1" x14ac:dyDescent="0.2">
      <c r="A41" s="169" t="s">
        <v>416</v>
      </c>
      <c r="B41" s="201">
        <f>AVERAGE(B20:B23)</f>
        <v>97.62578159782629</v>
      </c>
      <c r="C41" s="201">
        <f>AVERAGE(C20:C23)</f>
        <v>94.667754248751748</v>
      </c>
      <c r="D41" s="213" t="s">
        <v>311</v>
      </c>
      <c r="E41" s="201">
        <f>AVERAGE(E20:E23)</f>
        <v>92.523849589571512</v>
      </c>
      <c r="F41" s="201">
        <f>AVERAGE(F20:F23)</f>
        <v>110.9245557976277</v>
      </c>
      <c r="G41" s="201">
        <f>AVERAGE(G20:G23)</f>
        <v>96.765098039215687</v>
      </c>
      <c r="H41" s="213" t="s">
        <v>311</v>
      </c>
      <c r="I41" s="213" t="s">
        <v>311</v>
      </c>
      <c r="J41" s="213" t="s">
        <v>311</v>
      </c>
      <c r="K41" s="213" t="s">
        <v>311</v>
      </c>
    </row>
    <row r="42" spans="1:37" x14ac:dyDescent="0.2">
      <c r="A42" s="169" t="s">
        <v>417</v>
      </c>
      <c r="B42" s="201">
        <f t="shared" ref="B42:K42" si="4">AVERAGE(B25:B28)</f>
        <v>101.72499999999999</v>
      </c>
      <c r="C42" s="201">
        <f t="shared" si="4"/>
        <v>102.1575</v>
      </c>
      <c r="D42" s="201">
        <f t="shared" si="4"/>
        <v>101.12</v>
      </c>
      <c r="E42" s="201">
        <f t="shared" si="4"/>
        <v>99.88</v>
      </c>
      <c r="F42" s="201">
        <f t="shared" si="4"/>
        <v>100.155</v>
      </c>
      <c r="G42" s="201">
        <f t="shared" si="4"/>
        <v>104.36500000000001</v>
      </c>
      <c r="H42" s="201">
        <f t="shared" si="4"/>
        <v>100</v>
      </c>
      <c r="I42" s="201">
        <f t="shared" si="4"/>
        <v>100</v>
      </c>
      <c r="J42" s="201">
        <f t="shared" si="4"/>
        <v>100</v>
      </c>
      <c r="K42" s="201">
        <f t="shared" si="4"/>
        <v>101.29249999999999</v>
      </c>
    </row>
    <row r="43" spans="1:37" x14ac:dyDescent="0.2">
      <c r="A43" s="169" t="s">
        <v>418</v>
      </c>
      <c r="B43" s="201">
        <f t="shared" ref="B43:K43" si="5">AVERAGE(B29:B32)</f>
        <v>116.48445986954583</v>
      </c>
      <c r="C43" s="201">
        <f t="shared" si="5"/>
        <v>115.69684148574743</v>
      </c>
      <c r="D43" s="201">
        <f t="shared" si="5"/>
        <v>100.10025726047957</v>
      </c>
      <c r="E43" s="201">
        <f t="shared" si="5"/>
        <v>117.66759650040949</v>
      </c>
      <c r="F43" s="201">
        <f t="shared" si="5"/>
        <v>111.88618127314055</v>
      </c>
      <c r="G43" s="201">
        <f t="shared" si="5"/>
        <v>137.67953119290326</v>
      </c>
      <c r="H43" s="201">
        <f t="shared" si="5"/>
        <v>100</v>
      </c>
      <c r="I43" s="201">
        <f t="shared" si="5"/>
        <v>105.93340969342255</v>
      </c>
      <c r="J43" s="201">
        <f t="shared" si="5"/>
        <v>100.0035031103583</v>
      </c>
      <c r="K43" s="201">
        <f t="shared" si="5"/>
        <v>108.61709072517897</v>
      </c>
    </row>
    <row r="44" spans="1:37" x14ac:dyDescent="0.2">
      <c r="A44" s="169" t="s">
        <v>603</v>
      </c>
      <c r="B44" s="201">
        <f>AVERAGE(B33:B36)</f>
        <v>117.28994482227355</v>
      </c>
      <c r="C44" s="201">
        <f t="shared" ref="C44:K44" si="6">AVERAGE(C33:C36)</f>
        <v>126.93752231763217</v>
      </c>
      <c r="D44" s="201">
        <f t="shared" si="6"/>
        <v>98.520952064852679</v>
      </c>
      <c r="E44" s="201">
        <f t="shared" si="6"/>
        <v>98.704868770520378</v>
      </c>
      <c r="F44" s="201">
        <f t="shared" si="6"/>
        <v>115.44577313753076</v>
      </c>
      <c r="G44" s="201">
        <f t="shared" si="6"/>
        <v>117.5167664675411</v>
      </c>
      <c r="H44" s="201">
        <f t="shared" si="6"/>
        <v>100</v>
      </c>
      <c r="I44" s="201">
        <f t="shared" si="6"/>
        <v>107.89554754187388</v>
      </c>
      <c r="J44" s="201">
        <f t="shared" si="6"/>
        <v>100.00467081381107</v>
      </c>
      <c r="K44" s="201">
        <f t="shared" si="6"/>
        <v>116.5098039215686</v>
      </c>
    </row>
    <row r="45" spans="1:37" s="46" customFormat="1" ht="19.5" customHeight="1" x14ac:dyDescent="0.2">
      <c r="A45" s="412" t="s">
        <v>617</v>
      </c>
      <c r="B45" s="56">
        <f>AVERAGE(B37:B40)</f>
        <v>125.4229806043501</v>
      </c>
      <c r="C45" s="56">
        <f t="shared" ref="C45:K45" si="7">AVERAGE(C37:C40)</f>
        <v>138.61312592430565</v>
      </c>
      <c r="D45" s="56">
        <f t="shared" si="7"/>
        <v>106.14347928225557</v>
      </c>
      <c r="E45" s="56">
        <f t="shared" si="7"/>
        <v>109.53174464452978</v>
      </c>
      <c r="F45" s="56">
        <f t="shared" si="7"/>
        <v>123.00618720095926</v>
      </c>
      <c r="G45" s="56">
        <f t="shared" si="7"/>
        <v>125.15147654365424</v>
      </c>
      <c r="H45" s="56">
        <f t="shared" si="7"/>
        <v>100</v>
      </c>
      <c r="I45" s="56">
        <f t="shared" si="7"/>
        <v>107.76256722251789</v>
      </c>
      <c r="J45" s="56">
        <f t="shared" si="7"/>
        <v>96.032335406905531</v>
      </c>
      <c r="K45" s="56">
        <f t="shared" si="7"/>
        <v>112.86205882352941</v>
      </c>
      <c r="N45"/>
      <c r="O45"/>
      <c r="P45"/>
      <c r="Q45"/>
      <c r="R45"/>
      <c r="S45"/>
      <c r="T45"/>
      <c r="U45"/>
      <c r="V45"/>
      <c r="W45"/>
      <c r="X45"/>
      <c r="Y45"/>
    </row>
    <row r="46" spans="1:37" s="46" customFormat="1" x14ac:dyDescent="0.2">
      <c r="A46"/>
      <c r="B46"/>
      <c r="C46"/>
      <c r="D46"/>
      <c r="E46"/>
      <c r="F46"/>
      <c r="G46"/>
      <c r="H46"/>
      <c r="I46"/>
      <c r="J46"/>
      <c r="K46"/>
    </row>
    <row r="47" spans="1:37" s="46" customFormat="1" x14ac:dyDescent="0.2">
      <c r="A47" s="55" t="s">
        <v>103</v>
      </c>
      <c r="B47" s="55"/>
      <c r="C47" s="55"/>
      <c r="D47" s="55"/>
      <c r="E47" s="55"/>
      <c r="F47" s="55"/>
      <c r="G47" s="55"/>
      <c r="H47" s="55"/>
      <c r="I47" s="55"/>
      <c r="J47" s="55"/>
      <c r="K47" s="55"/>
    </row>
    <row r="48" spans="1:37" s="46" customFormat="1" x14ac:dyDescent="0.2">
      <c r="A48" s="51"/>
      <c r="B48" s="51"/>
      <c r="C48" s="51"/>
      <c r="D48" s="51"/>
      <c r="E48" s="51"/>
      <c r="F48" s="51"/>
      <c r="G48" s="51"/>
      <c r="H48" s="51"/>
      <c r="I48" s="51"/>
      <c r="J48" s="51"/>
      <c r="K48" s="51"/>
    </row>
    <row r="49" spans="1:25" s="46" customFormat="1" x14ac:dyDescent="0.2">
      <c r="A49" s="208" t="s">
        <v>110</v>
      </c>
      <c r="B49" s="214">
        <f t="shared" ref="B49:C51" si="8">B21/B17-1</f>
        <v>3.6960563717242545E-2</v>
      </c>
      <c r="C49" s="214">
        <f t="shared" si="8"/>
        <v>5.0000000000001155E-3</v>
      </c>
      <c r="D49" s="215" t="s">
        <v>311</v>
      </c>
      <c r="E49" s="214">
        <f t="shared" ref="E49:G51" si="9">E21/E17-1</f>
        <v>0.21049999999999991</v>
      </c>
      <c r="F49" s="214">
        <f t="shared" si="9"/>
        <v>-4.170000000000007E-2</v>
      </c>
      <c r="G49" s="214">
        <f t="shared" si="9"/>
        <v>0.11769999999999992</v>
      </c>
      <c r="H49" s="215" t="s">
        <v>311</v>
      </c>
      <c r="I49" s="215" t="s">
        <v>311</v>
      </c>
      <c r="J49" s="215" t="s">
        <v>311</v>
      </c>
      <c r="K49" s="215" t="s">
        <v>311</v>
      </c>
    </row>
    <row r="50" spans="1:25" s="46" customFormat="1" x14ac:dyDescent="0.2">
      <c r="A50" s="208" t="s">
        <v>373</v>
      </c>
      <c r="B50" s="214">
        <f t="shared" si="8"/>
        <v>2.9811530321098623E-2</v>
      </c>
      <c r="C50" s="214">
        <f t="shared" si="8"/>
        <v>2.4560390478909566E-2</v>
      </c>
      <c r="D50" s="215" t="s">
        <v>311</v>
      </c>
      <c r="E50" s="214">
        <f t="shared" si="9"/>
        <v>0.26576906213537521</v>
      </c>
      <c r="F50" s="214">
        <f t="shared" si="9"/>
        <v>-4.1666666666666741E-2</v>
      </c>
      <c r="G50" s="214">
        <f t="shared" si="9"/>
        <v>0.10992837618815821</v>
      </c>
      <c r="H50" s="215" t="s">
        <v>311</v>
      </c>
      <c r="I50" s="215" t="s">
        <v>311</v>
      </c>
      <c r="J50" s="215" t="s">
        <v>311</v>
      </c>
      <c r="K50" s="215" t="s">
        <v>311</v>
      </c>
    </row>
    <row r="51" spans="1:25" s="46" customFormat="1" x14ac:dyDescent="0.2">
      <c r="A51" s="208" t="s">
        <v>391</v>
      </c>
      <c r="B51" s="214">
        <f t="shared" si="8"/>
        <v>3.8833442066476653E-2</v>
      </c>
      <c r="C51" s="214">
        <f t="shared" si="8"/>
        <v>8.3638072883262859E-2</v>
      </c>
      <c r="D51" s="215" t="s">
        <v>311</v>
      </c>
      <c r="E51" s="214">
        <f t="shared" si="9"/>
        <v>0.19479079043633885</v>
      </c>
      <c r="F51" s="214">
        <f t="shared" si="9"/>
        <v>-0.12916666666666676</v>
      </c>
      <c r="G51" s="214">
        <f t="shared" si="9"/>
        <v>0.13283807246748069</v>
      </c>
      <c r="H51" s="215" t="s">
        <v>311</v>
      </c>
      <c r="I51" s="215" t="s">
        <v>311</v>
      </c>
      <c r="J51" s="215" t="s">
        <v>311</v>
      </c>
      <c r="K51" s="215" t="s">
        <v>311</v>
      </c>
    </row>
    <row r="52" spans="1:25" s="46" customFormat="1" x14ac:dyDescent="0.2">
      <c r="A52" s="88" t="s">
        <v>392</v>
      </c>
      <c r="B52" s="214">
        <f t="shared" ref="B52:C55" si="10">B25/B20-1</f>
        <v>3.3639872602247545E-2</v>
      </c>
      <c r="C52" s="214">
        <f t="shared" si="10"/>
        <v>9.2098908099018217E-2</v>
      </c>
      <c r="D52" s="215" t="s">
        <v>311</v>
      </c>
      <c r="E52" s="214">
        <f t="shared" ref="E52:G55" si="11">E25/E20-1</f>
        <v>0.15403885279074703</v>
      </c>
      <c r="F52" s="214">
        <f t="shared" si="11"/>
        <v>-0.176473627778998</v>
      </c>
      <c r="G52" s="214">
        <f t="shared" si="11"/>
        <v>6.5371175317480601E-2</v>
      </c>
      <c r="H52" s="215" t="s">
        <v>311</v>
      </c>
      <c r="I52" s="215" t="s">
        <v>311</v>
      </c>
      <c r="J52" s="215" t="s">
        <v>311</v>
      </c>
      <c r="K52" s="215" t="s">
        <v>311</v>
      </c>
    </row>
    <row r="53" spans="1:25" x14ac:dyDescent="0.2">
      <c r="A53" s="216" t="s">
        <v>390</v>
      </c>
      <c r="B53" s="214">
        <f t="shared" si="10"/>
        <v>5.0330875824103671E-2</v>
      </c>
      <c r="C53" s="214">
        <f t="shared" si="10"/>
        <v>8.3510012019690993E-2</v>
      </c>
      <c r="D53" s="215" t="s">
        <v>311</v>
      </c>
      <c r="E53" s="214">
        <f t="shared" si="11"/>
        <v>0.17873080346177583</v>
      </c>
      <c r="F53" s="214">
        <f t="shared" si="11"/>
        <v>-8.116576831774458E-2</v>
      </c>
      <c r="G53" s="214">
        <f t="shared" si="11"/>
        <v>0.13961707077033214</v>
      </c>
      <c r="H53" s="215" t="s">
        <v>311</v>
      </c>
      <c r="I53" s="215" t="s">
        <v>311</v>
      </c>
      <c r="J53" s="215" t="s">
        <v>311</v>
      </c>
      <c r="K53" s="215" t="s">
        <v>311</v>
      </c>
      <c r="N53" s="46"/>
      <c r="O53" s="46"/>
      <c r="P53" s="46"/>
      <c r="Q53" s="46"/>
      <c r="R53" s="46"/>
      <c r="S53" s="46"/>
      <c r="T53" s="46"/>
      <c r="U53" s="46"/>
      <c r="V53" s="46"/>
      <c r="W53" s="46"/>
      <c r="X53" s="46"/>
      <c r="Y53" s="46"/>
    </row>
    <row r="54" spans="1:25" s="51" customFormat="1" x14ac:dyDescent="0.2">
      <c r="A54" s="216" t="s">
        <v>406</v>
      </c>
      <c r="B54" s="214">
        <f t="shared" si="10"/>
        <v>3.9418690517726951E-2</v>
      </c>
      <c r="C54" s="214">
        <f t="shared" si="10"/>
        <v>5.8038392339941236E-2</v>
      </c>
      <c r="D54" s="215" t="s">
        <v>311</v>
      </c>
      <c r="E54" s="214">
        <f t="shared" si="11"/>
        <v>2.3760072413191669E-2</v>
      </c>
      <c r="F54" s="214">
        <f t="shared" si="11"/>
        <v>-8.1829517150972308E-2</v>
      </c>
      <c r="G54" s="214">
        <f t="shared" si="11"/>
        <v>7.601807228915658E-2</v>
      </c>
      <c r="H54" s="215" t="s">
        <v>311</v>
      </c>
      <c r="I54" s="215" t="s">
        <v>311</v>
      </c>
      <c r="J54" s="215" t="s">
        <v>311</v>
      </c>
      <c r="K54" s="215" t="s">
        <v>311</v>
      </c>
      <c r="N54"/>
      <c r="O54"/>
      <c r="P54"/>
      <c r="Q54"/>
      <c r="R54"/>
      <c r="S54"/>
      <c r="T54"/>
      <c r="U54"/>
      <c r="V54"/>
      <c r="W54"/>
      <c r="X54"/>
      <c r="Y54"/>
    </row>
    <row r="55" spans="1:25" s="51" customFormat="1" x14ac:dyDescent="0.2">
      <c r="A55" s="216" t="s">
        <v>434</v>
      </c>
      <c r="B55" s="214">
        <f t="shared" si="10"/>
        <v>4.4621656857634751E-2</v>
      </c>
      <c r="C55" s="214">
        <f t="shared" si="10"/>
        <v>8.3632723419780675E-2</v>
      </c>
      <c r="D55" s="215" t="s">
        <v>311</v>
      </c>
      <c r="E55" s="214">
        <f t="shared" si="11"/>
        <v>-1.3941295556871958E-2</v>
      </c>
      <c r="F55" s="214">
        <f t="shared" si="11"/>
        <v>-3.5659661946094157E-2</v>
      </c>
      <c r="G55" s="214">
        <f t="shared" si="11"/>
        <v>4.1048994974874464E-2</v>
      </c>
      <c r="H55" s="215" t="s">
        <v>311</v>
      </c>
      <c r="I55" s="215" t="s">
        <v>311</v>
      </c>
      <c r="J55" s="215" t="s">
        <v>311</v>
      </c>
      <c r="K55" s="215" t="s">
        <v>311</v>
      </c>
    </row>
    <row r="56" spans="1:25" s="51" customFormat="1" x14ac:dyDescent="0.2">
      <c r="A56" s="208" t="s">
        <v>433</v>
      </c>
      <c r="B56" s="214">
        <f t="shared" ref="B56:K56" si="12">B29/B25-1</f>
        <v>7.020000000000004E-2</v>
      </c>
      <c r="C56" s="214">
        <f t="shared" si="12"/>
        <v>8.329999999999993E-2</v>
      </c>
      <c r="D56" s="214">
        <f t="shared" si="12"/>
        <v>1.519999999999988E-2</v>
      </c>
      <c r="E56" s="214">
        <f t="shared" si="12"/>
        <v>3.0999999999999917E-2</v>
      </c>
      <c r="F56" s="214">
        <f t="shared" si="12"/>
        <v>1.1700000000000044E-2</v>
      </c>
      <c r="G56" s="214">
        <f t="shared" si="12"/>
        <v>0.20069999999999988</v>
      </c>
      <c r="H56" s="214">
        <f t="shared" si="12"/>
        <v>0</v>
      </c>
      <c r="I56" s="214">
        <f t="shared" si="12"/>
        <v>0</v>
      </c>
      <c r="J56" s="214">
        <f t="shared" si="12"/>
        <v>0</v>
      </c>
      <c r="K56" s="214">
        <f t="shared" si="12"/>
        <v>1.4499999999999957E-2</v>
      </c>
    </row>
    <row r="57" spans="1:25" s="51" customFormat="1" x14ac:dyDescent="0.2">
      <c r="A57" s="60" t="s">
        <v>432</v>
      </c>
      <c r="B57" s="59">
        <f t="shared" ref="B57:K57" si="13">B30/B26-1</f>
        <v>0.11065175033539432</v>
      </c>
      <c r="C57" s="59">
        <f t="shared" si="13"/>
        <v>0.11714496114752282</v>
      </c>
      <c r="D57" s="59">
        <f t="shared" si="13"/>
        <v>3.9416633819455704E-4</v>
      </c>
      <c r="E57" s="59">
        <f t="shared" si="13"/>
        <v>3.4160044954635538E-2</v>
      </c>
      <c r="F57" s="59">
        <f t="shared" si="13"/>
        <v>-5.9040054549230891E-3</v>
      </c>
      <c r="G57" s="59">
        <f t="shared" si="13"/>
        <v>0.32851020267971931</v>
      </c>
      <c r="H57" s="59">
        <f t="shared" si="13"/>
        <v>0</v>
      </c>
      <c r="I57" s="59">
        <f t="shared" si="13"/>
        <v>7.8525554562301814E-2</v>
      </c>
      <c r="J57" s="59">
        <f t="shared" si="13"/>
        <v>4.6708138110806985E-5</v>
      </c>
      <c r="K57" s="59">
        <f t="shared" si="13"/>
        <v>7.6447826228335236E-2</v>
      </c>
    </row>
    <row r="58" spans="1:25" s="51" customFormat="1" x14ac:dyDescent="0.2">
      <c r="A58" s="60" t="s">
        <v>431</v>
      </c>
      <c r="B58" s="59">
        <f t="shared" ref="B58:K58" si="14">B31/B27-1</f>
        <v>0.16391358458583527</v>
      </c>
      <c r="C58" s="59">
        <f t="shared" si="14"/>
        <v>0.13959770974323216</v>
      </c>
      <c r="D58" s="59">
        <f t="shared" si="14"/>
        <v>1.2595799493190896E-2</v>
      </c>
      <c r="E58" s="59">
        <f t="shared" si="14"/>
        <v>0.2063985802877788</v>
      </c>
      <c r="F58" s="59">
        <f t="shared" si="14"/>
        <v>0.13308773511221239</v>
      </c>
      <c r="G58" s="59">
        <f t="shared" si="14"/>
        <v>0.38503545890763391</v>
      </c>
      <c r="H58" s="59">
        <f t="shared" si="14"/>
        <v>0</v>
      </c>
      <c r="I58" s="59">
        <f t="shared" si="14"/>
        <v>7.8525554562301814E-2</v>
      </c>
      <c r="J58" s="59">
        <f t="shared" si="14"/>
        <v>4.6708138110806985E-5</v>
      </c>
      <c r="K58" s="59">
        <f t="shared" si="14"/>
        <v>0.10161639294067881</v>
      </c>
    </row>
    <row r="59" spans="1:25" s="51" customFormat="1" x14ac:dyDescent="0.2">
      <c r="A59" s="60" t="s">
        <v>440</v>
      </c>
      <c r="B59" s="59">
        <f t="shared" ref="B59:K59" si="15">B32/B28-1</f>
        <v>0.23159096545305768</v>
      </c>
      <c r="C59" s="59">
        <f t="shared" si="15"/>
        <v>0.18657036780785807</v>
      </c>
      <c r="D59" s="59">
        <f t="shared" si="15"/>
        <v>-6.81362558180727E-2</v>
      </c>
      <c r="E59" s="59">
        <f t="shared" si="15"/>
        <v>0.44206715712818023</v>
      </c>
      <c r="F59" s="59">
        <f t="shared" si="15"/>
        <v>0.33800327072724246</v>
      </c>
      <c r="G59" s="59">
        <f t="shared" si="15"/>
        <v>0.35530147027897985</v>
      </c>
      <c r="H59" s="59">
        <f t="shared" si="15"/>
        <v>0</v>
      </c>
      <c r="I59" s="59">
        <f t="shared" si="15"/>
        <v>8.0285278612298727E-2</v>
      </c>
      <c r="J59" s="59">
        <f t="shared" si="15"/>
        <v>4.6708138110806985E-5</v>
      </c>
      <c r="K59" s="59">
        <f t="shared" si="15"/>
        <v>9.5510873311364985E-2</v>
      </c>
    </row>
    <row r="60" spans="1:25" s="51" customFormat="1" x14ac:dyDescent="0.2">
      <c r="A60" s="60" t="s">
        <v>441</v>
      </c>
      <c r="B60" s="59">
        <f t="shared" ref="B60:K60" si="16">B33/B29-1</f>
        <v>0.12031875114250168</v>
      </c>
      <c r="C60" s="59">
        <f t="shared" si="16"/>
        <v>0.16139193991458978</v>
      </c>
      <c r="D60" s="59">
        <f t="shared" si="16"/>
        <v>-3.9495765929422832E-2</v>
      </c>
      <c r="E60" s="59">
        <f t="shared" si="16"/>
        <v>0.14593606458809161</v>
      </c>
      <c r="F60" s="59">
        <f t="shared" si="16"/>
        <v>0.16878866458097286</v>
      </c>
      <c r="G60" s="59">
        <f t="shared" si="16"/>
        <v>-1.4246824966206439E-3</v>
      </c>
      <c r="H60" s="59">
        <f t="shared" si="16"/>
        <v>0</v>
      </c>
      <c r="I60" s="59">
        <f t="shared" si="16"/>
        <v>8.0285278612298727E-2</v>
      </c>
      <c r="J60" s="59">
        <f t="shared" si="16"/>
        <v>4.6708138110806985E-5</v>
      </c>
      <c r="K60" s="59">
        <f t="shared" si="16"/>
        <v>0.10872890857235484</v>
      </c>
    </row>
    <row r="61" spans="1:25" s="51" customFormat="1" x14ac:dyDescent="0.2">
      <c r="A61" s="60" t="s">
        <v>439</v>
      </c>
      <c r="B61" s="59">
        <f t="shared" ref="B61:K61" si="17">B34/B30-1</f>
        <v>2.4500366222768521E-2</v>
      </c>
      <c r="C61" s="59">
        <f t="shared" si="17"/>
        <v>0.12316011093494228</v>
      </c>
      <c r="D61" s="59">
        <f t="shared" si="17"/>
        <v>-3.9495765929422832E-2</v>
      </c>
      <c r="E61" s="59">
        <f t="shared" si="17"/>
        <v>-0.11592822578897033</v>
      </c>
      <c r="F61" s="59">
        <f t="shared" si="17"/>
        <v>0.13155544216341486</v>
      </c>
      <c r="G61" s="59">
        <f t="shared" si="17"/>
        <v>-0.19470016888158737</v>
      </c>
      <c r="H61" s="59">
        <f t="shared" si="17"/>
        <v>0</v>
      </c>
      <c r="I61" s="59">
        <f t="shared" si="17"/>
        <v>1.6316016273820733E-3</v>
      </c>
      <c r="J61" s="59">
        <f t="shared" si="17"/>
        <v>0</v>
      </c>
      <c r="K61" s="59">
        <f t="shared" si="17"/>
        <v>6.3890998642086139E-2</v>
      </c>
    </row>
    <row r="62" spans="1:25" s="51" customFormat="1" x14ac:dyDescent="0.2">
      <c r="A62" s="216" t="s">
        <v>611</v>
      </c>
      <c r="B62" s="59">
        <f t="shared" ref="B62:K62" si="18">B35/B31-1</f>
        <v>-2.025106276486599E-2</v>
      </c>
      <c r="C62" s="59">
        <f t="shared" si="18"/>
        <v>8.6979520302874924E-2</v>
      </c>
      <c r="D62" s="59">
        <f t="shared" si="18"/>
        <v>-3.7957211870255358E-2</v>
      </c>
      <c r="E62" s="59">
        <f t="shared" si="18"/>
        <v>-0.23553881405416732</v>
      </c>
      <c r="F62" s="59">
        <f t="shared" si="18"/>
        <v>-6.5652292267784906E-3</v>
      </c>
      <c r="G62" s="59">
        <f t="shared" si="18"/>
        <v>-0.17932347753342559</v>
      </c>
      <c r="H62" s="59">
        <f t="shared" si="18"/>
        <v>0</v>
      </c>
      <c r="I62" s="59">
        <f t="shared" si="18"/>
        <v>-8.3436348199283916E-4</v>
      </c>
      <c r="J62" s="59">
        <f t="shared" si="18"/>
        <v>0</v>
      </c>
      <c r="K62" s="59">
        <f t="shared" si="18"/>
        <v>6.1268070167592725E-2</v>
      </c>
    </row>
    <row r="63" spans="1:25" s="51" customFormat="1" x14ac:dyDescent="0.2">
      <c r="A63" s="216" t="s">
        <v>612</v>
      </c>
      <c r="B63" s="59">
        <f t="shared" ref="B63:K63" si="19">B36/B32-1</f>
        <v>-7.7661761070304869E-2</v>
      </c>
      <c r="C63" s="59">
        <f t="shared" si="19"/>
        <v>2.8304549699983639E-2</v>
      </c>
      <c r="D63" s="59">
        <f t="shared" si="19"/>
        <v>5.9220389805097806E-2</v>
      </c>
      <c r="E63" s="59">
        <f t="shared" si="19"/>
        <v>-0.35183000959088673</v>
      </c>
      <c r="F63" s="59">
        <f t="shared" si="19"/>
        <v>-0.11850416737299052</v>
      </c>
      <c r="G63" s="59">
        <f t="shared" si="19"/>
        <v>-0.18715704619832618</v>
      </c>
      <c r="H63" s="59">
        <f t="shared" si="19"/>
        <v>0</v>
      </c>
      <c r="I63" s="59">
        <f t="shared" si="19"/>
        <v>-2.461948190700447E-3</v>
      </c>
      <c r="J63" s="59">
        <f t="shared" si="19"/>
        <v>0</v>
      </c>
      <c r="K63" s="59">
        <f t="shared" si="19"/>
        <v>5.9974110316380447E-2</v>
      </c>
    </row>
    <row r="64" spans="1:25" s="51" customFormat="1" x14ac:dyDescent="0.2">
      <c r="A64" s="216" t="s">
        <v>613</v>
      </c>
      <c r="B64" s="59">
        <f t="shared" ref="B64:K64" si="20">B37/B33-1</f>
        <v>9.0712246692352672E-3</v>
      </c>
      <c r="C64" s="59">
        <f t="shared" si="20"/>
        <v>7.7620949070867473E-2</v>
      </c>
      <c r="D64" s="59">
        <f t="shared" si="20"/>
        <v>2.9818181818182188E-2</v>
      </c>
      <c r="E64" s="59">
        <f t="shared" si="20"/>
        <v>-0.20922917327365875</v>
      </c>
      <c r="F64" s="59">
        <f t="shared" si="20"/>
        <v>-3.1578999573647404E-2</v>
      </c>
      <c r="G64" s="59">
        <f t="shared" si="20"/>
        <v>2.5860405255152763E-2</v>
      </c>
      <c r="H64" s="59">
        <f t="shared" si="20"/>
        <v>0</v>
      </c>
      <c r="I64" s="59">
        <f t="shared" si="20"/>
        <v>-2.461948190700447E-3</v>
      </c>
      <c r="J64" s="59">
        <f t="shared" si="20"/>
        <v>0</v>
      </c>
      <c r="K64" s="59">
        <f t="shared" si="20"/>
        <v>2.3242944106253383E-2</v>
      </c>
    </row>
    <row r="65" spans="1:25" s="51" customFormat="1" x14ac:dyDescent="0.2">
      <c r="A65" s="216" t="s">
        <v>629</v>
      </c>
      <c r="B65" s="59">
        <f t="shared" ref="B65:K65" si="21">B38/B34-1</f>
        <v>0.10277960190097923</v>
      </c>
      <c r="C65" s="59">
        <f t="shared" si="21"/>
        <v>0.112597762410237</v>
      </c>
      <c r="D65" s="59">
        <f t="shared" si="21"/>
        <v>2.9818181818182188E-2</v>
      </c>
      <c r="E65" s="59">
        <f t="shared" si="21"/>
        <v>0.19780932022173081</v>
      </c>
      <c r="F65" s="59">
        <f t="shared" si="21"/>
        <v>6.807186422958722E-2</v>
      </c>
      <c r="G65" s="59">
        <f t="shared" si="21"/>
        <v>0.14464122462953966</v>
      </c>
      <c r="H65" s="59">
        <f t="shared" si="21"/>
        <v>0</v>
      </c>
      <c r="I65" s="59">
        <f t="shared" si="21"/>
        <v>-2.461948190700447E-3</v>
      </c>
      <c r="J65" s="59">
        <f t="shared" si="21"/>
        <v>-4.6705956562864692E-5</v>
      </c>
      <c r="K65" s="59">
        <f t="shared" si="21"/>
        <v>-1.5476834324860134E-2</v>
      </c>
    </row>
    <row r="66" spans="1:25" s="51" customFormat="1" x14ac:dyDescent="0.2">
      <c r="A66" s="216" t="s">
        <v>630</v>
      </c>
      <c r="B66" s="59">
        <f t="shared" ref="B66:K67" si="22">B39/B35-1</f>
        <v>9.609354646292978E-2</v>
      </c>
      <c r="C66" s="59">
        <f t="shared" si="22"/>
        <v>0.10470755555412903</v>
      </c>
      <c r="D66" s="59">
        <f t="shared" si="22"/>
        <v>1.5781922525107683E-2</v>
      </c>
      <c r="E66" s="59">
        <f t="shared" si="22"/>
        <v>0.27508565032844157</v>
      </c>
      <c r="F66" s="59">
        <f t="shared" si="22"/>
        <v>7.1459109604713911E-2</v>
      </c>
      <c r="G66" s="59">
        <f t="shared" si="22"/>
        <v>5.8449805578529856E-2</v>
      </c>
      <c r="H66" s="59">
        <f t="shared" si="22"/>
        <v>0</v>
      </c>
      <c r="I66" s="59">
        <f t="shared" si="22"/>
        <v>0</v>
      </c>
      <c r="J66" s="59">
        <f t="shared" si="22"/>
        <v>0</v>
      </c>
      <c r="K66" s="59">
        <f t="shared" si="22"/>
        <v>-3.3797569257889792E-2</v>
      </c>
    </row>
    <row r="67" spans="1:25" s="51" customFormat="1" x14ac:dyDescent="0.2">
      <c r="A67" s="482" t="s">
        <v>746</v>
      </c>
      <c r="B67" s="59">
        <f t="shared" si="22"/>
        <v>7.1781341828350387E-2</v>
      </c>
      <c r="C67" s="59">
        <f t="shared" si="22"/>
        <v>7.3498477113690619E-2</v>
      </c>
      <c r="D67" s="59">
        <f t="shared" si="22"/>
        <v>0.23067438007195062</v>
      </c>
      <c r="E67" s="59">
        <f t="shared" si="22"/>
        <v>0.26415650118302625</v>
      </c>
      <c r="F67" s="59">
        <f t="shared" si="22"/>
        <v>0.15716879690456564</v>
      </c>
      <c r="G67" s="59">
        <f t="shared" si="22"/>
        <v>3.852360671184285E-2</v>
      </c>
      <c r="H67" s="59">
        <f t="shared" si="22"/>
        <v>0</v>
      </c>
      <c r="I67" s="59">
        <f t="shared" si="22"/>
        <v>0</v>
      </c>
      <c r="J67" s="59">
        <f t="shared" si="22"/>
        <v>-0.15883928905066036</v>
      </c>
      <c r="K67" s="59">
        <f t="shared" si="22"/>
        <v>-9.5020905995466753E-2</v>
      </c>
    </row>
    <row r="68" spans="1:25" s="32" customFormat="1" ht="20.100000000000001" customHeight="1" x14ac:dyDescent="0.2">
      <c r="A68" s="88" t="s">
        <v>417</v>
      </c>
      <c r="B68" s="217">
        <f t="shared" ref="B68:K71" si="23">B42/B41-1</f>
        <v>4.1989096886933197E-2</v>
      </c>
      <c r="C68" s="217">
        <f t="shared" si="23"/>
        <v>7.9116123654607629E-2</v>
      </c>
      <c r="D68" s="218" t="s">
        <v>311</v>
      </c>
      <c r="E68" s="217">
        <f t="shared" si="23"/>
        <v>7.9505451222142032E-2</v>
      </c>
      <c r="F68" s="217">
        <f t="shared" si="23"/>
        <v>-9.7089014422341524E-2</v>
      </c>
      <c r="G68" s="217">
        <f t="shared" si="23"/>
        <v>7.8539701966760189E-2</v>
      </c>
      <c r="H68" s="218" t="s">
        <v>311</v>
      </c>
      <c r="I68" s="218" t="s">
        <v>311</v>
      </c>
      <c r="J68" s="218" t="s">
        <v>311</v>
      </c>
      <c r="K68" s="218" t="s">
        <v>311</v>
      </c>
      <c r="L68"/>
      <c r="M68" s="51"/>
      <c r="N68" s="51"/>
      <c r="O68" s="51"/>
      <c r="P68" s="51"/>
      <c r="Q68" s="51"/>
      <c r="R68" s="51"/>
      <c r="S68" s="51"/>
      <c r="T68" s="51"/>
      <c r="U68" s="51"/>
      <c r="V68" s="51"/>
      <c r="W68" s="51"/>
      <c r="X68" s="273"/>
      <c r="Y68" s="273"/>
    </row>
    <row r="69" spans="1:25" s="51" customFormat="1" x14ac:dyDescent="0.2">
      <c r="A69" s="216" t="s">
        <v>418</v>
      </c>
      <c r="B69" s="59">
        <f t="shared" si="23"/>
        <v>0.14509176573650362</v>
      </c>
      <c r="C69" s="59">
        <f t="shared" si="23"/>
        <v>0.13253399393825638</v>
      </c>
      <c r="D69" s="59">
        <f t="shared" si="23"/>
        <v>-1.0084481205700491E-2</v>
      </c>
      <c r="E69" s="59">
        <f t="shared" si="23"/>
        <v>0.17808967261122843</v>
      </c>
      <c r="F69" s="59">
        <f t="shared" si="23"/>
        <v>0.11713026082712341</v>
      </c>
      <c r="G69" s="59">
        <f t="shared" si="23"/>
        <v>0.3192117203363507</v>
      </c>
      <c r="H69" s="59">
        <f t="shared" si="23"/>
        <v>0</v>
      </c>
      <c r="I69" s="59">
        <f t="shared" si="23"/>
        <v>5.9334096934225533E-2</v>
      </c>
      <c r="J69" s="59">
        <f t="shared" si="23"/>
        <v>3.5031103583049727E-5</v>
      </c>
      <c r="K69" s="59">
        <f t="shared" si="23"/>
        <v>7.2311283907288137E-2</v>
      </c>
    </row>
    <row r="70" spans="1:25" s="51" customFormat="1" x14ac:dyDescent="0.2">
      <c r="A70" s="216" t="s">
        <v>603</v>
      </c>
      <c r="B70" s="59">
        <f t="shared" si="23"/>
        <v>6.9149563266190928E-3</v>
      </c>
      <c r="C70" s="59">
        <f t="shared" si="23"/>
        <v>9.7156332770497178E-2</v>
      </c>
      <c r="D70" s="59">
        <f t="shared" si="23"/>
        <v>-1.5777234133547147E-2</v>
      </c>
      <c r="E70" s="59">
        <f t="shared" si="23"/>
        <v>-0.16115505282563602</v>
      </c>
      <c r="F70" s="59">
        <f t="shared" si="23"/>
        <v>3.181440124138657E-2</v>
      </c>
      <c r="G70" s="59">
        <f t="shared" si="23"/>
        <v>-0.14644707568848436</v>
      </c>
      <c r="H70" s="59">
        <f t="shared" si="23"/>
        <v>0</v>
      </c>
      <c r="I70" s="59">
        <f t="shared" si="23"/>
        <v>1.852237036577864E-2</v>
      </c>
      <c r="J70" s="59">
        <f t="shared" si="23"/>
        <v>1.167662548273718E-5</v>
      </c>
      <c r="K70" s="59">
        <f t="shared" si="23"/>
        <v>7.2665481497379059E-2</v>
      </c>
    </row>
    <row r="71" spans="1:25" ht="20.100000000000001" customHeight="1" x14ac:dyDescent="0.2">
      <c r="A71" s="90" t="s">
        <v>617</v>
      </c>
      <c r="B71" s="7">
        <f t="shared" si="23"/>
        <v>6.9341287476947233E-2</v>
      </c>
      <c r="C71" s="7">
        <f t="shared" si="23"/>
        <v>9.1979135826032232E-2</v>
      </c>
      <c r="D71" s="7">
        <f t="shared" si="23"/>
        <v>7.7369605730010171E-2</v>
      </c>
      <c r="E71" s="7">
        <f t="shared" si="23"/>
        <v>0.10968938015794216</v>
      </c>
      <c r="F71" s="7">
        <f t="shared" si="23"/>
        <v>6.548887722742136E-2</v>
      </c>
      <c r="G71" s="7">
        <f t="shared" si="23"/>
        <v>6.4966985610703354E-2</v>
      </c>
      <c r="H71" s="7">
        <f t="shared" si="23"/>
        <v>0</v>
      </c>
      <c r="I71" s="7">
        <f t="shared" si="23"/>
        <v>-1.2324912601642257E-3</v>
      </c>
      <c r="J71" s="7">
        <f t="shared" si="23"/>
        <v>-3.9721498751805751E-2</v>
      </c>
      <c r="K71" s="7">
        <f t="shared" si="23"/>
        <v>-3.130848199259495E-2</v>
      </c>
      <c r="M71" s="51"/>
      <c r="N71" s="51"/>
      <c r="O71" s="51"/>
      <c r="P71" s="51"/>
      <c r="Q71" s="51"/>
      <c r="R71" s="51"/>
      <c r="S71" s="51"/>
      <c r="T71" s="51"/>
      <c r="U71" s="51"/>
      <c r="V71" s="51"/>
      <c r="W71" s="51"/>
      <c r="X71" s="32"/>
      <c r="Y71" s="32"/>
    </row>
    <row r="72" spans="1:25" ht="20.100000000000001" customHeight="1" x14ac:dyDescent="0.2">
      <c r="A72" s="339" t="s">
        <v>387</v>
      </c>
      <c r="B72" s="106"/>
      <c r="C72" s="106"/>
      <c r="D72" s="106"/>
      <c r="E72" s="106"/>
      <c r="F72" s="106"/>
      <c r="G72" s="106"/>
      <c r="H72" s="106"/>
      <c r="I72" s="106"/>
      <c r="J72" s="106"/>
      <c r="K72" s="106"/>
      <c r="N72" s="273"/>
      <c r="O72" s="273"/>
      <c r="P72" s="273"/>
      <c r="Q72" s="273"/>
      <c r="R72" s="273"/>
      <c r="S72" s="273"/>
      <c r="T72" s="273"/>
      <c r="U72" s="273"/>
      <c r="V72" s="273"/>
      <c r="W72" s="273"/>
    </row>
    <row r="73" spans="1:25" x14ac:dyDescent="0.2">
      <c r="A73" s="107" t="s">
        <v>532</v>
      </c>
      <c r="B73" s="107"/>
      <c r="C73" s="107"/>
      <c r="D73" s="107"/>
      <c r="E73" s="107"/>
      <c r="F73" s="107"/>
      <c r="G73" s="107"/>
      <c r="H73" s="107"/>
      <c r="I73" s="107"/>
      <c r="J73" s="107"/>
      <c r="K73" s="107"/>
      <c r="M73" s="51"/>
      <c r="N73" s="51"/>
      <c r="O73" s="51"/>
      <c r="P73" s="51"/>
      <c r="Q73" s="51"/>
      <c r="R73" s="51"/>
      <c r="S73" s="51"/>
      <c r="T73" s="51"/>
      <c r="U73" s="51"/>
      <c r="V73" s="51"/>
      <c r="W73" s="51"/>
    </row>
    <row r="74" spans="1:25" x14ac:dyDescent="0.2">
      <c r="N74" s="32"/>
      <c r="O74" s="32"/>
      <c r="P74" s="32"/>
      <c r="Q74" s="32"/>
      <c r="R74" s="32"/>
      <c r="S74" s="32"/>
      <c r="T74" s="32"/>
      <c r="U74" s="32"/>
      <c r="V74" s="32"/>
      <c r="W74" s="32"/>
    </row>
    <row r="76" spans="1:25" s="4" customFormat="1" ht="20.100000000000001" customHeight="1" x14ac:dyDescent="0.2">
      <c r="A76"/>
      <c r="B76"/>
      <c r="C76"/>
      <c r="D76"/>
      <c r="E76"/>
      <c r="F76"/>
      <c r="G76"/>
      <c r="H76"/>
      <c r="I76"/>
      <c r="J76"/>
      <c r="K76"/>
      <c r="M76"/>
      <c r="N76"/>
      <c r="O76"/>
      <c r="P76"/>
      <c r="Q76"/>
      <c r="R76"/>
      <c r="S76"/>
      <c r="T76"/>
      <c r="U76"/>
      <c r="V76"/>
      <c r="W76"/>
      <c r="X76"/>
      <c r="Y76"/>
    </row>
    <row r="77" spans="1:25" x14ac:dyDescent="0.2">
      <c r="X77" s="4"/>
      <c r="Y77" s="4"/>
    </row>
    <row r="78" spans="1:25" s="46" customFormat="1" ht="15" customHeight="1" x14ac:dyDescent="0.2">
      <c r="A78"/>
      <c r="B78"/>
      <c r="C78"/>
      <c r="D78"/>
      <c r="E78"/>
      <c r="F78"/>
      <c r="G78"/>
      <c r="H78"/>
      <c r="I78"/>
      <c r="J78"/>
      <c r="K78"/>
      <c r="L78"/>
      <c r="M78"/>
      <c r="N78"/>
      <c r="O78"/>
      <c r="P78"/>
      <c r="Q78"/>
      <c r="R78"/>
      <c r="S78"/>
      <c r="T78"/>
      <c r="U78"/>
      <c r="V78"/>
      <c r="W78"/>
      <c r="X78"/>
      <c r="Y78"/>
    </row>
    <row r="79" spans="1:25" x14ac:dyDescent="0.2">
      <c r="M79" s="4"/>
      <c r="X79" s="46"/>
      <c r="Y79" s="46"/>
    </row>
    <row r="80" spans="1:25" x14ac:dyDescent="0.2">
      <c r="N80" s="4"/>
      <c r="O80" s="4"/>
      <c r="P80" s="4"/>
      <c r="Q80" s="4"/>
      <c r="R80" s="4"/>
      <c r="S80" s="4"/>
      <c r="T80" s="4"/>
      <c r="U80" s="4"/>
      <c r="V80" s="4"/>
      <c r="W80" s="4"/>
    </row>
    <row r="82" spans="14:23" x14ac:dyDescent="0.2">
      <c r="N82" s="46"/>
      <c r="O82" s="46"/>
      <c r="P82" s="46"/>
      <c r="Q82" s="46"/>
      <c r="R82" s="46"/>
      <c r="S82" s="46"/>
      <c r="T82" s="46"/>
      <c r="U82" s="46"/>
      <c r="V82" s="46"/>
      <c r="W82" s="46"/>
    </row>
  </sheetData>
  <phoneticPr fontId="2" type="noConversion"/>
  <pageMargins left="0.74803149606299213" right="0.74803149606299213" top="0.98425196850393704" bottom="0.98425196850393704" header="0.51181102362204722" footer="0.51181102362204722"/>
  <pageSetup scale="67" orientation="portrait" r:id="rId1"/>
  <headerFooter alignWithMargins="0">
    <oddFooter>&amp;L&amp;"Times New Roman,Bold Italic"&amp;12RMI Economic Report - FY 2010&amp;RPage S&amp;P  of  &amp;N</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pageSetUpPr fitToPage="1"/>
  </sheetPr>
  <dimension ref="A1:AK253"/>
  <sheetViews>
    <sheetView view="pageBreakPreview" zoomScale="80" zoomScaleNormal="80" zoomScaleSheetLayoutView="80" workbookViewId="0">
      <pane xSplit="2" ySplit="2" topLeftCell="C15" activePane="bottomRight" state="frozen"/>
      <selection activeCell="A2" sqref="A2"/>
      <selection pane="topRight" activeCell="A2" sqref="A2"/>
      <selection pane="bottomLeft" activeCell="A2" sqref="A2"/>
      <selection pane="bottomRight" activeCell="A2" sqref="A2"/>
    </sheetView>
  </sheetViews>
  <sheetFormatPr defaultColWidth="8" defaultRowHeight="13.5" customHeight="1" x14ac:dyDescent="0.25"/>
  <cols>
    <col min="1" max="1" width="38.7109375" style="432" customWidth="1"/>
    <col min="2" max="2" width="0.7109375" style="432" hidden="1" customWidth="1"/>
    <col min="3" max="18" width="9.28515625" style="432" customWidth="1"/>
    <col min="19" max="37" width="9.5703125" style="359" customWidth="1"/>
    <col min="38" max="16384" width="8" style="182"/>
  </cols>
  <sheetData>
    <row r="1" spans="1:24" s="432" customFormat="1" ht="22.5" customHeight="1" x14ac:dyDescent="0.2">
      <c r="A1" s="399" t="s">
        <v>895</v>
      </c>
    </row>
    <row r="2" spans="1:24" s="432" customFormat="1" ht="20.100000000000001" customHeight="1" x14ac:dyDescent="0.2">
      <c r="A2" s="367" t="s">
        <v>478</v>
      </c>
      <c r="B2" s="433"/>
      <c r="C2" s="434" t="s">
        <v>468</v>
      </c>
      <c r="D2" s="434" t="s">
        <v>425</v>
      </c>
      <c r="E2" s="434" t="s">
        <v>426</v>
      </c>
      <c r="F2" s="434" t="s">
        <v>427</v>
      </c>
      <c r="G2" s="434" t="s">
        <v>446</v>
      </c>
      <c r="H2" s="434" t="s">
        <v>447</v>
      </c>
      <c r="I2" s="434" t="s">
        <v>411</v>
      </c>
      <c r="J2" s="434" t="s">
        <v>412</v>
      </c>
      <c r="K2" s="434" t="s">
        <v>413</v>
      </c>
      <c r="L2" s="434" t="s">
        <v>414</v>
      </c>
      <c r="M2" s="434" t="s">
        <v>415</v>
      </c>
      <c r="N2" s="434" t="s">
        <v>416</v>
      </c>
      <c r="O2" s="434" t="s">
        <v>417</v>
      </c>
      <c r="P2" s="434" t="s">
        <v>418</v>
      </c>
      <c r="Q2" s="434" t="s">
        <v>603</v>
      </c>
      <c r="R2" s="434" t="s">
        <v>617</v>
      </c>
      <c r="S2" s="447"/>
      <c r="T2" s="447"/>
      <c r="U2" s="448"/>
      <c r="V2" s="448"/>
      <c r="W2" s="448"/>
      <c r="X2" s="448"/>
    </row>
    <row r="3" spans="1:24" s="435" customFormat="1" ht="19.5" customHeight="1" x14ac:dyDescent="0.2">
      <c r="A3" s="435" t="s">
        <v>554</v>
      </c>
      <c r="C3" s="436">
        <v>-26.112057527278438</v>
      </c>
      <c r="D3" s="436">
        <v>-39.761439584109397</v>
      </c>
      <c r="E3" s="436">
        <v>-24.39090600797833</v>
      </c>
      <c r="F3" s="436">
        <v>-19.040438120161848</v>
      </c>
      <c r="G3" s="436">
        <v>-23.003092504960364</v>
      </c>
      <c r="H3" s="436">
        <v>-22.072577685576562</v>
      </c>
      <c r="I3" s="436">
        <v>-17.052383591392548</v>
      </c>
      <c r="J3" s="436">
        <v>-2.8676096205520381</v>
      </c>
      <c r="K3" s="436">
        <v>-12.553010190394261</v>
      </c>
      <c r="L3" s="436">
        <v>-5.0799505694268916</v>
      </c>
      <c r="M3" s="436">
        <v>-8.2514114080534142</v>
      </c>
      <c r="N3" s="436">
        <v>-4.5476300219731343</v>
      </c>
      <c r="O3" s="436">
        <v>-2.9284898571189828</v>
      </c>
      <c r="P3" s="436">
        <v>-3.2868031344409658</v>
      </c>
      <c r="Q3" s="436">
        <v>-25.727038086610364</v>
      </c>
      <c r="R3" s="436">
        <v>-40.112938170978403</v>
      </c>
      <c r="S3" s="436"/>
      <c r="T3" s="436"/>
      <c r="U3" s="436"/>
      <c r="V3" s="436"/>
      <c r="W3" s="436"/>
      <c r="X3" s="436"/>
    </row>
    <row r="4" spans="1:24" s="437" customFormat="1" ht="19.5" customHeight="1" x14ac:dyDescent="0.2">
      <c r="A4" s="437" t="s">
        <v>555</v>
      </c>
      <c r="C4" s="437">
        <v>-84.703094447756882</v>
      </c>
      <c r="D4" s="437">
        <v>-85.156017811592818</v>
      </c>
      <c r="E4" s="437">
        <v>-75.735290925641976</v>
      </c>
      <c r="F4" s="437">
        <v>-80.707876919148816</v>
      </c>
      <c r="G4" s="437">
        <v>-84.52277819998983</v>
      </c>
      <c r="H4" s="437">
        <v>-93.064845317527826</v>
      </c>
      <c r="I4" s="437">
        <v>-97.140697273889131</v>
      </c>
      <c r="J4" s="437">
        <v>-78.400745431768115</v>
      </c>
      <c r="K4" s="437">
        <v>-89.024048833539197</v>
      </c>
      <c r="L4" s="437">
        <v>-87.148303985757181</v>
      </c>
      <c r="M4" s="437">
        <v>-100.71211005330804</v>
      </c>
      <c r="N4" s="437">
        <v>-100.58356259022328</v>
      </c>
      <c r="O4" s="437">
        <v>-108.8122644787997</v>
      </c>
      <c r="P4" s="437">
        <v>-109.50053657281674</v>
      </c>
      <c r="Q4" s="437">
        <v>-127.5199300772103</v>
      </c>
      <c r="R4" s="437">
        <v>-136.20502370054663</v>
      </c>
      <c r="S4" s="449"/>
      <c r="T4" s="449"/>
      <c r="U4" s="449"/>
      <c r="V4" s="449"/>
      <c r="W4" s="449"/>
      <c r="X4" s="449"/>
    </row>
    <row r="5" spans="1:24" s="437" customFormat="1" ht="20.25" customHeight="1" x14ac:dyDescent="0.2">
      <c r="A5" s="437" t="s">
        <v>556</v>
      </c>
      <c r="C5" s="437">
        <v>-57.674146353437528</v>
      </c>
      <c r="D5" s="437">
        <v>-56.95585045477381</v>
      </c>
      <c r="E5" s="437">
        <v>-48.493247644215032</v>
      </c>
      <c r="F5" s="437">
        <v>-50.552509850635623</v>
      </c>
      <c r="G5" s="437">
        <v>-53.914130307742866</v>
      </c>
      <c r="H5" s="437">
        <v>-62.46824615234214</v>
      </c>
      <c r="I5" s="437">
        <v>-64.736298163395787</v>
      </c>
      <c r="J5" s="437">
        <v>-49.264322423645282</v>
      </c>
      <c r="K5" s="437">
        <v>-57.877043773937913</v>
      </c>
      <c r="L5" s="437">
        <v>-53.202657671085504</v>
      </c>
      <c r="M5" s="437">
        <v>-61.664834268964597</v>
      </c>
      <c r="N5" s="437">
        <v>-64.064827247332332</v>
      </c>
      <c r="O5" s="437">
        <v>-69.601890459612321</v>
      </c>
      <c r="P5" s="437">
        <v>-69.7770083152284</v>
      </c>
      <c r="Q5" s="437">
        <v>-73.312963132585594</v>
      </c>
      <c r="R5" s="437">
        <v>-93.282216095771602</v>
      </c>
      <c r="S5" s="449"/>
      <c r="T5" s="449"/>
      <c r="U5" s="449"/>
      <c r="V5" s="449"/>
      <c r="W5" s="449"/>
      <c r="X5" s="449"/>
    </row>
    <row r="6" spans="1:24" s="432" customFormat="1" ht="12.75" customHeight="1" x14ac:dyDescent="0.2">
      <c r="A6" s="432" t="s">
        <v>557</v>
      </c>
      <c r="C6" s="432">
        <v>11.818265883004592</v>
      </c>
      <c r="D6" s="432">
        <v>12.050222173762084</v>
      </c>
      <c r="E6" s="432">
        <v>13.582283603288541</v>
      </c>
      <c r="F6" s="432">
        <v>11.783797431321526</v>
      </c>
      <c r="G6" s="432">
        <v>10.074539674090229</v>
      </c>
      <c r="H6" s="432">
        <v>15.470667017063654</v>
      </c>
      <c r="I6" s="432">
        <v>13.879962269601394</v>
      </c>
      <c r="J6" s="432">
        <v>15.105184960899209</v>
      </c>
      <c r="K6" s="432">
        <v>17.538197037660407</v>
      </c>
      <c r="L6" s="432">
        <v>18.803067846782771</v>
      </c>
      <c r="M6" s="432">
        <v>23.464153896766252</v>
      </c>
      <c r="N6" s="432">
        <v>17.904703810168328</v>
      </c>
      <c r="O6" s="432">
        <v>18.327299818359684</v>
      </c>
      <c r="P6" s="432">
        <v>20.232770622973803</v>
      </c>
      <c r="Q6" s="432">
        <v>20.786745710433447</v>
      </c>
      <c r="R6" s="432">
        <v>32.26019326309661</v>
      </c>
      <c r="S6" s="439"/>
      <c r="T6" s="439"/>
      <c r="U6" s="439"/>
      <c r="V6" s="439"/>
      <c r="W6" s="439"/>
      <c r="X6" s="439"/>
    </row>
    <row r="7" spans="1:24" s="432" customFormat="1" ht="12.75" customHeight="1" x14ac:dyDescent="0.2">
      <c r="A7" s="438" t="s">
        <v>686</v>
      </c>
      <c r="C7" s="432">
        <v>0.34899999999999998</v>
      </c>
      <c r="D7" s="432">
        <v>0.3</v>
      </c>
      <c r="E7" s="432">
        <v>4.5999999999999999E-2</v>
      </c>
      <c r="F7" s="432">
        <v>0.95899999999999985</v>
      </c>
      <c r="G7" s="432">
        <v>0.47299999999999998</v>
      </c>
      <c r="H7" s="432">
        <v>0.38840041192800218</v>
      </c>
      <c r="I7" s="432">
        <v>0.39558764396136847</v>
      </c>
      <c r="J7" s="432">
        <v>0.39398550537755561</v>
      </c>
      <c r="K7" s="432">
        <v>0.39024613870883063</v>
      </c>
      <c r="L7" s="432">
        <v>0.39819781231888596</v>
      </c>
      <c r="M7" s="432">
        <v>0.41208078096646877</v>
      </c>
      <c r="N7" s="432">
        <v>0.43372674000000006</v>
      </c>
      <c r="O7" s="432">
        <v>0.67921344000000006</v>
      </c>
      <c r="P7" s="432">
        <v>0.79794879000000007</v>
      </c>
      <c r="Q7" s="432">
        <v>2.8431059414285715</v>
      </c>
      <c r="R7" s="432">
        <v>8.7861866964285724</v>
      </c>
      <c r="S7" s="439"/>
      <c r="T7" s="439"/>
      <c r="U7" s="439"/>
      <c r="V7" s="439"/>
      <c r="W7" s="439"/>
      <c r="X7" s="439"/>
    </row>
    <row r="8" spans="1:24" s="432" customFormat="1" ht="12.75" x14ac:dyDescent="0.2">
      <c r="A8" s="438" t="s">
        <v>4</v>
      </c>
      <c r="C8" s="432">
        <v>11.469265883004592</v>
      </c>
      <c r="D8" s="432">
        <v>11.750222173762083</v>
      </c>
      <c r="E8" s="432">
        <v>13.536283603288542</v>
      </c>
      <c r="F8" s="432">
        <v>10.824797431321526</v>
      </c>
      <c r="G8" s="432">
        <v>9.6015396740902279</v>
      </c>
      <c r="H8" s="432">
        <v>15.082266605135652</v>
      </c>
      <c r="I8" s="432">
        <v>13.484374625640026</v>
      </c>
      <c r="J8" s="432">
        <v>14.711199455521653</v>
      </c>
      <c r="K8" s="432">
        <v>17.147950898951574</v>
      </c>
      <c r="L8" s="432">
        <v>18.404870034463883</v>
      </c>
      <c r="M8" s="432">
        <v>23.052073115799782</v>
      </c>
      <c r="N8" s="432">
        <v>17.470977070168328</v>
      </c>
      <c r="O8" s="432">
        <v>17.648086378359682</v>
      </c>
      <c r="P8" s="432">
        <v>19.434821832973803</v>
      </c>
      <c r="Q8" s="432">
        <v>17.943639769004875</v>
      </c>
      <c r="R8" s="432">
        <v>23.474006566668038</v>
      </c>
      <c r="S8" s="439"/>
      <c r="T8" s="439"/>
      <c r="U8" s="439"/>
      <c r="V8" s="439"/>
      <c r="W8" s="439"/>
      <c r="X8" s="439"/>
    </row>
    <row r="9" spans="1:24" s="432" customFormat="1" ht="12.75" customHeight="1" x14ac:dyDescent="0.2">
      <c r="A9" s="432" t="s">
        <v>671</v>
      </c>
      <c r="C9" s="432">
        <v>69.492412236442121</v>
      </c>
      <c r="D9" s="432">
        <v>69.00607262853589</v>
      </c>
      <c r="E9" s="432">
        <v>62.075531247503569</v>
      </c>
      <c r="F9" s="432">
        <v>62.336307281957147</v>
      </c>
      <c r="G9" s="432">
        <v>63.988669981833098</v>
      </c>
      <c r="H9" s="432">
        <v>77.938913169405794</v>
      </c>
      <c r="I9" s="432">
        <v>78.61626043299718</v>
      </c>
      <c r="J9" s="432">
        <v>64.369507384544491</v>
      </c>
      <c r="K9" s="432">
        <v>75.415240811598323</v>
      </c>
      <c r="L9" s="432">
        <v>72.005725517868271</v>
      </c>
      <c r="M9" s="432">
        <v>85.128988165730846</v>
      </c>
      <c r="N9" s="432">
        <v>81.96953105750066</v>
      </c>
      <c r="O9" s="432">
        <v>87.929190277971998</v>
      </c>
      <c r="P9" s="432">
        <v>90.009778938202203</v>
      </c>
      <c r="Q9" s="432">
        <v>94.099708843019044</v>
      </c>
      <c r="R9" s="432">
        <v>125.54240935886821</v>
      </c>
      <c r="S9" s="439"/>
      <c r="T9" s="439"/>
      <c r="U9" s="439"/>
      <c r="V9" s="439"/>
      <c r="W9" s="439"/>
      <c r="X9" s="439"/>
    </row>
    <row r="10" spans="1:24" s="437" customFormat="1" ht="19.5" customHeight="1" x14ac:dyDescent="0.2">
      <c r="A10" s="437" t="s">
        <v>558</v>
      </c>
      <c r="C10" s="437">
        <v>-27.028948094319354</v>
      </c>
      <c r="D10" s="437">
        <v>-28.200167356819001</v>
      </c>
      <c r="E10" s="437">
        <v>-27.242043281426938</v>
      </c>
      <c r="F10" s="437">
        <v>-30.15536706851319</v>
      </c>
      <c r="G10" s="437">
        <v>-30.608647892246967</v>
      </c>
      <c r="H10" s="437">
        <v>-30.596599165185687</v>
      </c>
      <c r="I10" s="437">
        <v>-32.404399110493344</v>
      </c>
      <c r="J10" s="437">
        <v>-29.136423008122826</v>
      </c>
      <c r="K10" s="437">
        <v>-31.147005059601284</v>
      </c>
      <c r="L10" s="437">
        <v>-33.945646314671677</v>
      </c>
      <c r="M10" s="437">
        <v>-39.047275784343441</v>
      </c>
      <c r="N10" s="437">
        <v>-36.518735342890949</v>
      </c>
      <c r="O10" s="437">
        <v>-39.210374019187377</v>
      </c>
      <c r="P10" s="437">
        <v>-39.723528257588342</v>
      </c>
      <c r="Q10" s="437">
        <v>-54.20696694462471</v>
      </c>
      <c r="R10" s="437">
        <v>-42.922807604775045</v>
      </c>
      <c r="S10" s="449"/>
      <c r="T10" s="449"/>
      <c r="U10" s="449"/>
      <c r="V10" s="449"/>
      <c r="W10" s="449"/>
      <c r="X10" s="449"/>
    </row>
    <row r="11" spans="1:24" s="432" customFormat="1" ht="12.75" customHeight="1" x14ac:dyDescent="0.2">
      <c r="A11" s="432" t="s">
        <v>559</v>
      </c>
      <c r="C11" s="439">
        <v>7.0169354957612313</v>
      </c>
      <c r="D11" s="439">
        <v>6.8249605353608507</v>
      </c>
      <c r="E11" s="439">
        <v>6.709692117014157</v>
      </c>
      <c r="F11" s="439">
        <v>7.0198744592483662</v>
      </c>
      <c r="G11" s="439">
        <v>6.7397138680743991</v>
      </c>
      <c r="H11" s="439">
        <v>9.5177816854670692</v>
      </c>
      <c r="I11" s="439">
        <v>9.099943211528986</v>
      </c>
      <c r="J11" s="439">
        <v>10.435907087312616</v>
      </c>
      <c r="K11" s="439">
        <v>11.780040146462639</v>
      </c>
      <c r="L11" s="439">
        <v>10.771020067810692</v>
      </c>
      <c r="M11" s="439">
        <v>10.248582292651156</v>
      </c>
      <c r="N11" s="439">
        <v>10.205157143720561</v>
      </c>
      <c r="O11" s="439">
        <v>9.9810249244814795</v>
      </c>
      <c r="P11" s="439">
        <v>10.211964261719228</v>
      </c>
      <c r="Q11" s="439">
        <v>10.539786307487603</v>
      </c>
      <c r="R11" s="439">
        <v>11.271369472355087</v>
      </c>
      <c r="S11" s="439"/>
      <c r="T11" s="439"/>
      <c r="U11" s="439"/>
      <c r="V11" s="439"/>
      <c r="W11" s="439"/>
      <c r="X11" s="439"/>
    </row>
    <row r="12" spans="1:24" s="432" customFormat="1" ht="12.75" x14ac:dyDescent="0.2">
      <c r="A12" s="440" t="s">
        <v>590</v>
      </c>
      <c r="C12" s="439">
        <v>0</v>
      </c>
      <c r="D12" s="439">
        <v>0</v>
      </c>
      <c r="E12" s="439">
        <v>0</v>
      </c>
      <c r="F12" s="439">
        <v>0</v>
      </c>
      <c r="G12" s="439">
        <v>0.06</v>
      </c>
      <c r="H12" s="439">
        <v>2.5</v>
      </c>
      <c r="I12" s="439">
        <v>2.5257343251412681</v>
      </c>
      <c r="J12" s="439">
        <v>3.2340061886659139</v>
      </c>
      <c r="K12" s="439">
        <v>4.2988449562577422</v>
      </c>
      <c r="L12" s="439">
        <v>3.6792354224826407</v>
      </c>
      <c r="M12" s="439">
        <v>1.9802742239864828</v>
      </c>
      <c r="N12" s="439">
        <v>2.2562699388752767</v>
      </c>
      <c r="O12" s="439">
        <v>2.3466676124892798</v>
      </c>
      <c r="P12" s="439">
        <v>3.002202038633242</v>
      </c>
      <c r="Q12" s="439">
        <v>3.2634140765000028</v>
      </c>
      <c r="R12" s="439">
        <v>3.6870201957336159</v>
      </c>
      <c r="S12" s="439"/>
      <c r="T12" s="439"/>
      <c r="U12" s="439"/>
      <c r="V12" s="439"/>
      <c r="W12" s="439"/>
      <c r="X12" s="439"/>
    </row>
    <row r="13" spans="1:24" s="432" customFormat="1" ht="12.75" x14ac:dyDescent="0.2">
      <c r="A13" s="440" t="s">
        <v>428</v>
      </c>
      <c r="C13" s="439">
        <v>2.6324680861328278</v>
      </c>
      <c r="D13" s="439">
        <v>2.444379020215349</v>
      </c>
      <c r="E13" s="439">
        <v>2.2790729324537993</v>
      </c>
      <c r="F13" s="439">
        <v>2.3917859671950383</v>
      </c>
      <c r="G13" s="439">
        <v>2.3708568866785864</v>
      </c>
      <c r="H13" s="439">
        <v>2.6049391144335745</v>
      </c>
      <c r="I13" s="439">
        <v>2.4331208989243605</v>
      </c>
      <c r="J13" s="439">
        <v>2.8037148972187476</v>
      </c>
      <c r="K13" s="439">
        <v>3.0520425728518386</v>
      </c>
      <c r="L13" s="439">
        <v>2.9597656634402356</v>
      </c>
      <c r="M13" s="439">
        <v>3.1283907587582922</v>
      </c>
      <c r="N13" s="439">
        <v>3.1472265417721799</v>
      </c>
      <c r="O13" s="439">
        <v>2.9396230869787248</v>
      </c>
      <c r="P13" s="439">
        <v>2.702677735522633</v>
      </c>
      <c r="Q13" s="439">
        <v>2.7759578929304052</v>
      </c>
      <c r="R13" s="439">
        <v>2.8085405393679665</v>
      </c>
      <c r="S13" s="439"/>
      <c r="T13" s="439"/>
      <c r="U13" s="439"/>
      <c r="V13" s="439"/>
      <c r="W13" s="439"/>
      <c r="X13" s="439"/>
    </row>
    <row r="14" spans="1:24" s="432" customFormat="1" ht="12.75" x14ac:dyDescent="0.2">
      <c r="A14" s="438" t="s">
        <v>4</v>
      </c>
      <c r="C14" s="439">
        <v>4.3844674096284031</v>
      </c>
      <c r="D14" s="439">
        <v>4.3805815151455016</v>
      </c>
      <c r="E14" s="439">
        <v>4.4306191845603582</v>
      </c>
      <c r="F14" s="439">
        <v>4.6280884920533278</v>
      </c>
      <c r="G14" s="439">
        <v>4.3088569813958131</v>
      </c>
      <c r="H14" s="439">
        <v>4.4128425710334946</v>
      </c>
      <c r="I14" s="439">
        <v>4.141087987463357</v>
      </c>
      <c r="J14" s="439">
        <v>4.3981860014279546</v>
      </c>
      <c r="K14" s="439">
        <v>4.4291526173530578</v>
      </c>
      <c r="L14" s="439">
        <v>4.1320189818878159</v>
      </c>
      <c r="M14" s="439">
        <v>5.1399173099063811</v>
      </c>
      <c r="N14" s="439">
        <v>4.801660663073104</v>
      </c>
      <c r="O14" s="439">
        <v>4.6947342250134749</v>
      </c>
      <c r="P14" s="439">
        <v>4.5070844875633522</v>
      </c>
      <c r="Q14" s="439">
        <v>4.5004143380571948</v>
      </c>
      <c r="R14" s="439">
        <v>4.7758087372535041</v>
      </c>
      <c r="S14" s="439"/>
      <c r="T14" s="439"/>
      <c r="U14" s="439"/>
      <c r="V14" s="439"/>
      <c r="W14" s="439"/>
      <c r="X14" s="439"/>
    </row>
    <row r="15" spans="1:24" s="432" customFormat="1" ht="12.75" customHeight="1" x14ac:dyDescent="0.2">
      <c r="A15" s="432" t="s">
        <v>561</v>
      </c>
      <c r="C15" s="432">
        <v>34.045883590080585</v>
      </c>
      <c r="D15" s="432">
        <v>35.025127892179853</v>
      </c>
      <c r="E15" s="432">
        <v>33.951735398441095</v>
      </c>
      <c r="F15" s="432">
        <v>37.175241527761557</v>
      </c>
      <c r="G15" s="432">
        <v>37.348361760321367</v>
      </c>
      <c r="H15" s="432">
        <v>40.114380850652758</v>
      </c>
      <c r="I15" s="432">
        <v>41.504342322022332</v>
      </c>
      <c r="J15" s="432">
        <v>39.57233009543544</v>
      </c>
      <c r="K15" s="432">
        <v>42.927045206063923</v>
      </c>
      <c r="L15" s="432">
        <v>44.716666382482366</v>
      </c>
      <c r="M15" s="432">
        <v>49.295858076994598</v>
      </c>
      <c r="N15" s="432">
        <v>46.723892486611511</v>
      </c>
      <c r="O15" s="432">
        <v>49.191398943668858</v>
      </c>
      <c r="P15" s="432">
        <v>49.935492519307566</v>
      </c>
      <c r="Q15" s="432">
        <v>64.746753252112313</v>
      </c>
      <c r="R15" s="432">
        <v>54.194177077130135</v>
      </c>
      <c r="S15" s="439"/>
      <c r="T15" s="439"/>
      <c r="U15" s="439"/>
      <c r="V15" s="439"/>
      <c r="W15" s="439"/>
      <c r="X15" s="439"/>
    </row>
    <row r="16" spans="1:24" s="432" customFormat="1" ht="12.75" x14ac:dyDescent="0.2">
      <c r="A16" s="438" t="s">
        <v>397</v>
      </c>
      <c r="C16" s="432">
        <v>18.559688163292623</v>
      </c>
      <c r="D16" s="432">
        <v>17.861191707415877</v>
      </c>
      <c r="E16" s="432">
        <v>15.742302325924076</v>
      </c>
      <c r="F16" s="432">
        <v>17.479311148269147</v>
      </c>
      <c r="G16" s="432">
        <v>17.46486952192603</v>
      </c>
      <c r="H16" s="432">
        <v>20.809143670199617</v>
      </c>
      <c r="I16" s="432">
        <v>20.606418326649532</v>
      </c>
      <c r="J16" s="432">
        <v>18.956942167584799</v>
      </c>
      <c r="K16" s="432">
        <v>21.63828980667267</v>
      </c>
      <c r="L16" s="432">
        <v>22.480683177495671</v>
      </c>
      <c r="M16" s="432">
        <v>25.517512548241122</v>
      </c>
      <c r="N16" s="432">
        <v>26.010796461181343</v>
      </c>
      <c r="O16" s="432">
        <v>27.248430386685701</v>
      </c>
      <c r="P16" s="432">
        <v>28.026294383604469</v>
      </c>
      <c r="Q16" s="432">
        <v>25.931419255573836</v>
      </c>
      <c r="R16" s="432">
        <v>25.560293325409575</v>
      </c>
      <c r="S16" s="439"/>
      <c r="T16" s="439"/>
      <c r="U16" s="439"/>
      <c r="V16" s="439"/>
      <c r="W16" s="439"/>
      <c r="X16" s="439"/>
    </row>
    <row r="17" spans="1:24" s="432" customFormat="1" ht="12.75" x14ac:dyDescent="0.2">
      <c r="A17" s="441" t="s">
        <v>602</v>
      </c>
      <c r="C17" s="439">
        <v>12.187449548220298</v>
      </c>
      <c r="D17" s="439">
        <v>11.921866596176047</v>
      </c>
      <c r="E17" s="439">
        <v>10.118456172077922</v>
      </c>
      <c r="F17" s="439">
        <v>11.145281926406927</v>
      </c>
      <c r="G17" s="439">
        <v>11.01056329004329</v>
      </c>
      <c r="H17" s="439">
        <v>13.763400061138528</v>
      </c>
      <c r="I17" s="439">
        <v>13.200647382415584</v>
      </c>
      <c r="J17" s="439">
        <v>10.911587080501697</v>
      </c>
      <c r="K17" s="439">
        <v>12.795329421946615</v>
      </c>
      <c r="L17" s="439">
        <v>12.211689177495671</v>
      </c>
      <c r="M17" s="439">
        <v>14.417915548241124</v>
      </c>
      <c r="N17" s="439">
        <v>13.771159461181341</v>
      </c>
      <c r="O17" s="439">
        <v>14.381592956685701</v>
      </c>
      <c r="P17" s="439">
        <v>15.102748253604469</v>
      </c>
      <c r="Q17" s="439">
        <v>13.697314875573838</v>
      </c>
      <c r="R17" s="439">
        <v>14.630171325409572</v>
      </c>
      <c r="S17" s="439"/>
      <c r="T17" s="439"/>
      <c r="U17" s="439"/>
      <c r="V17" s="439"/>
      <c r="W17" s="439"/>
      <c r="X17" s="439"/>
    </row>
    <row r="18" spans="1:24" s="432" customFormat="1" ht="12.75" x14ac:dyDescent="0.2">
      <c r="A18" s="441" t="s">
        <v>672</v>
      </c>
      <c r="C18" s="439">
        <v>6.3722386150723258</v>
      </c>
      <c r="D18" s="439">
        <v>5.9393251112398318</v>
      </c>
      <c r="E18" s="439">
        <v>5.6238461538461539</v>
      </c>
      <c r="F18" s="439">
        <v>6.3340292218622221</v>
      </c>
      <c r="G18" s="439">
        <v>6.4543062318827369</v>
      </c>
      <c r="H18" s="439">
        <v>7.0457436090610903</v>
      </c>
      <c r="I18" s="439">
        <v>7.4057709442339466</v>
      </c>
      <c r="J18" s="439">
        <v>8.0453550870831005</v>
      </c>
      <c r="K18" s="439">
        <v>8.8429603847260552</v>
      </c>
      <c r="L18" s="439">
        <v>10.268993999999999</v>
      </c>
      <c r="M18" s="439">
        <v>11.099596999999999</v>
      </c>
      <c r="N18" s="439">
        <v>12.239637</v>
      </c>
      <c r="O18" s="439">
        <v>12.86683743</v>
      </c>
      <c r="P18" s="439">
        <v>12.92354613</v>
      </c>
      <c r="Q18" s="439">
        <v>12.23410438</v>
      </c>
      <c r="R18" s="439">
        <v>10.930122000000001</v>
      </c>
      <c r="S18" s="439"/>
      <c r="T18" s="439"/>
      <c r="U18" s="439"/>
      <c r="V18" s="439"/>
      <c r="W18" s="439"/>
      <c r="X18" s="439"/>
    </row>
    <row r="19" spans="1:24" s="442" customFormat="1" ht="12.75" x14ac:dyDescent="0.2">
      <c r="A19" s="440" t="s">
        <v>673</v>
      </c>
      <c r="C19" s="443">
        <v>0</v>
      </c>
      <c r="D19" s="443">
        <v>0</v>
      </c>
      <c r="E19" s="443">
        <v>0</v>
      </c>
      <c r="F19" s="443">
        <v>0</v>
      </c>
      <c r="G19" s="443">
        <v>0</v>
      </c>
      <c r="H19" s="443">
        <v>0</v>
      </c>
      <c r="I19" s="443">
        <v>0</v>
      </c>
      <c r="J19" s="443">
        <v>0</v>
      </c>
      <c r="K19" s="443">
        <v>0</v>
      </c>
      <c r="L19" s="443">
        <v>0</v>
      </c>
      <c r="M19" s="443">
        <v>0</v>
      </c>
      <c r="N19" s="443">
        <v>0</v>
      </c>
      <c r="O19" s="443">
        <v>0</v>
      </c>
      <c r="P19" s="443">
        <v>0</v>
      </c>
      <c r="Q19" s="443">
        <v>12.944460799999998</v>
      </c>
      <c r="R19" s="443">
        <v>1.8276631999999993</v>
      </c>
    </row>
    <row r="20" spans="1:24" s="432" customFormat="1" ht="12.75" x14ac:dyDescent="0.2">
      <c r="A20" s="438" t="s">
        <v>4</v>
      </c>
      <c r="C20" s="432">
        <v>15.486195426787962</v>
      </c>
      <c r="D20" s="432">
        <v>17.163936184763976</v>
      </c>
      <c r="E20" s="432">
        <v>18.209433072517019</v>
      </c>
      <c r="F20" s="432">
        <v>19.69593037949241</v>
      </c>
      <c r="G20" s="432">
        <v>19.883492238395338</v>
      </c>
      <c r="H20" s="432">
        <v>19.30523718045314</v>
      </c>
      <c r="I20" s="432">
        <v>20.8979239953728</v>
      </c>
      <c r="J20" s="432">
        <v>20.615387927850641</v>
      </c>
      <c r="K20" s="432">
        <v>21.288755399391253</v>
      </c>
      <c r="L20" s="432">
        <v>22.235983204986695</v>
      </c>
      <c r="M20" s="432">
        <v>23.778345528753476</v>
      </c>
      <c r="N20" s="432">
        <v>20.713096025430168</v>
      </c>
      <c r="O20" s="432">
        <v>21.942968556983157</v>
      </c>
      <c r="P20" s="432">
        <v>21.909198135703097</v>
      </c>
      <c r="Q20" s="432">
        <v>25.870873196538479</v>
      </c>
      <c r="R20" s="432">
        <v>26.806220551720561</v>
      </c>
      <c r="S20" s="439"/>
      <c r="T20" s="439"/>
      <c r="U20" s="439"/>
      <c r="V20" s="439"/>
      <c r="W20" s="439"/>
      <c r="X20" s="439"/>
    </row>
    <row r="21" spans="1:24" s="437" customFormat="1" ht="19.5" customHeight="1" x14ac:dyDescent="0.2">
      <c r="A21" s="437" t="s">
        <v>563</v>
      </c>
      <c r="C21" s="437">
        <v>33.306482278303953</v>
      </c>
      <c r="D21" s="437">
        <v>25.141981014925449</v>
      </c>
      <c r="E21" s="437">
        <v>26.826224012556473</v>
      </c>
      <c r="F21" s="437">
        <v>32.194669981140819</v>
      </c>
      <c r="G21" s="437">
        <v>35.890047257259759</v>
      </c>
      <c r="H21" s="437">
        <v>37.214671594080599</v>
      </c>
      <c r="I21" s="437">
        <v>38.189217761826335</v>
      </c>
      <c r="J21" s="437">
        <v>37.463320067369906</v>
      </c>
      <c r="K21" s="437">
        <v>36.631930471976759</v>
      </c>
      <c r="L21" s="437">
        <v>37.457935750376791</v>
      </c>
      <c r="M21" s="437">
        <v>41.534172440276585</v>
      </c>
      <c r="N21" s="437">
        <v>41.607380994284235</v>
      </c>
      <c r="O21" s="437">
        <v>43.926964627631271</v>
      </c>
      <c r="P21" s="437">
        <v>44.008719688646138</v>
      </c>
      <c r="Q21" s="437">
        <v>41.588275012496901</v>
      </c>
      <c r="R21" s="437">
        <v>35.228816705436415</v>
      </c>
      <c r="S21" s="449"/>
      <c r="T21" s="449"/>
      <c r="U21" s="449"/>
      <c r="V21" s="449"/>
      <c r="W21" s="449"/>
      <c r="X21" s="449"/>
    </row>
    <row r="22" spans="1:24" s="432" customFormat="1" ht="12.75" customHeight="1" x14ac:dyDescent="0.2">
      <c r="A22" s="432" t="s">
        <v>564</v>
      </c>
      <c r="C22" s="432">
        <v>43.971966358650135</v>
      </c>
      <c r="D22" s="432">
        <v>37.805637555650442</v>
      </c>
      <c r="E22" s="432">
        <v>38.661853762752962</v>
      </c>
      <c r="F22" s="432">
        <v>43.579260610425635</v>
      </c>
      <c r="G22" s="432">
        <v>46.28271140206391</v>
      </c>
      <c r="H22" s="432">
        <v>45.967031333297662</v>
      </c>
      <c r="I22" s="432">
        <v>46.178442079744791</v>
      </c>
      <c r="J22" s="432">
        <v>45.120592179806565</v>
      </c>
      <c r="K22" s="432">
        <v>44.435093086252195</v>
      </c>
      <c r="L22" s="432">
        <v>47.224977630506345</v>
      </c>
      <c r="M22" s="432">
        <v>52.059556117003424</v>
      </c>
      <c r="N22" s="432">
        <v>56.002298459536661</v>
      </c>
      <c r="O22" s="432">
        <v>57.622971730806228</v>
      </c>
      <c r="P22" s="432">
        <v>56.939042028573489</v>
      </c>
      <c r="Q22" s="432">
        <v>53.692379081829145</v>
      </c>
      <c r="R22" s="432">
        <v>51.850560305828878</v>
      </c>
      <c r="S22" s="439"/>
      <c r="T22" s="439"/>
      <c r="U22" s="439"/>
      <c r="V22" s="439"/>
      <c r="W22" s="439"/>
      <c r="X22" s="439"/>
    </row>
    <row r="23" spans="1:24" s="432" customFormat="1" ht="12.75" x14ac:dyDescent="0.2">
      <c r="A23" s="438" t="s">
        <v>133</v>
      </c>
      <c r="C23" s="432">
        <v>14.1</v>
      </c>
      <c r="D23" s="432">
        <v>14.1</v>
      </c>
      <c r="E23" s="432">
        <v>15.021586693557229</v>
      </c>
      <c r="F23" s="432">
        <v>15.174865575762366</v>
      </c>
      <c r="G23" s="432">
        <v>16.629654013693191</v>
      </c>
      <c r="H23" s="432">
        <v>19.18224783488013</v>
      </c>
      <c r="I23" s="432">
        <v>20.128547937035513</v>
      </c>
      <c r="J23" s="432">
        <v>19.099540735988914</v>
      </c>
      <c r="K23" s="432">
        <v>20.392630873256952</v>
      </c>
      <c r="L23" s="432">
        <v>20.642831907652852</v>
      </c>
      <c r="M23" s="432">
        <v>21.231102615885774</v>
      </c>
      <c r="N23" s="432">
        <v>23.323336380073325</v>
      </c>
      <c r="O23" s="432">
        <v>22.314952378147641</v>
      </c>
      <c r="P23" s="432">
        <v>19.88242366262044</v>
      </c>
      <c r="Q23" s="432">
        <v>20.074290549255007</v>
      </c>
      <c r="R23" s="432">
        <v>19.010787344642331</v>
      </c>
      <c r="S23" s="439"/>
      <c r="T23" s="439"/>
      <c r="U23" s="439"/>
      <c r="V23" s="439"/>
      <c r="W23" s="439"/>
      <c r="X23" s="439"/>
    </row>
    <row r="24" spans="1:24" s="432" customFormat="1" ht="12.75" x14ac:dyDescent="0.2">
      <c r="A24" s="440" t="s">
        <v>674</v>
      </c>
      <c r="B24" s="442"/>
      <c r="C24" s="432">
        <v>0.77864299999999997</v>
      </c>
      <c r="D24" s="432">
        <v>0.77864299999999997</v>
      </c>
      <c r="E24" s="432">
        <v>0.77864299999999997</v>
      </c>
      <c r="F24" s="432">
        <v>0.76634100000000005</v>
      </c>
      <c r="G24" s="432">
        <v>0.94005000000000005</v>
      </c>
      <c r="H24" s="432">
        <v>1.064921</v>
      </c>
      <c r="I24" s="432">
        <v>0.97660599999999997</v>
      </c>
      <c r="J24" s="432">
        <v>1.0944739999999999</v>
      </c>
      <c r="K24" s="432">
        <v>1</v>
      </c>
      <c r="L24" s="432">
        <v>1</v>
      </c>
      <c r="M24" s="432">
        <v>1</v>
      </c>
      <c r="N24" s="432">
        <v>1</v>
      </c>
      <c r="O24" s="432">
        <v>1.75</v>
      </c>
      <c r="P24" s="432">
        <v>2</v>
      </c>
      <c r="Q24" s="432">
        <v>3.25</v>
      </c>
      <c r="R24" s="432">
        <v>3.3</v>
      </c>
      <c r="S24" s="439"/>
      <c r="T24" s="439"/>
      <c r="U24" s="439"/>
      <c r="V24" s="439"/>
      <c r="W24" s="439"/>
      <c r="X24" s="439"/>
    </row>
    <row r="25" spans="1:24" s="432" customFormat="1" ht="12.75" x14ac:dyDescent="0.2">
      <c r="A25" s="438" t="s">
        <v>566</v>
      </c>
      <c r="C25" s="432">
        <v>2.150271</v>
      </c>
      <c r="D25" s="432">
        <v>2.0334984999999999</v>
      </c>
      <c r="E25" s="432">
        <v>1.9167259999999999</v>
      </c>
      <c r="F25" s="432">
        <v>3.843</v>
      </c>
      <c r="G25" s="432">
        <v>4.7893999999999997</v>
      </c>
      <c r="H25" s="432">
        <v>2.7506999999999997</v>
      </c>
      <c r="I25" s="432">
        <v>0.89839999999999998</v>
      </c>
      <c r="J25" s="432">
        <v>1.0860179999999999</v>
      </c>
      <c r="K25" s="432">
        <v>1.1788019999999999</v>
      </c>
      <c r="L25" s="432">
        <v>0.85533999999999999</v>
      </c>
      <c r="M25" s="432">
        <v>1.3540000000000001</v>
      </c>
      <c r="N25" s="432">
        <v>1.614222</v>
      </c>
      <c r="O25" s="432">
        <v>0.751799</v>
      </c>
      <c r="P25" s="432">
        <v>1.7309860000000001</v>
      </c>
      <c r="Q25" s="432">
        <v>1.3819999999999999</v>
      </c>
      <c r="R25" s="432">
        <v>1.0291520000000001</v>
      </c>
      <c r="S25" s="439"/>
      <c r="T25" s="439"/>
      <c r="U25" s="439"/>
      <c r="V25" s="439"/>
      <c r="W25" s="439"/>
      <c r="X25" s="439"/>
    </row>
    <row r="26" spans="1:24" s="432" customFormat="1" ht="12.75" x14ac:dyDescent="0.2">
      <c r="A26" s="438" t="s">
        <v>567</v>
      </c>
      <c r="C26" s="432">
        <v>15.026347026022137</v>
      </c>
      <c r="D26" s="432">
        <v>8.9398333495810878</v>
      </c>
      <c r="E26" s="432">
        <v>9.2818303735255867</v>
      </c>
      <c r="F26" s="432">
        <v>11.15607199450103</v>
      </c>
      <c r="G26" s="432">
        <v>10.925661591646659</v>
      </c>
      <c r="H26" s="432">
        <v>10.621931021071628</v>
      </c>
      <c r="I26" s="432">
        <v>12.245901353941129</v>
      </c>
      <c r="J26" s="432">
        <v>11.667369023145163</v>
      </c>
      <c r="K26" s="432">
        <v>9.9609914422634667</v>
      </c>
      <c r="L26" s="432">
        <v>9.0029262557734935</v>
      </c>
      <c r="M26" s="432">
        <v>12.444970557037646</v>
      </c>
      <c r="N26" s="432">
        <v>13.739608729603333</v>
      </c>
      <c r="O26" s="432">
        <v>16.218360177648584</v>
      </c>
      <c r="P26" s="432">
        <v>16.226442107213046</v>
      </c>
      <c r="Q26" s="432">
        <v>10.909210018784137</v>
      </c>
      <c r="R26" s="432">
        <v>10.503562275736547</v>
      </c>
      <c r="S26" s="439"/>
      <c r="T26" s="439"/>
      <c r="U26" s="439"/>
      <c r="V26" s="439"/>
      <c r="W26" s="439"/>
      <c r="X26" s="439"/>
    </row>
    <row r="27" spans="1:24" s="432" customFormat="1" ht="12.75" x14ac:dyDescent="0.2">
      <c r="A27" s="438" t="s">
        <v>4</v>
      </c>
      <c r="C27" s="432">
        <v>11.916705332627998</v>
      </c>
      <c r="D27" s="432">
        <v>11.953662706069352</v>
      </c>
      <c r="E27" s="432">
        <v>11.663067695670147</v>
      </c>
      <c r="F27" s="432">
        <v>12.638982040162237</v>
      </c>
      <c r="G27" s="432">
        <v>12.997945796724061</v>
      </c>
      <c r="H27" s="432">
        <v>12.347231477345908</v>
      </c>
      <c r="I27" s="432">
        <v>11.92898678876815</v>
      </c>
      <c r="J27" s="432">
        <v>12.173190420672483</v>
      </c>
      <c r="K27" s="432">
        <v>11.902668770731779</v>
      </c>
      <c r="L27" s="432">
        <v>15.723879467079996</v>
      </c>
      <c r="M27" s="432">
        <v>16.029482944080002</v>
      </c>
      <c r="N27" s="432">
        <v>16.325131349860001</v>
      </c>
      <c r="O27" s="432">
        <v>16.587860175010007</v>
      </c>
      <c r="P27" s="432">
        <v>17.099190258740002</v>
      </c>
      <c r="Q27" s="432">
        <v>18.07687851379</v>
      </c>
      <c r="R27" s="432">
        <v>18.007058685449998</v>
      </c>
      <c r="S27" s="439"/>
      <c r="T27" s="439"/>
      <c r="U27" s="439"/>
      <c r="V27" s="439"/>
      <c r="W27" s="439"/>
      <c r="X27" s="439"/>
    </row>
    <row r="28" spans="1:24" s="432" customFormat="1" ht="12.75" customHeight="1" x14ac:dyDescent="0.2">
      <c r="A28" s="432" t="s">
        <v>569</v>
      </c>
      <c r="C28" s="432">
        <v>10.665484080346184</v>
      </c>
      <c r="D28" s="432">
        <v>12.663656540724993</v>
      </c>
      <c r="E28" s="432">
        <v>11.835629750196487</v>
      </c>
      <c r="F28" s="432">
        <v>11.384590629284814</v>
      </c>
      <c r="G28" s="432">
        <v>10.392664144804153</v>
      </c>
      <c r="H28" s="432">
        <v>8.7523597392170664</v>
      </c>
      <c r="I28" s="432">
        <v>7.9892243179184543</v>
      </c>
      <c r="J28" s="432">
        <v>7.6572721124366598</v>
      </c>
      <c r="K28" s="432">
        <v>7.8031626142754336</v>
      </c>
      <c r="L28" s="432">
        <v>9.7670418801295522</v>
      </c>
      <c r="M28" s="432">
        <v>10.525383676726838</v>
      </c>
      <c r="N28" s="432">
        <v>14.394917465252426</v>
      </c>
      <c r="O28" s="432">
        <v>13.696007103174955</v>
      </c>
      <c r="P28" s="432">
        <v>12.930322339927347</v>
      </c>
      <c r="Q28" s="432">
        <v>12.104104069332244</v>
      </c>
      <c r="R28" s="432">
        <v>16.62174360039246</v>
      </c>
      <c r="S28" s="439"/>
      <c r="T28" s="439"/>
      <c r="U28" s="439"/>
      <c r="V28" s="439"/>
      <c r="W28" s="439"/>
      <c r="X28" s="439"/>
    </row>
    <row r="29" spans="1:24" s="437" customFormat="1" ht="19.5" customHeight="1" x14ac:dyDescent="0.2">
      <c r="A29" s="437" t="s">
        <v>574</v>
      </c>
      <c r="C29" s="437">
        <v>25.284554642174491</v>
      </c>
      <c r="D29" s="437">
        <v>20.252597212557973</v>
      </c>
      <c r="E29" s="437">
        <v>24.518160905107173</v>
      </c>
      <c r="F29" s="437">
        <v>29.472768817846148</v>
      </c>
      <c r="G29" s="437">
        <v>25.629638437769707</v>
      </c>
      <c r="H29" s="437">
        <v>33.777596037870666</v>
      </c>
      <c r="I29" s="437">
        <v>41.899095920670248</v>
      </c>
      <c r="J29" s="437">
        <v>38.069815743846171</v>
      </c>
      <c r="K29" s="437">
        <v>39.839108171168178</v>
      </c>
      <c r="L29" s="437">
        <v>44.610417665953499</v>
      </c>
      <c r="M29" s="437">
        <v>50.926526204978039</v>
      </c>
      <c r="N29" s="437">
        <v>54.428551573965912</v>
      </c>
      <c r="O29" s="437">
        <v>61.956809994049458</v>
      </c>
      <c r="P29" s="437">
        <v>62.205013749729638</v>
      </c>
      <c r="Q29" s="437">
        <v>60.204616978103033</v>
      </c>
      <c r="R29" s="437">
        <v>60.863268824131815</v>
      </c>
      <c r="S29" s="449"/>
      <c r="T29" s="449"/>
      <c r="U29" s="449"/>
      <c r="V29" s="449"/>
      <c r="W29" s="449"/>
      <c r="X29" s="449"/>
    </row>
    <row r="30" spans="1:24" s="432" customFormat="1" ht="12.75" customHeight="1" x14ac:dyDescent="0.2">
      <c r="A30" s="432" t="s">
        <v>575</v>
      </c>
      <c r="C30" s="432">
        <v>28.43593186607546</v>
      </c>
      <c r="D30" s="432">
        <v>23.169828498112764</v>
      </c>
      <c r="E30" s="432">
        <v>27.285736509948727</v>
      </c>
      <c r="F30" s="432">
        <v>32.320066522898408</v>
      </c>
      <c r="G30" s="432">
        <v>28.465024150360886</v>
      </c>
      <c r="H30" s="432">
        <v>36.733426015997878</v>
      </c>
      <c r="I30" s="432">
        <v>44.943283650608535</v>
      </c>
      <c r="J30" s="432">
        <v>41.292442099437309</v>
      </c>
      <c r="K30" s="432">
        <v>43.148427655879381</v>
      </c>
      <c r="L30" s="432">
        <v>47.998962713529025</v>
      </c>
      <c r="M30" s="432">
        <v>54.505205966154755</v>
      </c>
      <c r="N30" s="432">
        <v>58.137084111111477</v>
      </c>
      <c r="O30" s="432">
        <v>65.835597705270999</v>
      </c>
      <c r="P30" s="432">
        <v>66.305597170384971</v>
      </c>
      <c r="Q30" s="432">
        <v>64.631022453785079</v>
      </c>
      <c r="R30" s="432">
        <v>66.15100149911116</v>
      </c>
      <c r="S30" s="439"/>
      <c r="T30" s="439"/>
      <c r="U30" s="439"/>
      <c r="V30" s="439"/>
      <c r="W30" s="439"/>
      <c r="X30" s="439"/>
    </row>
    <row r="31" spans="1:24" s="432" customFormat="1" ht="12.75" x14ac:dyDescent="0.2">
      <c r="A31" s="438" t="s">
        <v>675</v>
      </c>
      <c r="C31" s="432">
        <v>19.794369</v>
      </c>
      <c r="D31" s="432">
        <v>14.467530999999999</v>
      </c>
      <c r="E31" s="432">
        <v>18.384553</v>
      </c>
      <c r="F31" s="432">
        <v>23.311070999999998</v>
      </c>
      <c r="G31" s="432">
        <v>19.238183999999997</v>
      </c>
      <c r="H31" s="432">
        <v>27.128748000000002</v>
      </c>
      <c r="I31" s="432">
        <v>35.235222</v>
      </c>
      <c r="J31" s="432">
        <v>33.356423999999997</v>
      </c>
      <c r="K31" s="432">
        <v>35.87283</v>
      </c>
      <c r="L31" s="432">
        <v>40.145028000000003</v>
      </c>
      <c r="M31" s="432">
        <v>45.990154000000004</v>
      </c>
      <c r="N31" s="432">
        <v>49.585728000000003</v>
      </c>
      <c r="O31" s="432">
        <v>53.608815999999997</v>
      </c>
      <c r="P31" s="432">
        <v>57.248904999999993</v>
      </c>
      <c r="Q31" s="432">
        <v>54.448878000000001</v>
      </c>
      <c r="R31" s="432">
        <v>56.178155776271296</v>
      </c>
      <c r="S31" s="439"/>
      <c r="T31" s="439"/>
      <c r="U31" s="439"/>
      <c r="V31" s="439"/>
      <c r="W31" s="439"/>
      <c r="X31" s="439"/>
    </row>
    <row r="32" spans="1:24" s="432" customFormat="1" ht="12.75" x14ac:dyDescent="0.2">
      <c r="A32" s="441" t="s">
        <v>576</v>
      </c>
      <c r="C32" s="432">
        <v>14.155899999999999</v>
      </c>
      <c r="D32" s="432">
        <v>6.9589599999999994</v>
      </c>
      <c r="E32" s="432">
        <v>7.5611179999999996</v>
      </c>
      <c r="F32" s="432">
        <v>7.4234639999999992</v>
      </c>
      <c r="G32" s="432">
        <v>7.973082999999999</v>
      </c>
      <c r="H32" s="432">
        <v>8.0718999999999994</v>
      </c>
      <c r="I32" s="432">
        <v>8.059099999999999</v>
      </c>
      <c r="J32" s="432">
        <v>13.409667000000001</v>
      </c>
      <c r="K32" s="432">
        <v>13.470667000000001</v>
      </c>
      <c r="L32" s="432">
        <v>17.392524000000002</v>
      </c>
      <c r="M32" s="432">
        <v>22.859694999999999</v>
      </c>
      <c r="N32" s="432">
        <v>26.013247</v>
      </c>
      <c r="O32" s="432">
        <v>30.801940999999999</v>
      </c>
      <c r="P32" s="432">
        <v>39.744351999999999</v>
      </c>
      <c r="Q32" s="432">
        <v>43.128720000000001</v>
      </c>
      <c r="R32" s="432">
        <v>42.510209000000003</v>
      </c>
      <c r="S32" s="439"/>
      <c r="T32" s="439"/>
      <c r="U32" s="439"/>
      <c r="V32" s="439"/>
      <c r="W32" s="439"/>
      <c r="X32" s="439"/>
    </row>
    <row r="33" spans="1:24" s="432" customFormat="1" ht="12.75" x14ac:dyDescent="0.2">
      <c r="A33" s="441" t="s">
        <v>676</v>
      </c>
      <c r="C33" s="432">
        <v>5.6384689999999997</v>
      </c>
      <c r="D33" s="432">
        <v>7.5085709999999999</v>
      </c>
      <c r="E33" s="432">
        <v>10.823435</v>
      </c>
      <c r="F33" s="432">
        <v>15.887606999999999</v>
      </c>
      <c r="G33" s="432">
        <v>11.265101</v>
      </c>
      <c r="H33" s="432">
        <v>19.056848000000002</v>
      </c>
      <c r="I33" s="432">
        <v>27.176121999999999</v>
      </c>
      <c r="J33" s="432">
        <v>19.946756999999998</v>
      </c>
      <c r="K33" s="432">
        <v>22.402163000000002</v>
      </c>
      <c r="L33" s="432">
        <v>22.752504000000002</v>
      </c>
      <c r="M33" s="432">
        <v>23.130459000000002</v>
      </c>
      <c r="N33" s="432">
        <v>23.572481</v>
      </c>
      <c r="O33" s="432">
        <v>22.806874999999998</v>
      </c>
      <c r="P33" s="432">
        <v>17.504552999999998</v>
      </c>
      <c r="Q33" s="432">
        <v>11.320157999999999</v>
      </c>
      <c r="R33" s="432">
        <v>13.667946776271297</v>
      </c>
      <c r="S33" s="439"/>
      <c r="T33" s="439"/>
      <c r="U33" s="439"/>
      <c r="V33" s="439"/>
      <c r="W33" s="439"/>
      <c r="X33" s="439"/>
    </row>
    <row r="34" spans="1:24" s="432" customFormat="1" ht="12.75" x14ac:dyDescent="0.2">
      <c r="A34" s="438" t="s">
        <v>677</v>
      </c>
      <c r="C34" s="432">
        <v>2.8642334023437499</v>
      </c>
      <c r="D34" s="432">
        <v>2.8660771953124997</v>
      </c>
      <c r="E34" s="432">
        <v>2.8623896093749996</v>
      </c>
      <c r="F34" s="432">
        <v>2.8697647812499998</v>
      </c>
      <c r="G34" s="432">
        <v>2.8550144374999999</v>
      </c>
      <c r="H34" s="432">
        <v>2.8845151250000001</v>
      </c>
      <c r="I34" s="432">
        <v>2.8255137499999998</v>
      </c>
      <c r="J34" s="432">
        <v>2.9435164999999999</v>
      </c>
      <c r="K34" s="432">
        <v>2.7075109999999998</v>
      </c>
      <c r="L34" s="432">
        <v>3.179522</v>
      </c>
      <c r="M34" s="432">
        <v>3.3236940000000001</v>
      </c>
      <c r="N34" s="432">
        <v>2.865945</v>
      </c>
      <c r="O34" s="432">
        <v>3.2512460000000001</v>
      </c>
      <c r="P34" s="432">
        <v>3.189629</v>
      </c>
      <c r="Q34" s="432">
        <v>3.8707750000000001</v>
      </c>
      <c r="R34" s="432">
        <v>4.3524820000000002</v>
      </c>
      <c r="S34" s="439"/>
      <c r="T34" s="439"/>
      <c r="U34" s="439"/>
      <c r="V34" s="439"/>
      <c r="W34" s="439"/>
      <c r="X34" s="439"/>
    </row>
    <row r="35" spans="1:24" s="432" customFormat="1" ht="12.75" x14ac:dyDescent="0.2">
      <c r="A35" s="438" t="s">
        <v>709</v>
      </c>
      <c r="C35" s="432">
        <v>5.7773294637317107</v>
      </c>
      <c r="D35" s="432">
        <v>5.8362203028002657</v>
      </c>
      <c r="E35" s="432">
        <v>6.0387939005737268</v>
      </c>
      <c r="F35" s="432">
        <v>6.1392307416484098</v>
      </c>
      <c r="G35" s="432">
        <v>6.3718257128608897</v>
      </c>
      <c r="H35" s="432">
        <v>6.7201628909978766</v>
      </c>
      <c r="I35" s="432">
        <v>6.8825479006085351</v>
      </c>
      <c r="J35" s="432">
        <v>4.992501599437313</v>
      </c>
      <c r="K35" s="432">
        <v>4.5680866558793802</v>
      </c>
      <c r="L35" s="432">
        <v>4.674412713529021</v>
      </c>
      <c r="M35" s="432">
        <v>5.1913579661547509</v>
      </c>
      <c r="N35" s="432">
        <v>5.685411111111474</v>
      </c>
      <c r="O35" s="432">
        <v>8.9755357052710014</v>
      </c>
      <c r="P35" s="432">
        <v>5.8670631703849772</v>
      </c>
      <c r="Q35" s="432">
        <v>6.311369453785078</v>
      </c>
      <c r="R35" s="432">
        <v>5.6203637228398637</v>
      </c>
      <c r="S35" s="439"/>
      <c r="T35" s="439"/>
      <c r="U35" s="439"/>
      <c r="V35" s="439"/>
      <c r="W35" s="439"/>
      <c r="X35" s="439"/>
    </row>
    <row r="36" spans="1:24" s="432" customFormat="1" ht="12.75" customHeight="1" x14ac:dyDescent="0.2">
      <c r="A36" s="432" t="s">
        <v>710</v>
      </c>
      <c r="C36" s="432">
        <v>3.1513772239009672</v>
      </c>
      <c r="D36" s="432">
        <v>2.9172312855547928</v>
      </c>
      <c r="E36" s="432">
        <v>2.7675756048415536</v>
      </c>
      <c r="F36" s="432">
        <v>2.8472977050522585</v>
      </c>
      <c r="G36" s="432">
        <v>2.8353857125911803</v>
      </c>
      <c r="H36" s="432">
        <v>2.9558299781272144</v>
      </c>
      <c r="I36" s="432">
        <v>3.0441877299382885</v>
      </c>
      <c r="J36" s="432">
        <v>3.2226263555911365</v>
      </c>
      <c r="K36" s="432">
        <v>3.3093194847112022</v>
      </c>
      <c r="L36" s="432">
        <v>3.388545047575529</v>
      </c>
      <c r="M36" s="432">
        <v>3.5786797611767129</v>
      </c>
      <c r="N36" s="432">
        <v>3.7085325371455657</v>
      </c>
      <c r="O36" s="432">
        <v>3.8787877112215439</v>
      </c>
      <c r="P36" s="432">
        <v>4.1005834206553304</v>
      </c>
      <c r="Q36" s="432">
        <v>4.4264054756820483</v>
      </c>
      <c r="R36" s="432">
        <v>5.2877326749793436</v>
      </c>
      <c r="S36" s="439"/>
      <c r="T36" s="439"/>
      <c r="U36" s="439"/>
      <c r="V36" s="439"/>
      <c r="W36" s="439"/>
      <c r="X36" s="439"/>
    </row>
    <row r="37" spans="1:24" s="435" customFormat="1" ht="19.5" customHeight="1" x14ac:dyDescent="0.2">
      <c r="A37" s="435" t="s">
        <v>582</v>
      </c>
      <c r="C37" s="435">
        <v>28.544537000000002</v>
      </c>
      <c r="D37" s="435">
        <v>72.871282999999991</v>
      </c>
      <c r="E37" s="435">
        <v>28.219876000000003</v>
      </c>
      <c r="F37" s="435">
        <v>29.096918000000002</v>
      </c>
      <c r="G37" s="435">
        <v>28.194851000000003</v>
      </c>
      <c r="H37" s="435">
        <v>28.224100000000004</v>
      </c>
      <c r="I37" s="435">
        <v>28.579710000000002</v>
      </c>
      <c r="J37" s="435">
        <v>20.600518999999998</v>
      </c>
      <c r="K37" s="435">
        <v>19.239332999999998</v>
      </c>
      <c r="L37" s="435">
        <v>10.313896</v>
      </c>
      <c r="M37" s="435">
        <v>22.670218999999999</v>
      </c>
      <c r="N37" s="435">
        <v>35.559258999999997</v>
      </c>
      <c r="O37" s="435">
        <v>34.694148000000006</v>
      </c>
      <c r="P37" s="435">
        <v>30.136500999999999</v>
      </c>
      <c r="Q37" s="435">
        <v>36.152563999999998</v>
      </c>
      <c r="R37" s="435">
        <v>31.609189000000001</v>
      </c>
      <c r="S37" s="436"/>
      <c r="T37" s="436"/>
      <c r="U37" s="436"/>
      <c r="V37" s="436"/>
      <c r="W37" s="436"/>
      <c r="X37" s="436"/>
    </row>
    <row r="38" spans="1:24" s="442" customFormat="1" ht="19.5" customHeight="1" x14ac:dyDescent="0.2">
      <c r="A38" s="442" t="s">
        <v>583</v>
      </c>
      <c r="C38" s="443">
        <v>28.544537000000002</v>
      </c>
      <c r="D38" s="443">
        <v>72.871282999999991</v>
      </c>
      <c r="E38" s="443">
        <v>28.219876000000003</v>
      </c>
      <c r="F38" s="443">
        <v>29.096918000000002</v>
      </c>
      <c r="G38" s="443">
        <v>28.194851000000003</v>
      </c>
      <c r="H38" s="443">
        <v>28.224100000000004</v>
      </c>
      <c r="I38" s="443">
        <v>28.579710000000002</v>
      </c>
      <c r="J38" s="443">
        <v>20.600518999999998</v>
      </c>
      <c r="K38" s="443">
        <v>19.239332999999998</v>
      </c>
      <c r="L38" s="443">
        <v>10.313896</v>
      </c>
      <c r="M38" s="443">
        <v>22.670218999999999</v>
      </c>
      <c r="N38" s="443">
        <v>35.559258999999997</v>
      </c>
      <c r="O38" s="443">
        <v>34.694148000000006</v>
      </c>
      <c r="P38" s="443">
        <v>30.136500999999999</v>
      </c>
      <c r="Q38" s="443">
        <v>36.152563999999998</v>
      </c>
      <c r="R38" s="443">
        <v>31.609189000000001</v>
      </c>
    </row>
    <row r="39" spans="1:24" s="432" customFormat="1" ht="12.75" x14ac:dyDescent="0.2">
      <c r="A39" s="440" t="s">
        <v>742</v>
      </c>
      <c r="C39" s="443">
        <v>22.220839999999999</v>
      </c>
      <c r="D39" s="443">
        <v>27.60324</v>
      </c>
      <c r="E39" s="443">
        <v>22.848690000000001</v>
      </c>
      <c r="F39" s="443">
        <v>23.501135999999999</v>
      </c>
      <c r="G39" s="443">
        <v>22.951516999999999</v>
      </c>
      <c r="H39" s="443">
        <v>23.024100000000001</v>
      </c>
      <c r="I39" s="443">
        <v>23.379709999999999</v>
      </c>
      <c r="J39" s="443">
        <v>19.300519000000001</v>
      </c>
      <c r="K39" s="443">
        <v>19.239332999999998</v>
      </c>
      <c r="L39" s="443">
        <v>3.1513469999999999</v>
      </c>
      <c r="M39" s="443">
        <v>4.71652</v>
      </c>
      <c r="N39" s="443">
        <v>9.4965890000000002</v>
      </c>
      <c r="O39" s="443">
        <v>16.582664000000001</v>
      </c>
      <c r="P39" s="443">
        <v>11.289527</v>
      </c>
      <c r="Q39" s="443">
        <v>13.218273</v>
      </c>
      <c r="R39" s="443">
        <v>13.307975000000001</v>
      </c>
      <c r="S39" s="439"/>
      <c r="T39" s="439"/>
      <c r="U39" s="439"/>
      <c r="V39" s="439"/>
      <c r="W39" s="439"/>
      <c r="X39" s="439"/>
    </row>
    <row r="40" spans="1:24" s="432" customFormat="1" ht="12.75" x14ac:dyDescent="0.2">
      <c r="A40" s="438" t="s">
        <v>678</v>
      </c>
      <c r="C40" s="443">
        <v>6.3236970000000028</v>
      </c>
      <c r="D40" s="443">
        <v>45.268042999999992</v>
      </c>
      <c r="E40" s="443">
        <v>5.3711860000000016</v>
      </c>
      <c r="F40" s="443">
        <v>5.5957820000000034</v>
      </c>
      <c r="G40" s="443">
        <v>5.2433340000000044</v>
      </c>
      <c r="H40" s="443">
        <v>5.2000000000000028</v>
      </c>
      <c r="I40" s="443">
        <v>5.2000000000000028</v>
      </c>
      <c r="J40" s="443">
        <v>1.2999999999999972</v>
      </c>
      <c r="K40" s="443">
        <v>0</v>
      </c>
      <c r="L40" s="443">
        <v>7.1625490000000003</v>
      </c>
      <c r="M40" s="443">
        <v>17.953699</v>
      </c>
      <c r="N40" s="443">
        <v>26.062669999999997</v>
      </c>
      <c r="O40" s="443">
        <v>18.111484000000004</v>
      </c>
      <c r="P40" s="443">
        <v>18.846973999999999</v>
      </c>
      <c r="Q40" s="443">
        <v>22.934290999999998</v>
      </c>
      <c r="R40" s="443">
        <v>18.301214000000002</v>
      </c>
      <c r="S40" s="439"/>
      <c r="T40" s="439"/>
      <c r="U40" s="439"/>
      <c r="V40" s="439"/>
      <c r="W40" s="439"/>
      <c r="X40" s="439"/>
    </row>
    <row r="41" spans="1:24" s="435" customFormat="1" ht="19.5" customHeight="1" x14ac:dyDescent="0.2">
      <c r="A41" s="435" t="s">
        <v>679</v>
      </c>
      <c r="C41" s="436">
        <v>2.432479472721564</v>
      </c>
      <c r="D41" s="436">
        <v>33.109843415890595</v>
      </c>
      <c r="E41" s="436">
        <v>3.8289699920216727</v>
      </c>
      <c r="F41" s="436">
        <v>10.056479879838154</v>
      </c>
      <c r="G41" s="436">
        <v>5.1917584950396396</v>
      </c>
      <c r="H41" s="436">
        <v>6.1515223144234419</v>
      </c>
      <c r="I41" s="436">
        <v>11.527326408607454</v>
      </c>
      <c r="J41" s="436">
        <v>17.73290937944796</v>
      </c>
      <c r="K41" s="436">
        <v>6.6863228096057377</v>
      </c>
      <c r="L41" s="436">
        <v>5.2339454305731081</v>
      </c>
      <c r="M41" s="436">
        <v>14.418807591946585</v>
      </c>
      <c r="N41" s="436">
        <v>31.011628978026863</v>
      </c>
      <c r="O41" s="436">
        <v>31.765658142881023</v>
      </c>
      <c r="P41" s="436">
        <v>26.849697865559033</v>
      </c>
      <c r="Q41" s="436">
        <v>10.425525913389635</v>
      </c>
      <c r="R41" s="436">
        <v>-8.5037491709784021</v>
      </c>
      <c r="S41" s="436"/>
      <c r="T41" s="436"/>
      <c r="U41" s="436"/>
      <c r="V41" s="436"/>
      <c r="W41" s="436"/>
      <c r="X41" s="436"/>
    </row>
    <row r="42" spans="1:24" s="435" customFormat="1" ht="19.5" customHeight="1" x14ac:dyDescent="0.2">
      <c r="A42" s="435" t="s">
        <v>585</v>
      </c>
      <c r="C42" s="436">
        <v>29.253193478572499</v>
      </c>
      <c r="D42" s="436">
        <v>-44.473853279276767</v>
      </c>
      <c r="E42" s="436">
        <v>5.5862819336472054</v>
      </c>
      <c r="F42" s="436">
        <v>10.269622328479592</v>
      </c>
      <c r="G42" s="436">
        <v>-11.68802874280817</v>
      </c>
      <c r="H42" s="436">
        <v>-4.6264706150635497</v>
      </c>
      <c r="I42" s="436">
        <v>-3.2002684964315975</v>
      </c>
      <c r="J42" s="436">
        <v>3.8416622501365971</v>
      </c>
      <c r="K42" s="436">
        <v>-1.154909119940446</v>
      </c>
      <c r="L42" s="436">
        <v>19.730369766220328</v>
      </c>
      <c r="M42" s="436">
        <v>-13.445827638450842</v>
      </c>
      <c r="N42" s="436">
        <v>11.252500157088537</v>
      </c>
      <c r="O42" s="436">
        <v>-11.020505678878349</v>
      </c>
      <c r="P42" s="436">
        <v>11.791808899110798</v>
      </c>
      <c r="Q42" s="436">
        <v>16.359669271454372</v>
      </c>
      <c r="R42" s="436">
        <v>21.441746441454541</v>
      </c>
      <c r="S42" s="436"/>
      <c r="T42" s="436"/>
      <c r="U42" s="436"/>
      <c r="V42" s="436"/>
      <c r="W42" s="436"/>
      <c r="X42" s="436"/>
    </row>
    <row r="43" spans="1:24" s="432" customFormat="1" ht="19.5" customHeight="1" x14ac:dyDescent="0.2">
      <c r="A43" s="437" t="s">
        <v>586</v>
      </c>
      <c r="B43" s="437"/>
      <c r="C43" s="443">
        <v>0.64215037769766403</v>
      </c>
      <c r="D43" s="443">
        <v>0.67535330052021503</v>
      </c>
      <c r="E43" s="443">
        <v>0.6974795534291407</v>
      </c>
      <c r="F43" s="443">
        <v>0.69434983565339348</v>
      </c>
      <c r="G43" s="443">
        <v>3.7082407526907972</v>
      </c>
      <c r="H43" s="443">
        <v>0.73900918448751574</v>
      </c>
      <c r="I43" s="443">
        <v>0.73868257006671567</v>
      </c>
      <c r="J43" s="443">
        <v>0.83876427178162305</v>
      </c>
      <c r="K43" s="443">
        <v>-1.1515031743957713</v>
      </c>
      <c r="L43" s="443">
        <v>1.1223969101417415</v>
      </c>
      <c r="M43" s="443">
        <v>3.2796223615491518</v>
      </c>
      <c r="N43" s="443">
        <v>-1.0632382754114607</v>
      </c>
      <c r="O43" s="443">
        <v>6.9873119877883028</v>
      </c>
      <c r="P43" s="443">
        <v>5.6947467157774785</v>
      </c>
      <c r="Q43" s="443">
        <v>14.649434956454378</v>
      </c>
      <c r="R43" s="443">
        <v>37.119779808892027</v>
      </c>
    </row>
    <row r="44" spans="1:24" s="437" customFormat="1" ht="19.5" customHeight="1" x14ac:dyDescent="0.2">
      <c r="A44" s="437" t="s">
        <v>680</v>
      </c>
      <c r="C44" s="443">
        <v>24.447516046533167</v>
      </c>
      <c r="D44" s="443">
        <v>-44.67752774979698</v>
      </c>
      <c r="E44" s="443">
        <v>-5.2919289522069324</v>
      </c>
      <c r="F44" s="443">
        <v>-5.7036322447487997</v>
      </c>
      <c r="G44" s="443">
        <v>-18.434284495498964</v>
      </c>
      <c r="H44" s="443">
        <v>-4.1622107253086433</v>
      </c>
      <c r="I44" s="443">
        <v>-13.644554157407406</v>
      </c>
      <c r="J44" s="443">
        <v>2.7430684646464654</v>
      </c>
      <c r="K44" s="443">
        <v>6.4351571307035282</v>
      </c>
      <c r="L44" s="443">
        <v>20.948186626872225</v>
      </c>
      <c r="M44" s="443">
        <v>-11.561812666666652</v>
      </c>
      <c r="N44" s="443">
        <v>6.2146343333333292</v>
      </c>
      <c r="O44" s="443">
        <v>-13.452715000000001</v>
      </c>
      <c r="P44" s="443">
        <v>7.1743503333333383</v>
      </c>
      <c r="Q44" s="443">
        <v>-2.9657792300000043</v>
      </c>
      <c r="R44" s="443">
        <v>-3.4653587699999902</v>
      </c>
    </row>
    <row r="45" spans="1:24" s="432" customFormat="1" ht="12.75" x14ac:dyDescent="0.2">
      <c r="A45" s="440" t="s">
        <v>587</v>
      </c>
      <c r="C45" s="443">
        <v>9.1154230465331576</v>
      </c>
      <c r="D45" s="443">
        <v>-30.724373749796978</v>
      </c>
      <c r="E45" s="443">
        <v>8.6511720477930663</v>
      </c>
      <c r="F45" s="443">
        <v>9.9382537552511998</v>
      </c>
      <c r="G45" s="443">
        <v>8.9546345045010316</v>
      </c>
      <c r="H45" s="443">
        <v>11.711192941358025</v>
      </c>
      <c r="I45" s="443">
        <v>8.8664658425925928</v>
      </c>
      <c r="J45" s="443">
        <v>2.7459392222222232</v>
      </c>
      <c r="K45" s="443">
        <v>5.680117706461103</v>
      </c>
      <c r="L45" s="443">
        <v>20.331260626872226</v>
      </c>
      <c r="M45" s="443">
        <v>-11.285545999999986</v>
      </c>
      <c r="N45" s="443">
        <v>6.3347009999999964</v>
      </c>
      <c r="O45" s="443">
        <v>-11.977715000000002</v>
      </c>
      <c r="P45" s="443">
        <v>7.7830170000000045</v>
      </c>
      <c r="Q45" s="443">
        <v>-3.7657792300000041</v>
      </c>
      <c r="R45" s="443">
        <v>-3.8653587699999901</v>
      </c>
    </row>
    <row r="46" spans="1:24" s="432" customFormat="1" ht="12.75" x14ac:dyDescent="0.2">
      <c r="A46" s="475" t="s">
        <v>739</v>
      </c>
      <c r="C46" s="443">
        <v>0</v>
      </c>
      <c r="D46" s="443">
        <v>0</v>
      </c>
      <c r="E46" s="443">
        <v>0</v>
      </c>
      <c r="F46" s="443">
        <v>0</v>
      </c>
      <c r="G46" s="443">
        <v>0</v>
      </c>
      <c r="H46" s="443">
        <v>0</v>
      </c>
      <c r="I46" s="443">
        <v>0</v>
      </c>
      <c r="J46" s="443">
        <v>0</v>
      </c>
      <c r="K46" s="443">
        <v>0</v>
      </c>
      <c r="L46" s="443">
        <v>-32</v>
      </c>
      <c r="M46" s="443">
        <v>-15.5885</v>
      </c>
      <c r="N46" s="443">
        <v>-10.470799999999999</v>
      </c>
      <c r="O46" s="443">
        <v>-11.449592000000001</v>
      </c>
      <c r="P46" s="443">
        <v>-10.463699999999999</v>
      </c>
      <c r="Q46" s="443">
        <v>-14.934291</v>
      </c>
      <c r="R46" s="443">
        <v>-13.532214</v>
      </c>
    </row>
    <row r="47" spans="1:24" s="432" customFormat="1" ht="12.75" x14ac:dyDescent="0.2">
      <c r="A47" s="444" t="s">
        <v>708</v>
      </c>
      <c r="C47" s="443">
        <v>9.1154230465331576</v>
      </c>
      <c r="D47" s="443">
        <v>-30.724373749796978</v>
      </c>
      <c r="E47" s="443">
        <v>8.6511720477930663</v>
      </c>
      <c r="F47" s="443">
        <v>9.9382537552511998</v>
      </c>
      <c r="G47" s="443">
        <v>8.9546345045010316</v>
      </c>
      <c r="H47" s="443">
        <v>11.711192941358025</v>
      </c>
      <c r="I47" s="443">
        <v>8.8664658425925928</v>
      </c>
      <c r="J47" s="443">
        <v>2.7459392222222232</v>
      </c>
      <c r="K47" s="443">
        <v>5.680117706461103</v>
      </c>
      <c r="L47" s="443">
        <v>52.331260626872222</v>
      </c>
      <c r="M47" s="443">
        <v>4.3029540000000139</v>
      </c>
      <c r="N47" s="443">
        <v>16.805500999999996</v>
      </c>
      <c r="O47" s="443">
        <v>-0.52812300000000079</v>
      </c>
      <c r="P47" s="443">
        <v>18.246717000000004</v>
      </c>
      <c r="Q47" s="443">
        <v>11.168511769999995</v>
      </c>
      <c r="R47" s="443">
        <v>9.6668552300000101</v>
      </c>
    </row>
    <row r="48" spans="1:24" s="432" customFormat="1" ht="12.75" x14ac:dyDescent="0.2">
      <c r="A48" s="440" t="s">
        <v>681</v>
      </c>
      <c r="C48" s="443">
        <v>15.332093000000009</v>
      </c>
      <c r="D48" s="443">
        <v>-13.953154</v>
      </c>
      <c r="E48" s="443">
        <v>-13.943100999999999</v>
      </c>
      <c r="F48" s="443">
        <v>-15.641886</v>
      </c>
      <c r="G48" s="443">
        <v>-27.388918999999998</v>
      </c>
      <c r="H48" s="443">
        <v>-15.873403666666668</v>
      </c>
      <c r="I48" s="443">
        <v>-22.511019999999998</v>
      </c>
      <c r="J48" s="443">
        <v>-2.8707575757578319E-3</v>
      </c>
      <c r="K48" s="443">
        <v>0.75503942424242521</v>
      </c>
      <c r="L48" s="443">
        <v>0.61692599999999942</v>
      </c>
      <c r="M48" s="443">
        <v>-0.27626666666666644</v>
      </c>
      <c r="N48" s="443">
        <v>-0.12006666666666677</v>
      </c>
      <c r="O48" s="443">
        <v>-1.4750000000000001</v>
      </c>
      <c r="P48" s="443">
        <v>-0.60866666666666669</v>
      </c>
      <c r="Q48" s="443">
        <v>0.79999999999999982</v>
      </c>
      <c r="R48" s="443">
        <v>0.39999999999999991</v>
      </c>
    </row>
    <row r="49" spans="1:18" s="437" customFormat="1" ht="19.5" customHeight="1" x14ac:dyDescent="0.2">
      <c r="A49" s="437" t="s">
        <v>682</v>
      </c>
      <c r="C49" s="443">
        <v>4.1635270543416656</v>
      </c>
      <c r="D49" s="443">
        <v>-0.47167882999999944</v>
      </c>
      <c r="E49" s="443">
        <v>10.180731332424998</v>
      </c>
      <c r="F49" s="443">
        <v>15.278904737574999</v>
      </c>
      <c r="G49" s="443">
        <v>3.0380149999999979</v>
      </c>
      <c r="H49" s="443">
        <v>-1.2032690742424226</v>
      </c>
      <c r="I49" s="443">
        <v>9.7056030909090918</v>
      </c>
      <c r="J49" s="443">
        <v>0.25982951370850849</v>
      </c>
      <c r="K49" s="443">
        <v>-6.4385630762482027</v>
      </c>
      <c r="L49" s="443">
        <v>-2.3402137707936381</v>
      </c>
      <c r="M49" s="443">
        <v>-5.163637333333341</v>
      </c>
      <c r="N49" s="443">
        <v>6.101104099166669</v>
      </c>
      <c r="O49" s="443">
        <v>-4.5551026666666505</v>
      </c>
      <c r="P49" s="443">
        <v>-1.077288150000018</v>
      </c>
      <c r="Q49" s="443">
        <v>4.676013545</v>
      </c>
      <c r="R49" s="443">
        <v>-12.212674597437497</v>
      </c>
    </row>
    <row r="50" spans="1:18" s="432" customFormat="1" ht="12.75" x14ac:dyDescent="0.2">
      <c r="A50" s="440" t="s">
        <v>683</v>
      </c>
      <c r="C50" s="443">
        <v>0.69999999999999896</v>
      </c>
      <c r="D50" s="443">
        <v>-2.3780000000000001</v>
      </c>
      <c r="E50" s="443">
        <v>1.2779999999999987</v>
      </c>
      <c r="F50" s="443">
        <v>0.67249999999999943</v>
      </c>
      <c r="G50" s="443">
        <v>-5.322499999999998</v>
      </c>
      <c r="H50" s="443">
        <v>-9.5562424242424235</v>
      </c>
      <c r="I50" s="443">
        <v>1.939109090909092</v>
      </c>
      <c r="J50" s="443">
        <v>-7.2406914862914888</v>
      </c>
      <c r="K50" s="443">
        <v>-9.9902481962482028</v>
      </c>
      <c r="L50" s="443">
        <v>-2.6771936507936402</v>
      </c>
      <c r="M50" s="443">
        <v>-2.6175333333333413</v>
      </c>
      <c r="N50" s="443">
        <v>-3.982533333333329</v>
      </c>
      <c r="O50" s="443">
        <v>-3.1690666666666516</v>
      </c>
      <c r="P50" s="443">
        <v>3.6443999999999832</v>
      </c>
      <c r="Q50" s="443">
        <v>-6.5</v>
      </c>
      <c r="R50" s="443">
        <v>-8.1999999999999957</v>
      </c>
    </row>
    <row r="51" spans="1:18" s="432" customFormat="1" ht="12.75" x14ac:dyDescent="0.2">
      <c r="A51" s="440" t="s">
        <v>684</v>
      </c>
      <c r="C51" s="443">
        <v>3.4635270543416663</v>
      </c>
      <c r="D51" s="443">
        <v>1.9063211700000007</v>
      </c>
      <c r="E51" s="443">
        <v>8.9027313324249988</v>
      </c>
      <c r="F51" s="443">
        <v>14.606404737575</v>
      </c>
      <c r="G51" s="443">
        <v>8.3605149999999959</v>
      </c>
      <c r="H51" s="443">
        <v>8.352973350000001</v>
      </c>
      <c r="I51" s="443">
        <v>7.7664939999999998</v>
      </c>
      <c r="J51" s="443">
        <v>7.5005209999999973</v>
      </c>
      <c r="K51" s="443">
        <v>3.5516851200000006</v>
      </c>
      <c r="L51" s="443">
        <v>0.3369798800000019</v>
      </c>
      <c r="M51" s="443">
        <v>-2.5461040000000001</v>
      </c>
      <c r="N51" s="443">
        <v>10.083637432499998</v>
      </c>
      <c r="O51" s="443">
        <v>-1.3860359999999994</v>
      </c>
      <c r="P51" s="443">
        <v>-4.7216881500000012</v>
      </c>
      <c r="Q51" s="443">
        <v>11.176013545</v>
      </c>
      <c r="R51" s="443">
        <v>-4.0126745974375009</v>
      </c>
    </row>
    <row r="52" spans="1:18" s="435" customFormat="1" ht="19.5" customHeight="1" x14ac:dyDescent="0.2">
      <c r="A52" s="452" t="s">
        <v>389</v>
      </c>
      <c r="B52" s="451"/>
      <c r="C52" s="451">
        <v>31.685672951294062</v>
      </c>
      <c r="D52" s="451">
        <v>-11.364009863386173</v>
      </c>
      <c r="E52" s="451">
        <v>9.415251925668878</v>
      </c>
      <c r="F52" s="451">
        <v>20.326102208317746</v>
      </c>
      <c r="G52" s="451">
        <v>-6.4962702477685301</v>
      </c>
      <c r="H52" s="451">
        <v>1.5250516993598922</v>
      </c>
      <c r="I52" s="451">
        <v>8.3270579121758566</v>
      </c>
      <c r="J52" s="451">
        <v>21.574571629584558</v>
      </c>
      <c r="K52" s="451">
        <v>5.5314136896652917</v>
      </c>
      <c r="L52" s="451">
        <v>24.964315196793436</v>
      </c>
      <c r="M52" s="451">
        <v>0.97297995349574329</v>
      </c>
      <c r="N52" s="451">
        <v>42.264129135115397</v>
      </c>
      <c r="O52" s="451">
        <v>20.745152464002672</v>
      </c>
      <c r="P52" s="451">
        <v>38.641506764669828</v>
      </c>
      <c r="Q52" s="451">
        <v>26.785195184844007</v>
      </c>
      <c r="R52" s="451">
        <v>12.937997270476139</v>
      </c>
    </row>
    <row r="53" spans="1:18" s="432" customFormat="1" ht="12.75" x14ac:dyDescent="0.2">
      <c r="A53" s="455" t="s">
        <v>685</v>
      </c>
    </row>
    <row r="54" spans="1:18" s="432" customFormat="1" ht="12.75" x14ac:dyDescent="0.2">
      <c r="A54" s="432" t="s">
        <v>727</v>
      </c>
      <c r="C54" s="446" t="s">
        <v>311</v>
      </c>
      <c r="D54" s="446" t="s">
        <v>311</v>
      </c>
      <c r="E54" s="446" t="s">
        <v>311</v>
      </c>
      <c r="F54" s="446" t="s">
        <v>311</v>
      </c>
      <c r="G54" s="446" t="s">
        <v>311</v>
      </c>
      <c r="H54" s="446" t="s">
        <v>311</v>
      </c>
      <c r="I54" s="446">
        <v>28.27426277584696</v>
      </c>
      <c r="J54" s="446">
        <v>35.153714753952919</v>
      </c>
      <c r="K54" s="446">
        <v>33.741441768150125</v>
      </c>
      <c r="L54" s="446">
        <v>44.114225999999995</v>
      </c>
      <c r="M54" s="446">
        <v>56.013921999999994</v>
      </c>
      <c r="N54" s="446">
        <v>47.120874000000001</v>
      </c>
      <c r="O54" s="446">
        <v>81.210390000000004</v>
      </c>
      <c r="P54" s="446">
        <v>66.673906015594639</v>
      </c>
      <c r="Q54" s="446">
        <v>65.108921104335707</v>
      </c>
      <c r="R54" s="446">
        <v>84.756829740502894</v>
      </c>
    </row>
    <row r="55" spans="1:18" s="432" customFormat="1" ht="12.75" x14ac:dyDescent="0.2">
      <c r="A55" s="369" t="s">
        <v>733</v>
      </c>
    </row>
    <row r="56" spans="1:18" s="432" customFormat="1" ht="12.75" x14ac:dyDescent="0.2">
      <c r="A56" s="369" t="s">
        <v>706</v>
      </c>
    </row>
    <row r="57" spans="1:18" s="432" customFormat="1" ht="12.75" x14ac:dyDescent="0.2">
      <c r="A57" s="369" t="s">
        <v>707</v>
      </c>
    </row>
    <row r="58" spans="1:18" ht="15" customHeight="1" x14ac:dyDescent="0.25">
      <c r="A58" s="127"/>
      <c r="C58" s="453"/>
      <c r="D58" s="453"/>
      <c r="E58" s="453"/>
      <c r="F58" s="453"/>
      <c r="G58" s="453"/>
      <c r="H58" s="453"/>
      <c r="I58" s="453"/>
      <c r="J58" s="453"/>
      <c r="K58" s="453"/>
      <c r="L58" s="453"/>
      <c r="M58" s="453"/>
      <c r="N58" s="453"/>
      <c r="O58" s="453"/>
      <c r="P58" s="453"/>
      <c r="Q58" s="453"/>
      <c r="R58" s="453"/>
    </row>
    <row r="59" spans="1:18" ht="15" customHeight="1" x14ac:dyDescent="0.25">
      <c r="C59" s="453"/>
      <c r="D59" s="453"/>
      <c r="E59" s="453"/>
      <c r="F59" s="453"/>
      <c r="G59" s="453"/>
      <c r="H59" s="453"/>
      <c r="I59" s="453"/>
      <c r="J59" s="453"/>
      <c r="K59" s="453"/>
      <c r="L59" s="453"/>
      <c r="M59" s="453"/>
      <c r="N59" s="453"/>
      <c r="O59" s="453"/>
      <c r="P59" s="453"/>
      <c r="Q59" s="453"/>
      <c r="R59" s="453"/>
    </row>
    <row r="60" spans="1:18" ht="15" customHeight="1" x14ac:dyDescent="0.25"/>
    <row r="61" spans="1:18" ht="15" customHeight="1" x14ac:dyDescent="0.25"/>
    <row r="62" spans="1:18" ht="15" customHeight="1" x14ac:dyDescent="0.25"/>
    <row r="63" spans="1:18" ht="15" customHeight="1" x14ac:dyDescent="0.25"/>
    <row r="64" spans="1:18" ht="15" customHeight="1" x14ac:dyDescent="0.25"/>
    <row r="65" ht="15" customHeight="1" x14ac:dyDescent="0.25"/>
    <row r="66" ht="15" customHeight="1" x14ac:dyDescent="0.25"/>
    <row r="67" ht="15" customHeight="1" x14ac:dyDescent="0.25"/>
    <row r="68" ht="15" customHeight="1" x14ac:dyDescent="0.25"/>
    <row r="69" ht="15" customHeight="1" x14ac:dyDescent="0.25"/>
    <row r="70" ht="15" customHeight="1" x14ac:dyDescent="0.25"/>
    <row r="71" ht="15" customHeight="1" x14ac:dyDescent="0.25"/>
    <row r="72" ht="15" customHeight="1" x14ac:dyDescent="0.25"/>
    <row r="73" ht="15" customHeight="1" x14ac:dyDescent="0.25"/>
    <row r="74" ht="15" customHeight="1" x14ac:dyDescent="0.25"/>
    <row r="75" ht="15" customHeight="1" x14ac:dyDescent="0.25"/>
    <row r="76" ht="15" customHeight="1" x14ac:dyDescent="0.25"/>
    <row r="77" ht="15" customHeight="1" x14ac:dyDescent="0.25"/>
    <row r="78" ht="15" customHeight="1" x14ac:dyDescent="0.25"/>
    <row r="79" ht="15" customHeight="1" x14ac:dyDescent="0.25"/>
    <row r="80" ht="15" customHeight="1" x14ac:dyDescent="0.25"/>
    <row r="81" ht="15" customHeight="1" x14ac:dyDescent="0.25"/>
    <row r="82" ht="15" customHeight="1" x14ac:dyDescent="0.25"/>
    <row r="83" ht="15" customHeight="1" x14ac:dyDescent="0.25"/>
    <row r="84" ht="15" customHeight="1" x14ac:dyDescent="0.25"/>
    <row r="85" ht="15" customHeight="1" x14ac:dyDescent="0.25"/>
    <row r="86" ht="15" customHeight="1" x14ac:dyDescent="0.25"/>
    <row r="87" ht="15" customHeight="1" x14ac:dyDescent="0.25"/>
    <row r="88" ht="15" customHeight="1" x14ac:dyDescent="0.25"/>
    <row r="89" ht="15" customHeight="1" x14ac:dyDescent="0.25"/>
    <row r="90" ht="15" customHeight="1" x14ac:dyDescent="0.25"/>
    <row r="91" ht="15" customHeight="1" x14ac:dyDescent="0.25"/>
    <row r="92" ht="15" customHeight="1" x14ac:dyDescent="0.25"/>
    <row r="93" ht="15" customHeight="1" x14ac:dyDescent="0.25"/>
    <row r="94" ht="15" customHeight="1" x14ac:dyDescent="0.25"/>
    <row r="95" ht="15" customHeight="1" x14ac:dyDescent="0.25"/>
    <row r="96" ht="15" customHeight="1" x14ac:dyDescent="0.25"/>
    <row r="97" ht="15" customHeight="1" x14ac:dyDescent="0.25"/>
    <row r="98" ht="15" customHeight="1" x14ac:dyDescent="0.25"/>
    <row r="99" ht="15" customHeight="1" x14ac:dyDescent="0.25"/>
    <row r="100" ht="15" customHeight="1" x14ac:dyDescent="0.25"/>
    <row r="101" ht="15" customHeight="1" x14ac:dyDescent="0.25"/>
    <row r="102" ht="15" customHeight="1" x14ac:dyDescent="0.25"/>
    <row r="103" ht="15" customHeight="1" x14ac:dyDescent="0.25"/>
    <row r="104" ht="15" customHeight="1" x14ac:dyDescent="0.25"/>
    <row r="105" ht="15" customHeight="1" x14ac:dyDescent="0.25"/>
    <row r="106" ht="15" customHeight="1" x14ac:dyDescent="0.25"/>
    <row r="107" ht="15" customHeight="1" x14ac:dyDescent="0.25"/>
    <row r="108" ht="15" customHeight="1" x14ac:dyDescent="0.25"/>
    <row r="109" ht="15" customHeight="1" x14ac:dyDescent="0.25"/>
    <row r="110" ht="15" customHeight="1" x14ac:dyDescent="0.25"/>
    <row r="111" ht="15" customHeight="1" x14ac:dyDescent="0.25"/>
    <row r="112" ht="15" customHeight="1" x14ac:dyDescent="0.25"/>
    <row r="113" ht="15" customHeight="1" x14ac:dyDescent="0.25"/>
    <row r="114" ht="15" customHeight="1" x14ac:dyDescent="0.25"/>
    <row r="115" ht="15" customHeight="1" x14ac:dyDescent="0.25"/>
    <row r="116" ht="15" customHeight="1" x14ac:dyDescent="0.25"/>
    <row r="117" ht="15" customHeight="1" x14ac:dyDescent="0.25"/>
    <row r="118" ht="15" customHeight="1" x14ac:dyDescent="0.25"/>
    <row r="119" ht="15" customHeight="1" x14ac:dyDescent="0.25"/>
    <row r="120" ht="15" customHeight="1" x14ac:dyDescent="0.25"/>
    <row r="121" ht="15" customHeight="1" x14ac:dyDescent="0.25"/>
    <row r="122" ht="15" customHeight="1" x14ac:dyDescent="0.25"/>
    <row r="123" ht="15" customHeight="1" x14ac:dyDescent="0.25"/>
    <row r="124" ht="15" customHeight="1" x14ac:dyDescent="0.25"/>
    <row r="125" ht="15" customHeight="1" x14ac:dyDescent="0.25"/>
    <row r="126" ht="15" customHeight="1" x14ac:dyDescent="0.25"/>
    <row r="127" ht="15" customHeight="1" x14ac:dyDescent="0.25"/>
    <row r="128" ht="15" customHeight="1" x14ac:dyDescent="0.25"/>
    <row r="129" ht="15" customHeight="1" x14ac:dyDescent="0.25"/>
    <row r="130" ht="15" customHeight="1" x14ac:dyDescent="0.25"/>
    <row r="131" ht="15" customHeight="1" x14ac:dyDescent="0.25"/>
    <row r="132" ht="15" customHeight="1" x14ac:dyDescent="0.25"/>
    <row r="133" ht="15" customHeight="1" x14ac:dyDescent="0.25"/>
    <row r="134" ht="15" customHeight="1" x14ac:dyDescent="0.25"/>
    <row r="135" ht="15" customHeight="1" x14ac:dyDescent="0.25"/>
    <row r="136" ht="15" customHeight="1" x14ac:dyDescent="0.25"/>
    <row r="137" ht="15" customHeight="1" x14ac:dyDescent="0.25"/>
    <row r="138" ht="15" customHeight="1" x14ac:dyDescent="0.25"/>
    <row r="139" ht="15" customHeight="1" x14ac:dyDescent="0.25"/>
    <row r="140" ht="15" customHeight="1" x14ac:dyDescent="0.25"/>
    <row r="141" ht="15" customHeight="1" x14ac:dyDescent="0.25"/>
    <row r="142" ht="15" customHeight="1" x14ac:dyDescent="0.25"/>
    <row r="143" ht="15" customHeight="1" x14ac:dyDescent="0.25"/>
    <row r="144" ht="15" customHeight="1" x14ac:dyDescent="0.25"/>
    <row r="145" ht="15" customHeight="1" x14ac:dyDescent="0.25"/>
    <row r="146" ht="15" customHeight="1" x14ac:dyDescent="0.25"/>
    <row r="147" ht="15" customHeight="1" x14ac:dyDescent="0.25"/>
    <row r="148" ht="15" customHeight="1" x14ac:dyDescent="0.25"/>
    <row r="149" ht="15" customHeight="1" x14ac:dyDescent="0.25"/>
    <row r="150" ht="15" customHeight="1" x14ac:dyDescent="0.25"/>
    <row r="151" ht="15" customHeight="1" x14ac:dyDescent="0.25"/>
    <row r="152" ht="15" customHeight="1" x14ac:dyDescent="0.25"/>
    <row r="153" ht="15" customHeight="1" x14ac:dyDescent="0.25"/>
    <row r="154" ht="15" customHeight="1" x14ac:dyDescent="0.25"/>
    <row r="155" ht="15" customHeight="1" x14ac:dyDescent="0.25"/>
    <row r="156" ht="15" customHeight="1" x14ac:dyDescent="0.25"/>
    <row r="157" ht="15" customHeight="1" x14ac:dyDescent="0.25"/>
    <row r="158" ht="15" customHeight="1" x14ac:dyDescent="0.25"/>
    <row r="159" ht="15" customHeight="1" x14ac:dyDescent="0.25"/>
    <row r="160" ht="15" customHeight="1" x14ac:dyDescent="0.25"/>
    <row r="161" ht="15" customHeight="1" x14ac:dyDescent="0.25"/>
    <row r="162" ht="15" customHeight="1" x14ac:dyDescent="0.25"/>
    <row r="163" ht="15" customHeight="1" x14ac:dyDescent="0.25"/>
    <row r="164" ht="15" customHeight="1" x14ac:dyDescent="0.25"/>
    <row r="165" ht="15" customHeight="1" x14ac:dyDescent="0.25"/>
    <row r="166" ht="15" customHeight="1" x14ac:dyDescent="0.25"/>
    <row r="167" ht="15" customHeight="1" x14ac:dyDescent="0.25"/>
    <row r="168" ht="15" customHeight="1" x14ac:dyDescent="0.25"/>
    <row r="169" ht="15" customHeight="1" x14ac:dyDescent="0.25"/>
    <row r="170" ht="15" customHeight="1" x14ac:dyDescent="0.25"/>
    <row r="171" ht="15" customHeight="1" x14ac:dyDescent="0.25"/>
    <row r="172" ht="15" customHeight="1" x14ac:dyDescent="0.25"/>
    <row r="173" ht="15" customHeight="1" x14ac:dyDescent="0.25"/>
    <row r="174" ht="15" customHeight="1" x14ac:dyDescent="0.25"/>
    <row r="175" ht="15" customHeight="1" x14ac:dyDescent="0.25"/>
    <row r="176" ht="15" customHeight="1" x14ac:dyDescent="0.25"/>
    <row r="177" ht="15" customHeight="1" x14ac:dyDescent="0.25"/>
    <row r="178" ht="15" customHeight="1" x14ac:dyDescent="0.25"/>
    <row r="179" ht="15" customHeight="1" x14ac:dyDescent="0.25"/>
    <row r="180" ht="15" customHeight="1" x14ac:dyDescent="0.25"/>
    <row r="181" ht="15" customHeight="1" x14ac:dyDescent="0.25"/>
    <row r="182" ht="15" customHeight="1" x14ac:dyDescent="0.25"/>
    <row r="183" ht="15" customHeight="1" x14ac:dyDescent="0.25"/>
    <row r="184" ht="15" customHeight="1" x14ac:dyDescent="0.25"/>
    <row r="185" ht="15" customHeight="1" x14ac:dyDescent="0.25"/>
    <row r="186" ht="15" customHeight="1" x14ac:dyDescent="0.25"/>
    <row r="187" ht="15" customHeight="1" x14ac:dyDescent="0.25"/>
    <row r="188" ht="15" customHeight="1" x14ac:dyDescent="0.25"/>
    <row r="189" ht="15" customHeight="1" x14ac:dyDescent="0.25"/>
    <row r="190" ht="15" customHeight="1" x14ac:dyDescent="0.25"/>
    <row r="191" ht="15" customHeight="1" x14ac:dyDescent="0.25"/>
    <row r="192" ht="15" customHeight="1" x14ac:dyDescent="0.25"/>
    <row r="193" ht="15" customHeight="1" x14ac:dyDescent="0.25"/>
    <row r="194" ht="15" customHeight="1" x14ac:dyDescent="0.25"/>
    <row r="195" ht="15" customHeight="1" x14ac:dyDescent="0.25"/>
    <row r="196" ht="15" customHeight="1" x14ac:dyDescent="0.25"/>
    <row r="197" ht="15" customHeight="1" x14ac:dyDescent="0.25"/>
    <row r="198" ht="15" customHeight="1" x14ac:dyDescent="0.25"/>
    <row r="199" ht="15" customHeight="1" x14ac:dyDescent="0.25"/>
    <row r="200" ht="15" customHeight="1" x14ac:dyDescent="0.25"/>
    <row r="201" ht="15" customHeight="1" x14ac:dyDescent="0.25"/>
    <row r="202" ht="15" customHeight="1" x14ac:dyDescent="0.25"/>
    <row r="203" ht="15" customHeight="1" x14ac:dyDescent="0.25"/>
    <row r="204" ht="15" customHeight="1" x14ac:dyDescent="0.25"/>
    <row r="205" ht="15" customHeight="1" x14ac:dyDescent="0.25"/>
    <row r="206" ht="15" customHeight="1" x14ac:dyDescent="0.25"/>
    <row r="207" ht="15" customHeight="1" x14ac:dyDescent="0.25"/>
    <row r="208" ht="15" customHeight="1" x14ac:dyDescent="0.25"/>
    <row r="209" ht="15" customHeight="1" x14ac:dyDescent="0.25"/>
    <row r="210" ht="15" customHeight="1" x14ac:dyDescent="0.25"/>
    <row r="211" ht="15" customHeight="1" x14ac:dyDescent="0.25"/>
    <row r="212" ht="15" customHeight="1" x14ac:dyDescent="0.25"/>
    <row r="213" ht="15" customHeight="1" x14ac:dyDescent="0.25"/>
    <row r="214" ht="15" customHeight="1" x14ac:dyDescent="0.25"/>
    <row r="215" ht="15" customHeight="1" x14ac:dyDescent="0.25"/>
    <row r="216" ht="15" customHeight="1" x14ac:dyDescent="0.25"/>
    <row r="217" ht="15" customHeight="1" x14ac:dyDescent="0.25"/>
    <row r="218" ht="15" customHeight="1" x14ac:dyDescent="0.25"/>
    <row r="219" ht="15" customHeight="1" x14ac:dyDescent="0.25"/>
    <row r="220" ht="15" customHeight="1" x14ac:dyDescent="0.25"/>
    <row r="221" ht="15" customHeight="1" x14ac:dyDescent="0.25"/>
    <row r="222" ht="15" customHeight="1" x14ac:dyDescent="0.25"/>
    <row r="223" ht="15" customHeight="1" x14ac:dyDescent="0.25"/>
    <row r="224"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row r="232" ht="15" customHeight="1" x14ac:dyDescent="0.25"/>
    <row r="233" ht="15" customHeight="1" x14ac:dyDescent="0.25"/>
    <row r="234" ht="15" customHeight="1" x14ac:dyDescent="0.25"/>
    <row r="235" ht="15" customHeight="1" x14ac:dyDescent="0.25"/>
    <row r="236" ht="15" customHeight="1" x14ac:dyDescent="0.25"/>
    <row r="237" ht="15" customHeight="1" x14ac:dyDescent="0.25"/>
    <row r="238" ht="15" customHeight="1" x14ac:dyDescent="0.25"/>
    <row r="239" ht="15" customHeight="1" x14ac:dyDescent="0.25"/>
    <row r="240" ht="15" customHeight="1" x14ac:dyDescent="0.25"/>
    <row r="241" ht="15" customHeight="1" x14ac:dyDescent="0.25"/>
    <row r="242" ht="15" customHeight="1" x14ac:dyDescent="0.25"/>
    <row r="243" ht="15" customHeight="1" x14ac:dyDescent="0.25"/>
    <row r="244" ht="15" customHeight="1" x14ac:dyDescent="0.25"/>
    <row r="245" ht="15" customHeight="1" x14ac:dyDescent="0.25"/>
    <row r="246" ht="15" customHeight="1" x14ac:dyDescent="0.25"/>
    <row r="247" ht="15" customHeight="1" x14ac:dyDescent="0.25"/>
    <row r="248" ht="15" customHeight="1" x14ac:dyDescent="0.25"/>
    <row r="249" ht="15" customHeight="1" x14ac:dyDescent="0.25"/>
    <row r="250" ht="15" customHeight="1" x14ac:dyDescent="0.25"/>
    <row r="251" ht="15" customHeight="1" x14ac:dyDescent="0.25"/>
    <row r="252" ht="15" customHeight="1" x14ac:dyDescent="0.25"/>
    <row r="253" ht="15" customHeight="1" x14ac:dyDescent="0.25"/>
  </sheetData>
  <pageMargins left="0.74803149606299213" right="0.74803149606299213" top="0.98425196850393704" bottom="0.98425196850393704" header="0.51181102362204722" footer="0.51181102362204722"/>
  <pageSetup scale="57" orientation="landscape" r:id="rId1"/>
  <headerFooter alignWithMargins="0">
    <oddFooter>&amp;L&amp;"Times New Roman,Bold Italic"&amp;12RMI Economic Report - FY 2010&amp;RPage S&amp;P  of  &amp;N</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enableFormatConditionsCalculation="0"/>
  <dimension ref="A1:AK322"/>
  <sheetViews>
    <sheetView view="pageBreakPreview" zoomScale="80" zoomScaleNormal="80" zoomScaleSheetLayoutView="80" workbookViewId="0">
      <pane xSplit="2" ySplit="2" topLeftCell="C3" activePane="bottomRight" state="frozen"/>
      <selection activeCell="A2" sqref="A2"/>
      <selection pane="topRight" activeCell="A2" sqref="A2"/>
      <selection pane="bottomLeft" activeCell="A2" sqref="A2"/>
      <selection pane="bottomRight" activeCell="A2" sqref="A2"/>
    </sheetView>
  </sheetViews>
  <sheetFormatPr defaultColWidth="8" defaultRowHeight="13.5" customHeight="1" outlineLevelCol="2" x14ac:dyDescent="0.25"/>
  <cols>
    <col min="1" max="1" width="39.5703125" style="182" customWidth="1"/>
    <col min="2" max="2" width="2" style="182" hidden="1" customWidth="1" outlineLevel="2"/>
    <col min="3" max="3" width="9.140625" style="182" customWidth="1" collapsed="1"/>
    <col min="4" max="17" width="9.140625" style="182" customWidth="1"/>
    <col min="18" max="18" width="9.140625" style="359" customWidth="1"/>
    <col min="19" max="37" width="9.5703125" style="359" customWidth="1"/>
    <col min="38" max="16384" width="8" style="182"/>
  </cols>
  <sheetData>
    <row r="1" spans="1:24" s="432" customFormat="1" ht="24.95" customHeight="1" x14ac:dyDescent="0.2">
      <c r="A1" s="399" t="s">
        <v>896</v>
      </c>
    </row>
    <row r="2" spans="1:24" s="466" customFormat="1" ht="18.75" customHeight="1" x14ac:dyDescent="0.2">
      <c r="A2" s="367" t="s">
        <v>478</v>
      </c>
      <c r="B2" s="463"/>
      <c r="C2" s="464" t="s">
        <v>468</v>
      </c>
      <c r="D2" s="464" t="s">
        <v>425</v>
      </c>
      <c r="E2" s="464" t="s">
        <v>426</v>
      </c>
      <c r="F2" s="464" t="s">
        <v>427</v>
      </c>
      <c r="G2" s="464" t="s">
        <v>446</v>
      </c>
      <c r="H2" s="464" t="s">
        <v>447</v>
      </c>
      <c r="I2" s="464" t="s">
        <v>411</v>
      </c>
      <c r="J2" s="464" t="s">
        <v>412</v>
      </c>
      <c r="K2" s="464" t="s">
        <v>413</v>
      </c>
      <c r="L2" s="464" t="s">
        <v>414</v>
      </c>
      <c r="M2" s="464" t="s">
        <v>415</v>
      </c>
      <c r="N2" s="464" t="s">
        <v>416</v>
      </c>
      <c r="O2" s="464" t="s">
        <v>417</v>
      </c>
      <c r="P2" s="464" t="s">
        <v>418</v>
      </c>
      <c r="Q2" s="464" t="s">
        <v>603</v>
      </c>
      <c r="R2" s="464" t="s">
        <v>617</v>
      </c>
      <c r="S2" s="465"/>
      <c r="T2" s="465"/>
      <c r="U2" s="465"/>
      <c r="V2" s="465"/>
      <c r="W2" s="465"/>
      <c r="X2" s="465"/>
    </row>
    <row r="3" spans="1:24" s="435" customFormat="1" ht="18" customHeight="1" x14ac:dyDescent="0.2">
      <c r="A3" s="435" t="s">
        <v>554</v>
      </c>
      <c r="C3" s="476">
        <v>-26.112057527278438</v>
      </c>
      <c r="D3" s="476">
        <v>-39.761439584109397</v>
      </c>
      <c r="E3" s="476">
        <v>-24.39090600797833</v>
      </c>
      <c r="F3" s="476">
        <v>-19.040438120161848</v>
      </c>
      <c r="G3" s="476">
        <v>-23.003092504960364</v>
      </c>
      <c r="H3" s="476">
        <v>-22.072577685576562</v>
      </c>
      <c r="I3" s="476">
        <v>-17.052383591392548</v>
      </c>
      <c r="J3" s="476">
        <v>-2.8676096205520381</v>
      </c>
      <c r="K3" s="476">
        <v>-12.553010190394261</v>
      </c>
      <c r="L3" s="476">
        <v>-5.0799505694268916</v>
      </c>
      <c r="M3" s="476">
        <v>-8.2514114080534142</v>
      </c>
      <c r="N3" s="476">
        <v>-4.5476300219731343</v>
      </c>
      <c r="O3" s="476">
        <v>-2.9284898571189828</v>
      </c>
      <c r="P3" s="476">
        <v>-3.2868031344409658</v>
      </c>
      <c r="Q3" s="476">
        <v>-25.727038086610364</v>
      </c>
      <c r="R3" s="476">
        <v>-40.112938170978403</v>
      </c>
      <c r="S3" s="436"/>
      <c r="T3" s="436"/>
      <c r="U3" s="436"/>
      <c r="V3" s="436"/>
      <c r="W3" s="436"/>
      <c r="X3" s="436"/>
    </row>
    <row r="4" spans="1:24" s="437" customFormat="1" ht="19.5" customHeight="1" x14ac:dyDescent="0.2">
      <c r="A4" s="437" t="s">
        <v>555</v>
      </c>
      <c r="C4" s="477">
        <v>-84.703094447756882</v>
      </c>
      <c r="D4" s="477">
        <v>-85.156017811592818</v>
      </c>
      <c r="E4" s="477">
        <v>-75.735290925641976</v>
      </c>
      <c r="F4" s="477">
        <v>-80.707876919148816</v>
      </c>
      <c r="G4" s="477">
        <v>-84.52277819998983</v>
      </c>
      <c r="H4" s="477">
        <v>-93.064845317527826</v>
      </c>
      <c r="I4" s="477">
        <v>-97.140697273889131</v>
      </c>
      <c r="J4" s="477">
        <v>-78.400745431768115</v>
      </c>
      <c r="K4" s="477">
        <v>-89.024048833539197</v>
      </c>
      <c r="L4" s="477">
        <v>-87.148303985757181</v>
      </c>
      <c r="M4" s="477">
        <v>-100.71211005330804</v>
      </c>
      <c r="N4" s="477">
        <v>-100.58356259022328</v>
      </c>
      <c r="O4" s="477">
        <v>-108.8122644787997</v>
      </c>
      <c r="P4" s="477">
        <v>-109.50053657281674</v>
      </c>
      <c r="Q4" s="477">
        <v>-127.5199300772103</v>
      </c>
      <c r="R4" s="477">
        <v>-136.20502370054663</v>
      </c>
    </row>
    <row r="5" spans="1:24" s="437" customFormat="1" ht="19.5" customHeight="1" x14ac:dyDescent="0.2">
      <c r="A5" s="437" t="s">
        <v>556</v>
      </c>
      <c r="C5" s="477">
        <v>-57.674146353437528</v>
      </c>
      <c r="D5" s="477">
        <v>-56.95585045477381</v>
      </c>
      <c r="E5" s="477">
        <v>-48.493247644215032</v>
      </c>
      <c r="F5" s="477">
        <v>-50.552509850635623</v>
      </c>
      <c r="G5" s="477">
        <v>-53.914130307742866</v>
      </c>
      <c r="H5" s="477">
        <v>-62.46824615234214</v>
      </c>
      <c r="I5" s="477">
        <v>-64.736298163395787</v>
      </c>
      <c r="J5" s="477">
        <v>-49.264322423645282</v>
      </c>
      <c r="K5" s="477">
        <v>-57.877043773937913</v>
      </c>
      <c r="L5" s="477">
        <v>-53.202657671085504</v>
      </c>
      <c r="M5" s="477">
        <v>-61.664834268964597</v>
      </c>
      <c r="N5" s="477">
        <v>-64.064827247332332</v>
      </c>
      <c r="O5" s="477">
        <v>-69.601890459612321</v>
      </c>
      <c r="P5" s="477">
        <v>-69.7770083152284</v>
      </c>
      <c r="Q5" s="477">
        <v>-73.312963132585594</v>
      </c>
      <c r="R5" s="477">
        <v>-93.282216095771602</v>
      </c>
    </row>
    <row r="6" spans="1:24" s="432" customFormat="1" ht="19.5" customHeight="1" x14ac:dyDescent="0.2">
      <c r="A6" s="432" t="s">
        <v>557</v>
      </c>
      <c r="C6" s="478">
        <v>11.818265883004592</v>
      </c>
      <c r="D6" s="478">
        <v>12.050222173762084</v>
      </c>
      <c r="E6" s="478">
        <v>13.582283603288541</v>
      </c>
      <c r="F6" s="478">
        <v>11.783797431321526</v>
      </c>
      <c r="G6" s="478">
        <v>10.074539674090229</v>
      </c>
      <c r="H6" s="478">
        <v>15.470667017063654</v>
      </c>
      <c r="I6" s="478">
        <v>13.879962269601394</v>
      </c>
      <c r="J6" s="478">
        <v>15.105184960899209</v>
      </c>
      <c r="K6" s="478">
        <v>17.538197037660407</v>
      </c>
      <c r="L6" s="478">
        <v>18.803067846782771</v>
      </c>
      <c r="M6" s="478">
        <v>23.464153896766252</v>
      </c>
      <c r="N6" s="478">
        <v>17.904703810168328</v>
      </c>
      <c r="O6" s="478">
        <v>18.327299818359684</v>
      </c>
      <c r="P6" s="478">
        <v>20.232770622973803</v>
      </c>
      <c r="Q6" s="478">
        <v>20.786745710433447</v>
      </c>
      <c r="R6" s="478">
        <v>32.26019326309661</v>
      </c>
      <c r="S6" s="439"/>
      <c r="T6" s="439"/>
      <c r="U6" s="439"/>
      <c r="V6" s="439"/>
      <c r="W6" s="439"/>
      <c r="X6" s="439"/>
    </row>
    <row r="7" spans="1:24" s="432" customFormat="1" ht="12.75" customHeight="1" x14ac:dyDescent="0.2">
      <c r="A7" s="438" t="s">
        <v>687</v>
      </c>
      <c r="C7" s="478">
        <v>9.1891552580045914</v>
      </c>
      <c r="D7" s="478">
        <v>9.4461096737620842</v>
      </c>
      <c r="E7" s="478">
        <v>9.9290836032885412</v>
      </c>
      <c r="F7" s="478">
        <v>9.0238974313215259</v>
      </c>
      <c r="G7" s="478">
        <v>8.1933096740902283</v>
      </c>
      <c r="H7" s="478">
        <v>12.682146605135651</v>
      </c>
      <c r="I7" s="478">
        <v>11.906674625640026</v>
      </c>
      <c r="J7" s="478">
        <v>13.326099455521653</v>
      </c>
      <c r="K7" s="478">
        <v>15.291070898951576</v>
      </c>
      <c r="L7" s="478">
        <v>17.471771634463884</v>
      </c>
      <c r="M7" s="478">
        <v>20.433094715799783</v>
      </c>
      <c r="N7" s="478">
        <v>17.042651770168327</v>
      </c>
      <c r="O7" s="478">
        <v>15.493566478359686</v>
      </c>
      <c r="P7" s="478">
        <v>15.073483032973805</v>
      </c>
      <c r="Q7" s="478">
        <v>15.905153269004876</v>
      </c>
      <c r="R7" s="478">
        <v>21.087486466668039</v>
      </c>
      <c r="S7" s="439"/>
      <c r="T7" s="439"/>
      <c r="U7" s="439"/>
      <c r="V7" s="439"/>
      <c r="W7" s="439"/>
      <c r="X7" s="439"/>
    </row>
    <row r="8" spans="1:24" s="432" customFormat="1" ht="12.75" customHeight="1" x14ac:dyDescent="0.2">
      <c r="A8" s="438" t="s">
        <v>688</v>
      </c>
      <c r="C8" s="478">
        <v>2.2801106249999998</v>
      </c>
      <c r="D8" s="478">
        <v>2.3041125000000005</v>
      </c>
      <c r="E8" s="478">
        <v>3.6072000000000002</v>
      </c>
      <c r="F8" s="478">
        <v>1.8008999999999999</v>
      </c>
      <c r="G8" s="478">
        <v>1.4082300000000001</v>
      </c>
      <c r="H8" s="478">
        <v>2.4001200000000003</v>
      </c>
      <c r="I8" s="478">
        <v>1.5776999999999999</v>
      </c>
      <c r="J8" s="478">
        <v>1.3851</v>
      </c>
      <c r="K8" s="478">
        <v>1.8568799999999999</v>
      </c>
      <c r="L8" s="478">
        <v>0.93309839999999999</v>
      </c>
      <c r="M8" s="478">
        <v>2.6189784</v>
      </c>
      <c r="N8" s="478">
        <v>0.42832529999999996</v>
      </c>
      <c r="O8" s="478">
        <v>2.1545199000000004</v>
      </c>
      <c r="P8" s="478">
        <v>4.3613387999999995</v>
      </c>
      <c r="Q8" s="478">
        <v>2.0384864999999999</v>
      </c>
      <c r="R8" s="478">
        <v>2.3865201000000003</v>
      </c>
      <c r="S8" s="439"/>
      <c r="T8" s="439"/>
      <c r="U8" s="439"/>
      <c r="V8" s="439"/>
      <c r="W8" s="439"/>
      <c r="X8" s="439"/>
    </row>
    <row r="9" spans="1:24" s="432" customFormat="1" ht="12.75" customHeight="1" x14ac:dyDescent="0.2">
      <c r="A9" s="438" t="s">
        <v>670</v>
      </c>
      <c r="C9" s="478">
        <v>0.34899999999999998</v>
      </c>
      <c r="D9" s="478">
        <v>0.3</v>
      </c>
      <c r="E9" s="478">
        <v>4.5999999999999999E-2</v>
      </c>
      <c r="F9" s="478">
        <v>0.95899999999999985</v>
      </c>
      <c r="G9" s="478">
        <v>0.47299999999999998</v>
      </c>
      <c r="H9" s="478">
        <v>0.38840041192800218</v>
      </c>
      <c r="I9" s="478">
        <v>0.39558764396136847</v>
      </c>
      <c r="J9" s="478">
        <v>0.39398550537755561</v>
      </c>
      <c r="K9" s="478">
        <v>0.39024613870883063</v>
      </c>
      <c r="L9" s="478">
        <v>0.39819781231888596</v>
      </c>
      <c r="M9" s="478">
        <v>0.41208078096646877</v>
      </c>
      <c r="N9" s="478">
        <v>0.43372674000000006</v>
      </c>
      <c r="O9" s="478">
        <v>0.67921344000000006</v>
      </c>
      <c r="P9" s="478">
        <v>0.79794879000000007</v>
      </c>
      <c r="Q9" s="478">
        <v>2.8431059414285715</v>
      </c>
      <c r="R9" s="478">
        <v>8.7861866964285724</v>
      </c>
      <c r="S9" s="439"/>
      <c r="T9" s="439"/>
      <c r="U9" s="439"/>
      <c r="V9" s="439"/>
      <c r="W9" s="439"/>
      <c r="X9" s="439"/>
    </row>
    <row r="10" spans="1:24" s="432" customFormat="1" ht="19.5" customHeight="1" x14ac:dyDescent="0.2">
      <c r="A10" s="432" t="s">
        <v>671</v>
      </c>
      <c r="C10" s="478">
        <v>69.492412236442121</v>
      </c>
      <c r="D10" s="478">
        <v>69.00607262853589</v>
      </c>
      <c r="E10" s="478">
        <v>62.075531247503569</v>
      </c>
      <c r="F10" s="478">
        <v>62.336307281957147</v>
      </c>
      <c r="G10" s="478">
        <v>63.988669981833098</v>
      </c>
      <c r="H10" s="478">
        <v>77.938913169405794</v>
      </c>
      <c r="I10" s="478">
        <v>78.61626043299718</v>
      </c>
      <c r="J10" s="478">
        <v>64.369507384544491</v>
      </c>
      <c r="K10" s="478">
        <v>75.415240811598323</v>
      </c>
      <c r="L10" s="478">
        <v>72.005725517868271</v>
      </c>
      <c r="M10" s="478">
        <v>85.128988165730846</v>
      </c>
      <c r="N10" s="478">
        <v>81.96953105750066</v>
      </c>
      <c r="O10" s="478">
        <v>87.929190277971998</v>
      </c>
      <c r="P10" s="478">
        <v>90.009778938202203</v>
      </c>
      <c r="Q10" s="478">
        <v>94.099708843019044</v>
      </c>
      <c r="R10" s="478">
        <v>125.54240935886821</v>
      </c>
      <c r="S10" s="439"/>
      <c r="T10" s="439"/>
      <c r="U10" s="439"/>
      <c r="V10" s="439"/>
      <c r="W10" s="439"/>
      <c r="X10" s="439"/>
    </row>
    <row r="11" spans="1:24" s="437" customFormat="1" ht="19.5" customHeight="1" x14ac:dyDescent="0.2">
      <c r="A11" s="437" t="s">
        <v>558</v>
      </c>
      <c r="C11" s="477">
        <v>-27.028948094319354</v>
      </c>
      <c r="D11" s="477">
        <v>-28.200167356819001</v>
      </c>
      <c r="E11" s="477">
        <v>-27.242043281426938</v>
      </c>
      <c r="F11" s="477">
        <v>-30.15536706851319</v>
      </c>
      <c r="G11" s="477">
        <v>-30.608647892246967</v>
      </c>
      <c r="H11" s="477">
        <v>-30.596599165185687</v>
      </c>
      <c r="I11" s="477">
        <v>-32.404399110493344</v>
      </c>
      <c r="J11" s="477">
        <v>-29.136423008122826</v>
      </c>
      <c r="K11" s="477">
        <v>-31.147005059601284</v>
      </c>
      <c r="L11" s="477">
        <v>-33.945646314671677</v>
      </c>
      <c r="M11" s="477">
        <v>-39.047275784343441</v>
      </c>
      <c r="N11" s="477">
        <v>-36.518735342890949</v>
      </c>
      <c r="O11" s="477">
        <v>-39.210374019187377</v>
      </c>
      <c r="P11" s="477">
        <v>-39.723528257588342</v>
      </c>
      <c r="Q11" s="477">
        <v>-54.20696694462471</v>
      </c>
      <c r="R11" s="477">
        <v>-42.922807604775045</v>
      </c>
    </row>
    <row r="12" spans="1:24" s="432" customFormat="1" ht="19.5" customHeight="1" x14ac:dyDescent="0.2">
      <c r="A12" s="432" t="s">
        <v>559</v>
      </c>
      <c r="C12" s="478">
        <v>7.0169354957612313</v>
      </c>
      <c r="D12" s="478">
        <v>6.8249605353608507</v>
      </c>
      <c r="E12" s="478">
        <v>6.709692117014157</v>
      </c>
      <c r="F12" s="478">
        <v>7.0198744592483662</v>
      </c>
      <c r="G12" s="478">
        <v>6.7397138680743991</v>
      </c>
      <c r="H12" s="478">
        <v>9.5177816854670692</v>
      </c>
      <c r="I12" s="478">
        <v>9.099943211528986</v>
      </c>
      <c r="J12" s="478">
        <v>10.435907087312616</v>
      </c>
      <c r="K12" s="478">
        <v>11.780040146462639</v>
      </c>
      <c r="L12" s="478">
        <v>10.771020067810692</v>
      </c>
      <c r="M12" s="478">
        <v>10.248582292651156</v>
      </c>
      <c r="N12" s="478">
        <v>10.205157143720561</v>
      </c>
      <c r="O12" s="478">
        <v>9.9810249244814795</v>
      </c>
      <c r="P12" s="478">
        <v>10.211964261719228</v>
      </c>
      <c r="Q12" s="478">
        <v>10.539786307487603</v>
      </c>
      <c r="R12" s="478">
        <v>11.271369472355087</v>
      </c>
      <c r="S12" s="439"/>
      <c r="T12" s="439"/>
      <c r="U12" s="439"/>
      <c r="V12" s="439"/>
      <c r="W12" s="439"/>
      <c r="X12" s="439"/>
    </row>
    <row r="13" spans="1:24" s="432" customFormat="1" ht="12.75" customHeight="1" x14ac:dyDescent="0.2">
      <c r="A13" s="440" t="s">
        <v>590</v>
      </c>
      <c r="C13" s="478">
        <v>0</v>
      </c>
      <c r="D13" s="478">
        <v>0</v>
      </c>
      <c r="E13" s="478">
        <v>0</v>
      </c>
      <c r="F13" s="478">
        <v>0</v>
      </c>
      <c r="G13" s="478">
        <v>0.06</v>
      </c>
      <c r="H13" s="478">
        <v>2.5</v>
      </c>
      <c r="I13" s="478">
        <v>2.5257343251412681</v>
      </c>
      <c r="J13" s="478">
        <v>3.2340061886659139</v>
      </c>
      <c r="K13" s="478">
        <v>4.2988449562577422</v>
      </c>
      <c r="L13" s="478">
        <v>3.6792354224826407</v>
      </c>
      <c r="M13" s="478">
        <v>1.9802742239864828</v>
      </c>
      <c r="N13" s="478">
        <v>2.2562699388752767</v>
      </c>
      <c r="O13" s="478">
        <v>2.3466676124892798</v>
      </c>
      <c r="P13" s="478">
        <v>3.002202038633242</v>
      </c>
      <c r="Q13" s="478">
        <v>3.2634140765000028</v>
      </c>
      <c r="R13" s="478">
        <v>3.6870201957336159</v>
      </c>
      <c r="S13" s="439"/>
      <c r="T13" s="439"/>
      <c r="U13" s="439"/>
      <c r="V13" s="439"/>
      <c r="W13" s="439"/>
      <c r="X13" s="439"/>
    </row>
    <row r="14" spans="1:24" s="432" customFormat="1" ht="12.75" customHeight="1" x14ac:dyDescent="0.2">
      <c r="A14" s="438" t="s">
        <v>397</v>
      </c>
      <c r="C14" s="478">
        <v>2.3113404182217105</v>
      </c>
      <c r="D14" s="478">
        <v>2.2930491760405318</v>
      </c>
      <c r="E14" s="478">
        <v>2.2235313750512926</v>
      </c>
      <c r="F14" s="478">
        <v>2.5058756764091861</v>
      </c>
      <c r="G14" s="478">
        <v>2.1593626730705338</v>
      </c>
      <c r="H14" s="478">
        <v>2.2381599999999997</v>
      </c>
      <c r="I14" s="478">
        <v>2.0140609999999999</v>
      </c>
      <c r="J14" s="478">
        <v>2.2280420000000003</v>
      </c>
      <c r="K14" s="478">
        <v>2.3887450000000001</v>
      </c>
      <c r="L14" s="478">
        <v>2.2157140000000002</v>
      </c>
      <c r="M14" s="478">
        <v>3.248135</v>
      </c>
      <c r="N14" s="478">
        <v>2.7855030000000003</v>
      </c>
      <c r="O14" s="478">
        <v>2.6368947600000001</v>
      </c>
      <c r="P14" s="478">
        <v>2.2590512</v>
      </c>
      <c r="Q14" s="478">
        <v>2.3229941580571949</v>
      </c>
      <c r="R14" s="478">
        <v>2.60787619759419</v>
      </c>
      <c r="S14" s="439"/>
      <c r="T14" s="439"/>
      <c r="U14" s="439"/>
      <c r="V14" s="439"/>
      <c r="W14" s="439"/>
      <c r="X14" s="439"/>
    </row>
    <row r="15" spans="1:24" s="432" customFormat="1" ht="12.75" customHeight="1" x14ac:dyDescent="0.2">
      <c r="A15" s="440" t="s">
        <v>689</v>
      </c>
      <c r="C15" s="478">
        <v>0.89566699140669326</v>
      </c>
      <c r="D15" s="478">
        <v>0.92071233910497052</v>
      </c>
      <c r="E15" s="478">
        <v>0.96778780950906551</v>
      </c>
      <c r="F15" s="478">
        <v>0.99595281564414273</v>
      </c>
      <c r="G15" s="478">
        <v>1.0145943083252786</v>
      </c>
      <c r="H15" s="478">
        <v>1.0237625710334957</v>
      </c>
      <c r="I15" s="478">
        <v>1.0427069874633561</v>
      </c>
      <c r="J15" s="478">
        <v>1.0384840014279544</v>
      </c>
      <c r="K15" s="478">
        <v>1.0286276173530569</v>
      </c>
      <c r="L15" s="478">
        <v>1.0495869818878154</v>
      </c>
      <c r="M15" s="478">
        <v>1.0861803099063796</v>
      </c>
      <c r="N15" s="478">
        <v>1.1432356630731046</v>
      </c>
      <c r="O15" s="478">
        <v>1.1733794650134759</v>
      </c>
      <c r="P15" s="478">
        <v>1.3455732875633524</v>
      </c>
      <c r="Q15" s="478">
        <v>1.3519999999999999</v>
      </c>
      <c r="R15" s="478">
        <v>1.3735668596593154</v>
      </c>
      <c r="S15" s="439"/>
      <c r="T15" s="439"/>
      <c r="U15" s="439"/>
      <c r="V15" s="439"/>
      <c r="W15" s="439"/>
      <c r="X15" s="439"/>
    </row>
    <row r="16" spans="1:24" s="432" customFormat="1" ht="12.75" customHeight="1" x14ac:dyDescent="0.2">
      <c r="A16" s="440" t="s">
        <v>428</v>
      </c>
      <c r="C16" s="478">
        <v>2.6324680861328278</v>
      </c>
      <c r="D16" s="478">
        <v>2.444379020215349</v>
      </c>
      <c r="E16" s="478">
        <v>2.2790729324537993</v>
      </c>
      <c r="F16" s="478">
        <v>2.3917859671950383</v>
      </c>
      <c r="G16" s="478">
        <v>2.3708568866785864</v>
      </c>
      <c r="H16" s="478">
        <v>2.6049391144335745</v>
      </c>
      <c r="I16" s="478">
        <v>2.4331208989243605</v>
      </c>
      <c r="J16" s="478">
        <v>2.8037148972187476</v>
      </c>
      <c r="K16" s="478">
        <v>3.0520425728518386</v>
      </c>
      <c r="L16" s="478">
        <v>2.9597656634402356</v>
      </c>
      <c r="M16" s="478">
        <v>3.1283907587582922</v>
      </c>
      <c r="N16" s="478">
        <v>3.1472265417721799</v>
      </c>
      <c r="O16" s="478">
        <v>2.9396230869787248</v>
      </c>
      <c r="P16" s="478">
        <v>2.702677735522633</v>
      </c>
      <c r="Q16" s="478">
        <v>2.7759578929304052</v>
      </c>
      <c r="R16" s="478">
        <v>2.8085405393679665</v>
      </c>
      <c r="S16" s="439"/>
      <c r="T16" s="439"/>
      <c r="U16" s="439"/>
      <c r="V16" s="439"/>
      <c r="W16" s="439"/>
      <c r="X16" s="439"/>
    </row>
    <row r="17" spans="1:24" s="432" customFormat="1" ht="12.75" customHeight="1" x14ac:dyDescent="0.2">
      <c r="A17" s="438" t="s">
        <v>560</v>
      </c>
      <c r="C17" s="478">
        <v>1.17746</v>
      </c>
      <c r="D17" s="478">
        <v>1.16682</v>
      </c>
      <c r="E17" s="478">
        <v>1.2393000000000001</v>
      </c>
      <c r="F17" s="478">
        <v>1.1262599999999998</v>
      </c>
      <c r="G17" s="478">
        <v>1.1349</v>
      </c>
      <c r="H17" s="478">
        <v>1.1509199999999999</v>
      </c>
      <c r="I17" s="478">
        <v>1.08432</v>
      </c>
      <c r="J17" s="478">
        <v>1.1316600000000001</v>
      </c>
      <c r="K17" s="478">
        <v>1.0117799999999999</v>
      </c>
      <c r="L17" s="478">
        <v>0.86671799999999988</v>
      </c>
      <c r="M17" s="478">
        <v>0.80560199999999993</v>
      </c>
      <c r="N17" s="478">
        <v>0.87292199999999998</v>
      </c>
      <c r="O17" s="478">
        <v>0.88446000000000002</v>
      </c>
      <c r="P17" s="478">
        <v>0.90246000000000004</v>
      </c>
      <c r="Q17" s="478">
        <v>0.82542018000000006</v>
      </c>
      <c r="R17" s="478">
        <v>0.79436567999999996</v>
      </c>
      <c r="S17" s="439"/>
      <c r="T17" s="439"/>
      <c r="U17" s="439"/>
      <c r="V17" s="439"/>
      <c r="W17" s="439"/>
      <c r="X17" s="439"/>
    </row>
    <row r="18" spans="1:24" s="432" customFormat="1" ht="19.5" customHeight="1" x14ac:dyDescent="0.2">
      <c r="A18" s="432" t="s">
        <v>561</v>
      </c>
      <c r="C18" s="478">
        <v>34.045883590080585</v>
      </c>
      <c r="D18" s="478">
        <v>35.025127892179853</v>
      </c>
      <c r="E18" s="478">
        <v>33.951735398441095</v>
      </c>
      <c r="F18" s="478">
        <v>37.175241527761557</v>
      </c>
      <c r="G18" s="478">
        <v>37.348361760321367</v>
      </c>
      <c r="H18" s="478">
        <v>40.114380850652758</v>
      </c>
      <c r="I18" s="478">
        <v>41.504342322022332</v>
      </c>
      <c r="J18" s="478">
        <v>39.57233009543544</v>
      </c>
      <c r="K18" s="478">
        <v>42.927045206063923</v>
      </c>
      <c r="L18" s="478">
        <v>44.716666382482366</v>
      </c>
      <c r="M18" s="478">
        <v>49.295858076994598</v>
      </c>
      <c r="N18" s="478">
        <v>46.723892486611511</v>
      </c>
      <c r="O18" s="478">
        <v>49.191398943668858</v>
      </c>
      <c r="P18" s="478">
        <v>49.935492519307566</v>
      </c>
      <c r="Q18" s="478">
        <v>64.746753252112313</v>
      </c>
      <c r="R18" s="478">
        <v>54.194177077130135</v>
      </c>
      <c r="S18" s="439"/>
      <c r="T18" s="439"/>
      <c r="U18" s="439"/>
      <c r="V18" s="439"/>
      <c r="W18" s="439"/>
      <c r="X18" s="439"/>
    </row>
    <row r="19" spans="1:24" s="432" customFormat="1" ht="12.75" customHeight="1" x14ac:dyDescent="0.2">
      <c r="A19" s="438" t="s">
        <v>397</v>
      </c>
      <c r="C19" s="478">
        <v>18.559688163292623</v>
      </c>
      <c r="D19" s="478">
        <v>17.861191707415877</v>
      </c>
      <c r="E19" s="478">
        <v>15.742302325924076</v>
      </c>
      <c r="F19" s="478">
        <v>17.479311148269147</v>
      </c>
      <c r="G19" s="478">
        <v>17.46486952192603</v>
      </c>
      <c r="H19" s="478">
        <v>20.809143670199617</v>
      </c>
      <c r="I19" s="478">
        <v>20.606418326649532</v>
      </c>
      <c r="J19" s="478">
        <v>18.956942167584799</v>
      </c>
      <c r="K19" s="478">
        <v>21.63828980667267</v>
      </c>
      <c r="L19" s="478">
        <v>22.480683177495671</v>
      </c>
      <c r="M19" s="478">
        <v>25.517512548241122</v>
      </c>
      <c r="N19" s="478">
        <v>26.010796461181343</v>
      </c>
      <c r="O19" s="478">
        <v>27.248430386685701</v>
      </c>
      <c r="P19" s="478">
        <v>28.026294383604469</v>
      </c>
      <c r="Q19" s="478">
        <v>25.931419255573836</v>
      </c>
      <c r="R19" s="478">
        <v>25.560293325409575</v>
      </c>
      <c r="S19" s="439"/>
      <c r="T19" s="439"/>
      <c r="U19" s="439"/>
      <c r="V19" s="439"/>
      <c r="W19" s="439"/>
      <c r="X19" s="439"/>
    </row>
    <row r="20" spans="1:24" s="432" customFormat="1" ht="12.75" customHeight="1" x14ac:dyDescent="0.2">
      <c r="A20" s="441" t="s">
        <v>602</v>
      </c>
      <c r="C20" s="478">
        <v>12.187449548220298</v>
      </c>
      <c r="D20" s="478">
        <v>11.921866596176047</v>
      </c>
      <c r="E20" s="478">
        <v>10.118456172077922</v>
      </c>
      <c r="F20" s="478">
        <v>11.145281926406927</v>
      </c>
      <c r="G20" s="478">
        <v>11.01056329004329</v>
      </c>
      <c r="H20" s="478">
        <v>13.763400061138528</v>
      </c>
      <c r="I20" s="478">
        <v>13.200647382415584</v>
      </c>
      <c r="J20" s="478">
        <v>10.911587080501697</v>
      </c>
      <c r="K20" s="478">
        <v>12.795329421946615</v>
      </c>
      <c r="L20" s="478">
        <v>12.211689177495671</v>
      </c>
      <c r="M20" s="478">
        <v>14.417915548241124</v>
      </c>
      <c r="N20" s="478">
        <v>13.771159461181341</v>
      </c>
      <c r="O20" s="478">
        <v>14.381592956685701</v>
      </c>
      <c r="P20" s="478">
        <v>15.102748253604469</v>
      </c>
      <c r="Q20" s="478">
        <v>13.697314875573838</v>
      </c>
      <c r="R20" s="478">
        <v>14.630171325409572</v>
      </c>
      <c r="S20" s="439"/>
      <c r="T20" s="439"/>
      <c r="U20" s="439"/>
      <c r="V20" s="439"/>
      <c r="W20" s="439"/>
      <c r="X20" s="439"/>
    </row>
    <row r="21" spans="1:24" s="432" customFormat="1" ht="12.75" customHeight="1" x14ac:dyDescent="0.2">
      <c r="A21" s="441" t="s">
        <v>672</v>
      </c>
      <c r="C21" s="478">
        <v>6.3722386150723258</v>
      </c>
      <c r="D21" s="478">
        <v>5.9393251112398318</v>
      </c>
      <c r="E21" s="478">
        <v>5.6238461538461539</v>
      </c>
      <c r="F21" s="478">
        <v>6.3340292218622221</v>
      </c>
      <c r="G21" s="478">
        <v>6.4543062318827369</v>
      </c>
      <c r="H21" s="478">
        <v>7.0457436090610903</v>
      </c>
      <c r="I21" s="478">
        <v>7.4057709442339466</v>
      </c>
      <c r="J21" s="478">
        <v>8.0453550870831005</v>
      </c>
      <c r="K21" s="478">
        <v>8.8429603847260552</v>
      </c>
      <c r="L21" s="478">
        <v>10.268993999999999</v>
      </c>
      <c r="M21" s="478">
        <v>11.099596999999999</v>
      </c>
      <c r="N21" s="478">
        <v>12.239637</v>
      </c>
      <c r="O21" s="478">
        <v>12.86683743</v>
      </c>
      <c r="P21" s="478">
        <v>12.92354613</v>
      </c>
      <c r="Q21" s="478">
        <v>12.23410438</v>
      </c>
      <c r="R21" s="478">
        <v>10.930122000000001</v>
      </c>
      <c r="S21" s="439"/>
      <c r="T21" s="439"/>
      <c r="U21" s="439"/>
      <c r="V21" s="439"/>
      <c r="W21" s="439"/>
      <c r="X21" s="439"/>
    </row>
    <row r="22" spans="1:24" s="442" customFormat="1" ht="12.75" customHeight="1" x14ac:dyDescent="0.2">
      <c r="A22" s="440" t="s">
        <v>673</v>
      </c>
      <c r="C22" s="478">
        <v>0</v>
      </c>
      <c r="D22" s="478">
        <v>0</v>
      </c>
      <c r="E22" s="478">
        <v>0</v>
      </c>
      <c r="F22" s="478">
        <v>0</v>
      </c>
      <c r="G22" s="478">
        <v>0</v>
      </c>
      <c r="H22" s="478">
        <v>0</v>
      </c>
      <c r="I22" s="478">
        <v>0</v>
      </c>
      <c r="J22" s="478">
        <v>0</v>
      </c>
      <c r="K22" s="478">
        <v>0</v>
      </c>
      <c r="L22" s="478">
        <v>0</v>
      </c>
      <c r="M22" s="478">
        <v>0</v>
      </c>
      <c r="N22" s="478">
        <v>0</v>
      </c>
      <c r="O22" s="478">
        <v>0</v>
      </c>
      <c r="P22" s="478">
        <v>0</v>
      </c>
      <c r="Q22" s="478">
        <v>12.944460799999998</v>
      </c>
      <c r="R22" s="478">
        <v>1.8276631999999993</v>
      </c>
    </row>
    <row r="23" spans="1:24" s="432" customFormat="1" ht="12.75" customHeight="1" x14ac:dyDescent="0.2">
      <c r="A23" s="438" t="s">
        <v>591</v>
      </c>
      <c r="C23" s="478">
        <v>5.0305498272044158</v>
      </c>
      <c r="D23" s="478">
        <v>6.4812938693010889</v>
      </c>
      <c r="E23" s="478">
        <v>7.1276412604094883</v>
      </c>
      <c r="F23" s="478">
        <v>8.3983820520001089</v>
      </c>
      <c r="G23" s="478">
        <v>6.7623974033442238</v>
      </c>
      <c r="H23" s="478">
        <v>5.9255755046658614</v>
      </c>
      <c r="I23" s="478">
        <v>6.1634596187276385</v>
      </c>
      <c r="J23" s="478">
        <v>6.2840707808703193</v>
      </c>
      <c r="K23" s="478">
        <v>6.467108149345389</v>
      </c>
      <c r="L23" s="478">
        <v>6.7318287384790985</v>
      </c>
      <c r="M23" s="478">
        <v>7.4062534724452638</v>
      </c>
      <c r="N23" s="478">
        <v>7.7412766500309278</v>
      </c>
      <c r="O23" s="478">
        <v>8.6530982566365715</v>
      </c>
      <c r="P23" s="478">
        <v>8.1920844305057781</v>
      </c>
      <c r="Q23" s="478">
        <v>9.4531514405926611</v>
      </c>
      <c r="R23" s="478">
        <v>11.927890435142229</v>
      </c>
      <c r="S23" s="439"/>
      <c r="T23" s="439"/>
      <c r="U23" s="439"/>
      <c r="V23" s="439"/>
      <c r="W23" s="439"/>
      <c r="X23" s="439"/>
    </row>
    <row r="24" spans="1:24" s="432" customFormat="1" ht="12.75" customHeight="1" x14ac:dyDescent="0.2">
      <c r="A24" s="440" t="s">
        <v>690</v>
      </c>
      <c r="C24" s="478">
        <v>1.7163441856866157</v>
      </c>
      <c r="D24" s="478">
        <v>1.7678345112572142</v>
      </c>
      <c r="E24" s="478">
        <v>1.80849470501613</v>
      </c>
      <c r="F24" s="478">
        <v>1.8374306202963882</v>
      </c>
      <c r="G24" s="478">
        <v>1.8778540939429087</v>
      </c>
      <c r="H24" s="478">
        <v>1.9417011331369676</v>
      </c>
      <c r="I24" s="478">
        <v>1.9960687648648028</v>
      </c>
      <c r="J24" s="478">
        <v>2.0280058651026396</v>
      </c>
      <c r="K24" s="478">
        <v>2.0746500000000001</v>
      </c>
      <c r="L24" s="478">
        <v>1.8651069999999998</v>
      </c>
      <c r="M24" s="478">
        <v>2.1309589999999998</v>
      </c>
      <c r="N24" s="478">
        <v>2.229206</v>
      </c>
      <c r="O24" s="478">
        <v>2.627891</v>
      </c>
      <c r="P24" s="478">
        <v>2.700599</v>
      </c>
      <c r="Q24" s="478">
        <v>2.9276080000000002</v>
      </c>
      <c r="R24" s="478">
        <v>1.9725539999999999</v>
      </c>
      <c r="S24" s="439"/>
      <c r="T24" s="439"/>
      <c r="U24" s="439"/>
      <c r="V24" s="439"/>
      <c r="W24" s="439"/>
      <c r="X24" s="439"/>
    </row>
    <row r="25" spans="1:24" s="432" customFormat="1" ht="12.75" customHeight="1" x14ac:dyDescent="0.2">
      <c r="A25" s="440" t="s">
        <v>691</v>
      </c>
      <c r="C25" s="478">
        <v>7.4768647959593135</v>
      </c>
      <c r="D25" s="478">
        <v>7.3738259459120554</v>
      </c>
      <c r="E25" s="478">
        <v>7.607406346468073</v>
      </c>
      <c r="F25" s="478">
        <v>7.6368245011784737</v>
      </c>
      <c r="G25" s="478">
        <v>9.2574761157001291</v>
      </c>
      <c r="H25" s="478">
        <v>9.4992945356326199</v>
      </c>
      <c r="I25" s="478">
        <v>10.877415492002644</v>
      </c>
      <c r="J25" s="478">
        <v>10.664163073136063</v>
      </c>
      <c r="K25" s="478">
        <v>11.01904756098974</v>
      </c>
      <c r="L25" s="478">
        <v>11.722312854397318</v>
      </c>
      <c r="M25" s="478">
        <v>12.243955780189729</v>
      </c>
      <c r="N25" s="478">
        <v>8.7056761019412008</v>
      </c>
      <c r="O25" s="478">
        <v>8.7337421920366562</v>
      </c>
      <c r="P25" s="478">
        <v>8.9401647061501563</v>
      </c>
      <c r="Q25" s="478">
        <v>9.7530673230136671</v>
      </c>
      <c r="R25" s="478">
        <v>10.395690834819442</v>
      </c>
      <c r="S25" s="439"/>
      <c r="T25" s="439"/>
      <c r="U25" s="439"/>
      <c r="V25" s="439"/>
      <c r="W25" s="439"/>
      <c r="X25" s="439"/>
    </row>
    <row r="26" spans="1:24" s="432" customFormat="1" ht="12.75" customHeight="1" x14ac:dyDescent="0.2">
      <c r="A26" s="438" t="s">
        <v>592</v>
      </c>
      <c r="C26" s="478">
        <v>0</v>
      </c>
      <c r="D26" s="478">
        <v>0</v>
      </c>
      <c r="E26" s="478">
        <v>0</v>
      </c>
      <c r="F26" s="478">
        <v>0</v>
      </c>
      <c r="G26" s="478">
        <v>0</v>
      </c>
      <c r="H26" s="478">
        <v>0</v>
      </c>
      <c r="I26" s="478">
        <v>0</v>
      </c>
      <c r="J26" s="478">
        <v>0</v>
      </c>
      <c r="K26" s="478">
        <v>0</v>
      </c>
      <c r="L26" s="478">
        <v>0</v>
      </c>
      <c r="M26" s="478">
        <v>0</v>
      </c>
      <c r="N26" s="478">
        <v>0</v>
      </c>
      <c r="O26" s="478">
        <v>0</v>
      </c>
      <c r="P26" s="478">
        <v>0</v>
      </c>
      <c r="Q26" s="478">
        <v>1.4</v>
      </c>
      <c r="R26" s="478">
        <v>0</v>
      </c>
      <c r="S26" s="439"/>
      <c r="T26" s="439"/>
      <c r="U26" s="439"/>
      <c r="V26" s="439"/>
      <c r="W26" s="439"/>
      <c r="X26" s="439"/>
    </row>
    <row r="27" spans="1:24" s="432" customFormat="1" ht="12.75" customHeight="1" x14ac:dyDescent="0.2">
      <c r="A27" s="438" t="s">
        <v>562</v>
      </c>
      <c r="C27" s="478">
        <v>0.35</v>
      </c>
      <c r="D27" s="478">
        <v>0.37</v>
      </c>
      <c r="E27" s="478">
        <v>0.4</v>
      </c>
      <c r="F27" s="478">
        <v>0.42</v>
      </c>
      <c r="G27" s="478">
        <v>0.44</v>
      </c>
      <c r="H27" s="478">
        <v>0.46</v>
      </c>
      <c r="I27" s="478">
        <v>0.47</v>
      </c>
      <c r="J27" s="478">
        <v>0.49</v>
      </c>
      <c r="K27" s="478">
        <v>0.5</v>
      </c>
      <c r="L27" s="478">
        <v>0.52</v>
      </c>
      <c r="M27" s="478">
        <v>0.53</v>
      </c>
      <c r="N27" s="478">
        <v>0.54</v>
      </c>
      <c r="O27" s="478">
        <v>0.56000000000000005</v>
      </c>
      <c r="P27" s="478">
        <v>0.57999999999999996</v>
      </c>
      <c r="Q27" s="478">
        <v>0.57802799999999999</v>
      </c>
      <c r="R27" s="478">
        <v>0.58776577627129745</v>
      </c>
      <c r="S27" s="439"/>
      <c r="T27" s="439"/>
      <c r="U27" s="439"/>
      <c r="V27" s="439"/>
      <c r="W27" s="439"/>
      <c r="X27" s="439"/>
    </row>
    <row r="28" spans="1:24" s="432" customFormat="1" ht="12.75" customHeight="1" x14ac:dyDescent="0.2">
      <c r="A28" s="438" t="s">
        <v>4</v>
      </c>
      <c r="C28" s="478">
        <v>0.91243661793762054</v>
      </c>
      <c r="D28" s="478">
        <v>1.1709818582936173</v>
      </c>
      <c r="E28" s="478">
        <v>1.2658907606233321</v>
      </c>
      <c r="F28" s="478">
        <v>1.4032932060174379</v>
      </c>
      <c r="G28" s="478">
        <v>1.5457646254080752</v>
      </c>
      <c r="H28" s="478">
        <v>1.4786660070176869</v>
      </c>
      <c r="I28" s="478">
        <v>1.3909801197777225</v>
      </c>
      <c r="J28" s="478">
        <v>1.1491482087416112</v>
      </c>
      <c r="K28" s="478">
        <v>1.2279496890561159</v>
      </c>
      <c r="L28" s="478">
        <v>1.3967346121102715</v>
      </c>
      <c r="M28" s="478">
        <v>1.4671772761184778</v>
      </c>
      <c r="N28" s="478">
        <v>1.4969372734580459</v>
      </c>
      <c r="O28" s="478">
        <v>1.3682371083099292</v>
      </c>
      <c r="P28" s="478">
        <v>1.4963499990471625</v>
      </c>
      <c r="Q28" s="478">
        <v>1.7590184329321572</v>
      </c>
      <c r="R28" s="478">
        <v>1.9223195054875921</v>
      </c>
      <c r="S28" s="439"/>
      <c r="T28" s="439"/>
      <c r="U28" s="439"/>
      <c r="V28" s="439"/>
      <c r="W28" s="439"/>
      <c r="X28" s="439"/>
    </row>
    <row r="29" spans="1:24" s="437" customFormat="1" ht="19.5" customHeight="1" x14ac:dyDescent="0.2">
      <c r="A29" s="437" t="s">
        <v>563</v>
      </c>
      <c r="C29" s="477">
        <v>33.306482278303953</v>
      </c>
      <c r="D29" s="477">
        <v>25.141981014925449</v>
      </c>
      <c r="E29" s="477">
        <v>26.826224012556473</v>
      </c>
      <c r="F29" s="477">
        <v>32.194669981140819</v>
      </c>
      <c r="G29" s="477">
        <v>35.890047257259759</v>
      </c>
      <c r="H29" s="477">
        <v>37.214671594080599</v>
      </c>
      <c r="I29" s="477">
        <v>38.189217761826335</v>
      </c>
      <c r="J29" s="477">
        <v>37.463320067369906</v>
      </c>
      <c r="K29" s="477">
        <v>36.631930471976759</v>
      </c>
      <c r="L29" s="477">
        <v>37.457935750376791</v>
      </c>
      <c r="M29" s="477">
        <v>41.534172440276585</v>
      </c>
      <c r="N29" s="477">
        <v>41.607380994284235</v>
      </c>
      <c r="O29" s="477">
        <v>43.926964627631271</v>
      </c>
      <c r="P29" s="477">
        <v>44.008719688646138</v>
      </c>
      <c r="Q29" s="477">
        <v>41.588275012496901</v>
      </c>
      <c r="R29" s="477">
        <v>35.228816705436415</v>
      </c>
    </row>
    <row r="30" spans="1:24" s="432" customFormat="1" ht="19.5" customHeight="1" x14ac:dyDescent="0.2">
      <c r="A30" s="432" t="s">
        <v>564</v>
      </c>
      <c r="C30" s="478">
        <v>43.971966358650135</v>
      </c>
      <c r="D30" s="478">
        <v>37.805637555650442</v>
      </c>
      <c r="E30" s="478">
        <v>38.661853762752962</v>
      </c>
      <c r="F30" s="478">
        <v>43.579260610425635</v>
      </c>
      <c r="G30" s="478">
        <v>46.28271140206391</v>
      </c>
      <c r="H30" s="478">
        <v>45.967031333297662</v>
      </c>
      <c r="I30" s="478">
        <v>46.178442079744791</v>
      </c>
      <c r="J30" s="478">
        <v>45.120592179806565</v>
      </c>
      <c r="K30" s="478">
        <v>44.435093086252195</v>
      </c>
      <c r="L30" s="478">
        <v>47.224977630506345</v>
      </c>
      <c r="M30" s="478">
        <v>52.059556117003424</v>
      </c>
      <c r="N30" s="478">
        <v>56.002298459536661</v>
      </c>
      <c r="O30" s="478">
        <v>57.622971730806228</v>
      </c>
      <c r="P30" s="478">
        <v>56.939042028573489</v>
      </c>
      <c r="Q30" s="478">
        <v>53.692379081829145</v>
      </c>
      <c r="R30" s="478">
        <v>51.850560305828878</v>
      </c>
      <c r="S30" s="439"/>
      <c r="T30" s="439"/>
      <c r="U30" s="439"/>
      <c r="V30" s="439"/>
      <c r="W30" s="439"/>
      <c r="X30" s="439"/>
    </row>
    <row r="31" spans="1:24" s="432" customFormat="1" ht="12.75" customHeight="1" x14ac:dyDescent="0.2">
      <c r="A31" s="438" t="s">
        <v>133</v>
      </c>
      <c r="C31" s="478">
        <v>14.1</v>
      </c>
      <c r="D31" s="478">
        <v>14.1</v>
      </c>
      <c r="E31" s="478">
        <v>15.021586693557229</v>
      </c>
      <c r="F31" s="478">
        <v>15.174865575762366</v>
      </c>
      <c r="G31" s="478">
        <v>16.629654013693191</v>
      </c>
      <c r="H31" s="478">
        <v>19.18224783488013</v>
      </c>
      <c r="I31" s="478">
        <v>20.128547937035513</v>
      </c>
      <c r="J31" s="478">
        <v>19.099540735988914</v>
      </c>
      <c r="K31" s="478">
        <v>20.392630873256952</v>
      </c>
      <c r="L31" s="478">
        <v>20.642831907652852</v>
      </c>
      <c r="M31" s="478">
        <v>21.231102615885774</v>
      </c>
      <c r="N31" s="478">
        <v>23.323336380073325</v>
      </c>
      <c r="O31" s="478">
        <v>22.314952378147641</v>
      </c>
      <c r="P31" s="478">
        <v>19.88242366262044</v>
      </c>
      <c r="Q31" s="478">
        <v>20.074290549255007</v>
      </c>
      <c r="R31" s="478">
        <v>19.010787344642331</v>
      </c>
      <c r="S31" s="439"/>
      <c r="T31" s="439"/>
      <c r="U31" s="439"/>
      <c r="V31" s="439"/>
      <c r="W31" s="439"/>
      <c r="X31" s="439"/>
    </row>
    <row r="32" spans="1:24" s="432" customFormat="1" ht="12.75" customHeight="1" x14ac:dyDescent="0.2">
      <c r="A32" s="441" t="s">
        <v>692</v>
      </c>
      <c r="C32" s="478">
        <v>14</v>
      </c>
      <c r="D32" s="478">
        <v>14</v>
      </c>
      <c r="E32" s="478">
        <v>14.901893226716949</v>
      </c>
      <c r="F32" s="478">
        <v>15.047523466210666</v>
      </c>
      <c r="G32" s="478">
        <v>16.471785209388688</v>
      </c>
      <c r="H32" s="478">
        <v>19.013249577409752</v>
      </c>
      <c r="I32" s="478">
        <v>19.941459101159868</v>
      </c>
      <c r="J32" s="478">
        <v>18.934902794140399</v>
      </c>
      <c r="K32" s="478">
        <v>20.22271035385829</v>
      </c>
      <c r="L32" s="478">
        <v>20.44117268771808</v>
      </c>
      <c r="M32" s="478">
        <v>21.022089873411478</v>
      </c>
      <c r="N32" s="478">
        <v>23.094078112223411</v>
      </c>
      <c r="O32" s="478">
        <v>21.919345354408698</v>
      </c>
      <c r="P32" s="478">
        <v>19.480446529783265</v>
      </c>
      <c r="Q32" s="478">
        <v>19.681494531020604</v>
      </c>
      <c r="R32" s="478">
        <v>18.507606549139499</v>
      </c>
      <c r="S32" s="439"/>
      <c r="T32" s="439"/>
      <c r="U32" s="439"/>
      <c r="V32" s="439"/>
      <c r="W32" s="439"/>
      <c r="X32" s="439"/>
    </row>
    <row r="33" spans="1:24" s="432" customFormat="1" ht="12.75" customHeight="1" x14ac:dyDescent="0.2">
      <c r="A33" s="438" t="s">
        <v>565</v>
      </c>
      <c r="C33" s="478">
        <v>10.792</v>
      </c>
      <c r="D33" s="478">
        <v>10.886666666666665</v>
      </c>
      <c r="E33" s="478">
        <v>10.65</v>
      </c>
      <c r="F33" s="478">
        <v>10.863</v>
      </c>
      <c r="G33" s="478">
        <v>10.863</v>
      </c>
      <c r="H33" s="478">
        <v>10.933999999999999</v>
      </c>
      <c r="I33" s="478">
        <v>11.076000000000001</v>
      </c>
      <c r="J33" s="478">
        <v>11.218</v>
      </c>
      <c r="K33" s="478">
        <v>11.218</v>
      </c>
      <c r="L33" s="478">
        <v>15</v>
      </c>
      <c r="M33" s="478">
        <v>15.207549999999999</v>
      </c>
      <c r="N33" s="478">
        <v>15.414199999999999</v>
      </c>
      <c r="O33" s="478">
        <v>15.793397000000001</v>
      </c>
      <c r="P33" s="478">
        <v>16.239000000000001</v>
      </c>
      <c r="Q33" s="478">
        <v>17.110327999999999</v>
      </c>
      <c r="R33" s="478">
        <v>16.698653</v>
      </c>
      <c r="S33" s="439"/>
      <c r="T33" s="439"/>
      <c r="U33" s="439"/>
      <c r="V33" s="439"/>
      <c r="W33" s="439"/>
      <c r="X33" s="439"/>
    </row>
    <row r="34" spans="1:24" s="432" customFormat="1" ht="12.75" customHeight="1" x14ac:dyDescent="0.2">
      <c r="A34" s="440" t="s">
        <v>674</v>
      </c>
      <c r="B34" s="442"/>
      <c r="C34" s="478">
        <v>0.77864299999999997</v>
      </c>
      <c r="D34" s="478">
        <v>0.77864299999999997</v>
      </c>
      <c r="E34" s="478">
        <v>0.77864299999999997</v>
      </c>
      <c r="F34" s="478">
        <v>0.76634100000000005</v>
      </c>
      <c r="G34" s="478">
        <v>0.94005000000000005</v>
      </c>
      <c r="H34" s="478">
        <v>1.064921</v>
      </c>
      <c r="I34" s="478">
        <v>0.97660599999999997</v>
      </c>
      <c r="J34" s="478">
        <v>1.0944739999999999</v>
      </c>
      <c r="K34" s="478">
        <v>1</v>
      </c>
      <c r="L34" s="478">
        <v>1</v>
      </c>
      <c r="M34" s="478">
        <v>1</v>
      </c>
      <c r="N34" s="478">
        <v>1</v>
      </c>
      <c r="O34" s="478">
        <v>1.75</v>
      </c>
      <c r="P34" s="478">
        <v>2</v>
      </c>
      <c r="Q34" s="478">
        <v>3.25</v>
      </c>
      <c r="R34" s="478">
        <v>3.3</v>
      </c>
      <c r="S34" s="439"/>
      <c r="T34" s="439"/>
      <c r="U34" s="439"/>
      <c r="V34" s="439"/>
      <c r="W34" s="439"/>
      <c r="X34" s="439"/>
    </row>
    <row r="35" spans="1:24" s="432" customFormat="1" ht="12.75" customHeight="1" x14ac:dyDescent="0.2">
      <c r="A35" s="438" t="s">
        <v>566</v>
      </c>
      <c r="C35" s="478">
        <v>2.150271</v>
      </c>
      <c r="D35" s="478">
        <v>2.0334984999999999</v>
      </c>
      <c r="E35" s="478">
        <v>1.9167259999999999</v>
      </c>
      <c r="F35" s="478">
        <v>3.843</v>
      </c>
      <c r="G35" s="478">
        <v>4.7893999999999997</v>
      </c>
      <c r="H35" s="478">
        <v>2.7506999999999997</v>
      </c>
      <c r="I35" s="478">
        <v>0.89839999999999998</v>
      </c>
      <c r="J35" s="478">
        <v>1.0860179999999999</v>
      </c>
      <c r="K35" s="478">
        <v>1.1788019999999999</v>
      </c>
      <c r="L35" s="478">
        <v>0.85533999999999999</v>
      </c>
      <c r="M35" s="478">
        <v>1.3540000000000001</v>
      </c>
      <c r="N35" s="478">
        <v>1.614222</v>
      </c>
      <c r="O35" s="478">
        <v>0.751799</v>
      </c>
      <c r="P35" s="478">
        <v>1.7309860000000001</v>
      </c>
      <c r="Q35" s="478">
        <v>1.3819999999999999</v>
      </c>
      <c r="R35" s="478">
        <v>1.0291520000000001</v>
      </c>
      <c r="S35" s="439"/>
      <c r="T35" s="439"/>
      <c r="U35" s="439"/>
      <c r="V35" s="439"/>
      <c r="W35" s="439"/>
      <c r="X35" s="439"/>
    </row>
    <row r="36" spans="1:24" s="432" customFormat="1" ht="12.75" customHeight="1" x14ac:dyDescent="0.2">
      <c r="A36" s="440" t="s">
        <v>693</v>
      </c>
      <c r="B36" s="442"/>
      <c r="C36" s="478">
        <v>1.1247053326279988</v>
      </c>
      <c r="D36" s="478">
        <v>1.0669960394026912</v>
      </c>
      <c r="E36" s="478">
        <v>1.0130676956701461</v>
      </c>
      <c r="F36" s="478">
        <v>1.7759820401622441</v>
      </c>
      <c r="G36" s="478">
        <v>2.1349457967240575</v>
      </c>
      <c r="H36" s="478">
        <v>1.4132314773459045</v>
      </c>
      <c r="I36" s="478">
        <v>0.8529867887681476</v>
      </c>
      <c r="J36" s="478">
        <v>0.95519042067249305</v>
      </c>
      <c r="K36" s="478">
        <v>0.68466877073178167</v>
      </c>
      <c r="L36" s="478">
        <v>0.72387946708000006</v>
      </c>
      <c r="M36" s="478">
        <v>0.82193294408000006</v>
      </c>
      <c r="N36" s="478">
        <v>0.91093134985999991</v>
      </c>
      <c r="O36" s="478">
        <v>0.79446317500999997</v>
      </c>
      <c r="P36" s="478">
        <v>0.86019025873999999</v>
      </c>
      <c r="Q36" s="478">
        <v>0.9665505137899999</v>
      </c>
      <c r="R36" s="478">
        <v>1.3084056854499999</v>
      </c>
      <c r="S36" s="439"/>
      <c r="T36" s="439"/>
      <c r="U36" s="439"/>
      <c r="V36" s="439"/>
      <c r="W36" s="439"/>
      <c r="X36" s="439"/>
    </row>
    <row r="37" spans="1:24" s="432" customFormat="1" ht="12.75" customHeight="1" x14ac:dyDescent="0.2">
      <c r="A37" s="438" t="s">
        <v>567</v>
      </c>
      <c r="C37" s="478">
        <v>15.026347026022137</v>
      </c>
      <c r="D37" s="478">
        <v>8.9398333495810895</v>
      </c>
      <c r="E37" s="478">
        <v>9.2818303735255867</v>
      </c>
      <c r="F37" s="478">
        <v>11.15607199450103</v>
      </c>
      <c r="G37" s="478">
        <v>10.925661591646659</v>
      </c>
      <c r="H37" s="478">
        <v>10.621931021071626</v>
      </c>
      <c r="I37" s="478">
        <v>12.245901353941129</v>
      </c>
      <c r="J37" s="478">
        <v>11.667369023145161</v>
      </c>
      <c r="K37" s="478">
        <v>9.9609914422634649</v>
      </c>
      <c r="L37" s="478">
        <v>9.0029262557734935</v>
      </c>
      <c r="M37" s="478">
        <v>12.444970557037648</v>
      </c>
      <c r="N37" s="478">
        <v>13.739608729603333</v>
      </c>
      <c r="O37" s="478">
        <v>16.218360177648584</v>
      </c>
      <c r="P37" s="478">
        <v>16.226442107213046</v>
      </c>
      <c r="Q37" s="478">
        <v>10.909210018784137</v>
      </c>
      <c r="R37" s="478">
        <v>10.503562275736547</v>
      </c>
      <c r="S37" s="439"/>
      <c r="T37" s="439"/>
      <c r="U37" s="439"/>
      <c r="V37" s="439"/>
      <c r="W37" s="439"/>
      <c r="X37" s="439"/>
    </row>
    <row r="38" spans="1:24" s="432" customFormat="1" ht="12.75" customHeight="1" x14ac:dyDescent="0.2">
      <c r="A38" s="441" t="s">
        <v>694</v>
      </c>
      <c r="C38" s="478">
        <v>9.4812116074176629</v>
      </c>
      <c r="D38" s="478">
        <v>2.3234005191041827</v>
      </c>
      <c r="E38" s="478">
        <v>1.9316107560473141</v>
      </c>
      <c r="F38" s="478">
        <v>3.1893495523251909</v>
      </c>
      <c r="G38" s="478">
        <v>1.7040978159685052</v>
      </c>
      <c r="H38" s="478">
        <v>1.609041017172105</v>
      </c>
      <c r="I38" s="478">
        <v>1.4884478658287423</v>
      </c>
      <c r="J38" s="478">
        <v>1.4990783712320419</v>
      </c>
      <c r="K38" s="478">
        <v>1.1639866492863704</v>
      </c>
      <c r="L38" s="478">
        <v>1.1103449999999999</v>
      </c>
      <c r="M38" s="478">
        <v>1.2618879999999999</v>
      </c>
      <c r="N38" s="478">
        <v>1.4423759999999999</v>
      </c>
      <c r="O38" s="478">
        <v>1.8788818299999999</v>
      </c>
      <c r="P38" s="478">
        <v>2.149295</v>
      </c>
      <c r="Q38" s="478">
        <v>1.1466589999999999</v>
      </c>
      <c r="R38" s="478">
        <v>1.2592460000000001</v>
      </c>
      <c r="S38" s="439"/>
      <c r="T38" s="439"/>
      <c r="U38" s="439"/>
      <c r="V38" s="439"/>
      <c r="W38" s="439"/>
      <c r="X38" s="439"/>
    </row>
    <row r="39" spans="1:24" s="432" customFormat="1" ht="12.75" customHeight="1" x14ac:dyDescent="0.2">
      <c r="A39" s="441" t="s">
        <v>695</v>
      </c>
      <c r="C39" s="478">
        <v>4.424812833864892</v>
      </c>
      <c r="D39" s="478">
        <v>5.4921872005289885</v>
      </c>
      <c r="E39" s="478">
        <v>6.132219617478273</v>
      </c>
      <c r="F39" s="478">
        <v>6.8337224421758389</v>
      </c>
      <c r="G39" s="478">
        <v>8.1835637756781523</v>
      </c>
      <c r="H39" s="478">
        <v>7.5088900038995225</v>
      </c>
      <c r="I39" s="478">
        <v>9.3264534881123868</v>
      </c>
      <c r="J39" s="478">
        <v>8.1462906519131195</v>
      </c>
      <c r="K39" s="478">
        <v>8.4280047929770951</v>
      </c>
      <c r="L39" s="478">
        <v>7.3825812557734931</v>
      </c>
      <c r="M39" s="478">
        <v>9.7540825570376466</v>
      </c>
      <c r="N39" s="478">
        <v>9.8872327296033333</v>
      </c>
      <c r="O39" s="478">
        <v>11.018478347648585</v>
      </c>
      <c r="P39" s="478">
        <v>12.121147107213046</v>
      </c>
      <c r="Q39" s="478">
        <v>8.2884724067841358</v>
      </c>
      <c r="R39" s="478">
        <v>7.5344243930965469</v>
      </c>
      <c r="S39" s="439"/>
      <c r="T39" s="439"/>
      <c r="U39" s="439"/>
      <c r="V39" s="439"/>
      <c r="W39" s="439"/>
      <c r="X39" s="439"/>
    </row>
    <row r="40" spans="1:24" s="432" customFormat="1" ht="12.75" customHeight="1" x14ac:dyDescent="0.2">
      <c r="A40" s="441" t="s">
        <v>586</v>
      </c>
      <c r="C40" s="478">
        <v>0</v>
      </c>
      <c r="D40" s="478">
        <v>0</v>
      </c>
      <c r="E40" s="478">
        <v>0</v>
      </c>
      <c r="F40" s="478">
        <v>0</v>
      </c>
      <c r="G40" s="478">
        <v>0</v>
      </c>
      <c r="H40" s="478">
        <v>0</v>
      </c>
      <c r="I40" s="478">
        <v>0</v>
      </c>
      <c r="J40" s="478">
        <v>0</v>
      </c>
      <c r="K40" s="478">
        <v>0</v>
      </c>
      <c r="L40" s="478">
        <v>0</v>
      </c>
      <c r="M40" s="478">
        <v>0</v>
      </c>
      <c r="N40" s="478">
        <v>0</v>
      </c>
      <c r="O40" s="478">
        <v>0.8</v>
      </c>
      <c r="P40" s="478">
        <v>1.123</v>
      </c>
      <c r="Q40" s="478">
        <v>1.363078612</v>
      </c>
      <c r="R40" s="478">
        <v>1.5898918826399999</v>
      </c>
      <c r="S40" s="439"/>
      <c r="T40" s="439"/>
      <c r="U40" s="439"/>
      <c r="V40" s="439"/>
      <c r="W40" s="439"/>
      <c r="X40" s="439"/>
    </row>
    <row r="41" spans="1:24" s="432" customFormat="1" ht="12.75" customHeight="1" x14ac:dyDescent="0.2">
      <c r="A41" s="441" t="s">
        <v>568</v>
      </c>
      <c r="C41" s="478">
        <v>1.120322584739583</v>
      </c>
      <c r="D41" s="478">
        <v>1.1242456299479171</v>
      </c>
      <c r="E41" s="478">
        <v>1.218</v>
      </c>
      <c r="F41" s="478">
        <v>1.133</v>
      </c>
      <c r="G41" s="478">
        <v>1.038</v>
      </c>
      <c r="H41" s="478">
        <v>1.504</v>
      </c>
      <c r="I41" s="478">
        <v>1.431</v>
      </c>
      <c r="J41" s="478">
        <v>2.0219999999999998</v>
      </c>
      <c r="K41" s="478">
        <v>0.36899999999999999</v>
      </c>
      <c r="L41" s="478">
        <v>0.51</v>
      </c>
      <c r="M41" s="478">
        <v>1.429</v>
      </c>
      <c r="N41" s="478">
        <v>2.41</v>
      </c>
      <c r="O41" s="478">
        <v>2.5209999999999999</v>
      </c>
      <c r="P41" s="478">
        <v>0.83299999999999996</v>
      </c>
      <c r="Q41" s="478">
        <v>0.111</v>
      </c>
      <c r="R41" s="478">
        <v>0.12</v>
      </c>
      <c r="S41" s="439"/>
      <c r="T41" s="439"/>
      <c r="U41" s="439"/>
      <c r="V41" s="439"/>
      <c r="W41" s="439"/>
      <c r="X41" s="439"/>
    </row>
    <row r="42" spans="1:24" s="432" customFormat="1" ht="19.5" customHeight="1" x14ac:dyDescent="0.2">
      <c r="A42" s="432" t="s">
        <v>569</v>
      </c>
      <c r="C42" s="478">
        <v>10.665484080346184</v>
      </c>
      <c r="D42" s="478">
        <v>12.663656540724993</v>
      </c>
      <c r="E42" s="478">
        <v>11.835629750196487</v>
      </c>
      <c r="F42" s="478">
        <v>11.384590629284814</v>
      </c>
      <c r="G42" s="478">
        <v>10.392664144804153</v>
      </c>
      <c r="H42" s="478">
        <v>8.7523597392170664</v>
      </c>
      <c r="I42" s="478">
        <v>7.9892243179184543</v>
      </c>
      <c r="J42" s="478">
        <v>7.6572721124366598</v>
      </c>
      <c r="K42" s="478">
        <v>7.8031626142754336</v>
      </c>
      <c r="L42" s="478">
        <v>9.7670418801295522</v>
      </c>
      <c r="M42" s="478">
        <v>10.525383676726838</v>
      </c>
      <c r="N42" s="478">
        <v>14.394917465252426</v>
      </c>
      <c r="O42" s="478">
        <v>13.696007103174955</v>
      </c>
      <c r="P42" s="478">
        <v>12.930322339927347</v>
      </c>
      <c r="Q42" s="478">
        <v>12.104104069332244</v>
      </c>
      <c r="R42" s="478">
        <v>16.62174360039246</v>
      </c>
      <c r="S42" s="439"/>
      <c r="T42" s="439"/>
      <c r="U42" s="439"/>
      <c r="V42" s="439"/>
      <c r="W42" s="439"/>
      <c r="X42" s="439"/>
    </row>
    <row r="43" spans="1:24" s="432" customFormat="1" ht="12.75" customHeight="1" x14ac:dyDescent="0.2">
      <c r="A43" s="438" t="s">
        <v>570</v>
      </c>
      <c r="C43" s="478">
        <v>1.4246864686468645</v>
      </c>
      <c r="D43" s="478">
        <v>1.4371837183718368</v>
      </c>
      <c r="E43" s="478">
        <v>1.4059405940594059</v>
      </c>
      <c r="F43" s="478">
        <v>1.4340594059405938</v>
      </c>
      <c r="G43" s="478">
        <v>1.4340594059405938</v>
      </c>
      <c r="H43" s="478">
        <v>1.4434323432343232</v>
      </c>
      <c r="I43" s="478">
        <v>1.4621782178217821</v>
      </c>
      <c r="J43" s="478">
        <v>1.4809240924092408</v>
      </c>
      <c r="K43" s="478">
        <v>1.4809240924092408</v>
      </c>
      <c r="L43" s="478">
        <v>1.98019801980198</v>
      </c>
      <c r="M43" s="478">
        <v>2.0075973597359735</v>
      </c>
      <c r="N43" s="478">
        <v>2.0348778877887788</v>
      </c>
      <c r="O43" s="478">
        <v>2.0849368976897686</v>
      </c>
      <c r="P43" s="478">
        <v>2.1437623762376234</v>
      </c>
      <c r="Q43" s="478">
        <v>2.2587891749174913</v>
      </c>
      <c r="R43" s="478">
        <v>2.204442640264026</v>
      </c>
      <c r="S43" s="439"/>
      <c r="T43" s="439"/>
      <c r="U43" s="439"/>
      <c r="V43" s="439"/>
      <c r="W43" s="439"/>
      <c r="X43" s="439"/>
    </row>
    <row r="44" spans="1:24" s="432" customFormat="1" ht="12.75" customHeight="1" x14ac:dyDescent="0.2">
      <c r="A44" s="438" t="s">
        <v>571</v>
      </c>
      <c r="C44" s="478">
        <v>3.0107518884883206</v>
      </c>
      <c r="D44" s="478">
        <v>3.1767665026010756</v>
      </c>
      <c r="E44" s="478">
        <v>3.2373977671457039</v>
      </c>
      <c r="F44" s="478">
        <v>3.2217491782669678</v>
      </c>
      <c r="G44" s="478">
        <v>3.2412037634539868</v>
      </c>
      <c r="H44" s="478">
        <v>3.3950459224375793</v>
      </c>
      <c r="I44" s="478">
        <v>3.3434128503335794</v>
      </c>
      <c r="J44" s="478">
        <v>3.8438213589081158</v>
      </c>
      <c r="K44" s="478">
        <v>3.892484128021144</v>
      </c>
      <c r="L44" s="478">
        <v>5.1119845507087085</v>
      </c>
      <c r="M44" s="478">
        <v>5.8981118077457602</v>
      </c>
      <c r="N44" s="478">
        <v>8.8838086229426985</v>
      </c>
      <c r="O44" s="478">
        <v>7.7178099389415191</v>
      </c>
      <c r="P44" s="478">
        <v>7.1924835788873969</v>
      </c>
      <c r="Q44" s="478">
        <v>6.4873247822718954</v>
      </c>
      <c r="R44" s="478">
        <v>10.28031806404633</v>
      </c>
      <c r="S44" s="439"/>
      <c r="T44" s="439"/>
      <c r="U44" s="439"/>
      <c r="V44" s="439"/>
      <c r="W44" s="439"/>
      <c r="X44" s="439"/>
    </row>
    <row r="45" spans="1:24" s="432" customFormat="1" ht="12.75" customHeight="1" x14ac:dyDescent="0.2">
      <c r="A45" s="438" t="s">
        <v>572</v>
      </c>
      <c r="C45" s="478">
        <v>1.5077350143416655</v>
      </c>
      <c r="D45" s="478">
        <v>1.5891606466666661</v>
      </c>
      <c r="E45" s="478">
        <v>1.5880224524249991</v>
      </c>
      <c r="F45" s="478">
        <v>2.0336483015258131</v>
      </c>
      <c r="G45" s="478">
        <v>2.0170289175000007</v>
      </c>
      <c r="H45" s="478">
        <v>2.0976179776666668</v>
      </c>
      <c r="I45" s="478">
        <v>2.1386740400000002</v>
      </c>
      <c r="J45" s="478">
        <v>2.1873217600000001</v>
      </c>
      <c r="K45" s="478">
        <v>2.2812097800000002</v>
      </c>
      <c r="L45" s="478">
        <v>2.5223039912000003</v>
      </c>
      <c r="M45" s="478">
        <v>2.4619323099999999</v>
      </c>
      <c r="N45" s="478">
        <v>3.3134410049</v>
      </c>
      <c r="O45" s="478">
        <v>3.6584121983333326</v>
      </c>
      <c r="P45" s="478">
        <v>3.3678690899999997</v>
      </c>
      <c r="Q45" s="478">
        <v>3.1078865650000003</v>
      </c>
      <c r="R45" s="478">
        <v>3.6563088946500004</v>
      </c>
      <c r="S45" s="439"/>
      <c r="T45" s="439"/>
      <c r="U45" s="439"/>
      <c r="V45" s="439"/>
      <c r="W45" s="439"/>
      <c r="X45" s="439"/>
    </row>
    <row r="46" spans="1:24" s="432" customFormat="1" ht="12.75" customHeight="1" x14ac:dyDescent="0.2">
      <c r="A46" s="438" t="s">
        <v>573</v>
      </c>
      <c r="C46" s="478">
        <v>4.5994207349999998</v>
      </c>
      <c r="D46" s="478">
        <v>6.3339689999999997</v>
      </c>
      <c r="E46" s="478">
        <v>5.4747810000000001</v>
      </c>
      <c r="F46" s="478">
        <v>4.563574</v>
      </c>
      <c r="G46" s="478">
        <v>3.5659179999999999</v>
      </c>
      <c r="H46" s="478">
        <v>1.677238</v>
      </c>
      <c r="I46" s="478">
        <v>0.90204099999999998</v>
      </c>
      <c r="J46" s="478">
        <v>0</v>
      </c>
      <c r="K46" s="478">
        <v>0</v>
      </c>
      <c r="L46" s="478">
        <v>0</v>
      </c>
      <c r="M46" s="478">
        <v>0</v>
      </c>
      <c r="N46" s="478">
        <v>0</v>
      </c>
      <c r="O46" s="478">
        <v>0</v>
      </c>
      <c r="P46" s="478">
        <v>0</v>
      </c>
      <c r="Q46" s="478">
        <v>0</v>
      </c>
      <c r="R46" s="478">
        <v>0</v>
      </c>
      <c r="S46" s="439"/>
      <c r="T46" s="439"/>
      <c r="U46" s="439"/>
      <c r="V46" s="439"/>
      <c r="W46" s="439"/>
      <c r="X46" s="439"/>
    </row>
    <row r="47" spans="1:24" s="454" customFormat="1" ht="16.5" customHeight="1" x14ac:dyDescent="0.2">
      <c r="A47" s="591" t="s">
        <v>133</v>
      </c>
      <c r="B47" s="589"/>
      <c r="C47" s="590">
        <v>0.12288997386933262</v>
      </c>
      <c r="D47" s="590">
        <v>0.12657667308541259</v>
      </c>
      <c r="E47" s="590">
        <v>0.12948793656637708</v>
      </c>
      <c r="F47" s="590">
        <v>0.13155974355143912</v>
      </c>
      <c r="G47" s="590">
        <v>0.1344540579095708</v>
      </c>
      <c r="H47" s="590">
        <v>0.13902549587849622</v>
      </c>
      <c r="I47" s="590">
        <v>0.14291820976309411</v>
      </c>
      <c r="J47" s="590">
        <v>0.14520490111930362</v>
      </c>
      <c r="K47" s="590">
        <v>0.14854461384504758</v>
      </c>
      <c r="L47" s="590">
        <v>0.15255531841886386</v>
      </c>
      <c r="M47" s="590">
        <v>0.15774219924510524</v>
      </c>
      <c r="N47" s="590">
        <v>0.16278994962094862</v>
      </c>
      <c r="O47" s="590">
        <v>0.23484806821033519</v>
      </c>
      <c r="P47" s="590">
        <v>0.2262072948023279</v>
      </c>
      <c r="Q47" s="590">
        <v>0.2501035471428571</v>
      </c>
      <c r="R47" s="590">
        <v>0.48067400143210404</v>
      </c>
      <c r="S47" s="460"/>
      <c r="T47" s="460"/>
      <c r="U47" s="460"/>
      <c r="V47" s="460"/>
      <c r="W47" s="460"/>
      <c r="X47" s="460"/>
    </row>
    <row r="48" spans="1:24" s="432" customFormat="1" ht="10.5" customHeight="1" x14ac:dyDescent="0.2">
      <c r="A48" s="438"/>
      <c r="C48" s="446"/>
      <c r="D48" s="446"/>
      <c r="E48" s="446"/>
      <c r="F48" s="446"/>
      <c r="G48" s="446"/>
      <c r="H48" s="446"/>
      <c r="I48" s="446"/>
      <c r="J48" s="446"/>
      <c r="K48" s="446"/>
      <c r="L48" s="446"/>
      <c r="M48" s="446"/>
      <c r="N48" s="446"/>
      <c r="O48" s="446"/>
      <c r="P48" s="446"/>
      <c r="Q48" s="469"/>
      <c r="R48" s="469" t="s">
        <v>726</v>
      </c>
      <c r="S48" s="439"/>
      <c r="T48" s="439"/>
      <c r="U48" s="439"/>
      <c r="V48" s="439"/>
      <c r="W48" s="439"/>
      <c r="X48" s="439"/>
    </row>
    <row r="49" spans="1:24" s="432" customFormat="1" ht="24.95" customHeight="1" x14ac:dyDescent="0.2">
      <c r="A49" s="399" t="s">
        <v>725</v>
      </c>
      <c r="C49" s="446"/>
      <c r="D49" s="446"/>
      <c r="E49" s="446"/>
      <c r="F49" s="446"/>
      <c r="G49" s="446"/>
      <c r="H49" s="446"/>
      <c r="I49" s="446"/>
      <c r="J49" s="446"/>
      <c r="K49" s="446"/>
      <c r="L49" s="446"/>
      <c r="M49" s="446"/>
      <c r="N49" s="446"/>
      <c r="O49" s="446"/>
      <c r="P49" s="446"/>
      <c r="Q49" s="446"/>
      <c r="R49" s="446"/>
      <c r="S49" s="439"/>
    </row>
    <row r="50" spans="1:24" s="466" customFormat="1" ht="18.75" customHeight="1" x14ac:dyDescent="0.2">
      <c r="A50" s="367" t="s">
        <v>478</v>
      </c>
      <c r="B50" s="463"/>
      <c r="C50" s="479" t="s">
        <v>468</v>
      </c>
      <c r="D50" s="479" t="s">
        <v>425</v>
      </c>
      <c r="E50" s="479" t="s">
        <v>426</v>
      </c>
      <c r="F50" s="479" t="s">
        <v>427</v>
      </c>
      <c r="G50" s="479" t="s">
        <v>446</v>
      </c>
      <c r="H50" s="479" t="s">
        <v>447</v>
      </c>
      <c r="I50" s="479" t="s">
        <v>411</v>
      </c>
      <c r="J50" s="479" t="s">
        <v>412</v>
      </c>
      <c r="K50" s="479" t="s">
        <v>413</v>
      </c>
      <c r="L50" s="479" t="s">
        <v>414</v>
      </c>
      <c r="M50" s="479" t="s">
        <v>415</v>
      </c>
      <c r="N50" s="479" t="s">
        <v>416</v>
      </c>
      <c r="O50" s="479" t="s">
        <v>417</v>
      </c>
      <c r="P50" s="479" t="s">
        <v>418</v>
      </c>
      <c r="Q50" s="479" t="s">
        <v>603</v>
      </c>
      <c r="R50" s="479" t="s">
        <v>617</v>
      </c>
      <c r="S50" s="439"/>
      <c r="T50" s="465"/>
      <c r="U50" s="465"/>
      <c r="V50" s="465"/>
      <c r="W50" s="465"/>
      <c r="X50" s="465"/>
    </row>
    <row r="51" spans="1:24" s="437" customFormat="1" ht="19.5" customHeight="1" x14ac:dyDescent="0.2">
      <c r="A51" s="437" t="s">
        <v>574</v>
      </c>
      <c r="C51" s="477">
        <v>25.284554642174491</v>
      </c>
      <c r="D51" s="477">
        <v>20.252597212557973</v>
      </c>
      <c r="E51" s="477">
        <v>24.518160905107173</v>
      </c>
      <c r="F51" s="477">
        <v>29.472768817846148</v>
      </c>
      <c r="G51" s="477">
        <v>25.629638437769707</v>
      </c>
      <c r="H51" s="477">
        <v>33.777596037870666</v>
      </c>
      <c r="I51" s="477">
        <v>41.899095920670248</v>
      </c>
      <c r="J51" s="477">
        <v>38.069815743846171</v>
      </c>
      <c r="K51" s="477">
        <v>39.839108171168178</v>
      </c>
      <c r="L51" s="477">
        <v>44.610417665953499</v>
      </c>
      <c r="M51" s="477">
        <v>50.926526204978039</v>
      </c>
      <c r="N51" s="477">
        <v>54.428551573965912</v>
      </c>
      <c r="O51" s="477">
        <v>61.956809994049458</v>
      </c>
      <c r="P51" s="477">
        <v>62.205013749729638</v>
      </c>
      <c r="Q51" s="477">
        <v>60.204616978103033</v>
      </c>
      <c r="R51" s="477">
        <v>60.863268824131815</v>
      </c>
      <c r="S51" s="439"/>
    </row>
    <row r="52" spans="1:24" s="432" customFormat="1" ht="19.5" customHeight="1" x14ac:dyDescent="0.2">
      <c r="A52" s="432" t="s">
        <v>575</v>
      </c>
      <c r="C52" s="478">
        <v>28.43593186607546</v>
      </c>
      <c r="D52" s="478">
        <v>23.169828498112764</v>
      </c>
      <c r="E52" s="478">
        <v>27.285736509948727</v>
      </c>
      <c r="F52" s="478">
        <v>32.320066522898408</v>
      </c>
      <c r="G52" s="478">
        <v>28.465024150360886</v>
      </c>
      <c r="H52" s="478">
        <v>36.733426015997878</v>
      </c>
      <c r="I52" s="478">
        <v>44.943283650608535</v>
      </c>
      <c r="J52" s="478">
        <v>41.292442099437309</v>
      </c>
      <c r="K52" s="478">
        <v>43.148427655879381</v>
      </c>
      <c r="L52" s="478">
        <v>47.998962713529025</v>
      </c>
      <c r="M52" s="478">
        <v>54.505205966154755</v>
      </c>
      <c r="N52" s="478">
        <v>58.137084111111477</v>
      </c>
      <c r="O52" s="478">
        <v>65.835597705270999</v>
      </c>
      <c r="P52" s="478">
        <v>66.305597170384971</v>
      </c>
      <c r="Q52" s="478">
        <v>64.631022453785079</v>
      </c>
      <c r="R52" s="478">
        <v>66.15100149911116</v>
      </c>
      <c r="T52" s="439"/>
      <c r="U52" s="439"/>
      <c r="V52" s="439"/>
      <c r="W52" s="439"/>
      <c r="X52" s="439"/>
    </row>
    <row r="53" spans="1:24" s="432" customFormat="1" ht="12.75" customHeight="1" x14ac:dyDescent="0.2">
      <c r="A53" s="438" t="s">
        <v>675</v>
      </c>
      <c r="C53" s="478">
        <v>22.194368999999998</v>
      </c>
      <c r="D53" s="478">
        <v>16.867531</v>
      </c>
      <c r="E53" s="478">
        <v>20.784552999999999</v>
      </c>
      <c r="F53" s="478">
        <v>25.711071</v>
      </c>
      <c r="G53" s="478">
        <v>21.638183999999999</v>
      </c>
      <c r="H53" s="478">
        <v>29.528748</v>
      </c>
      <c r="I53" s="478">
        <v>37.635221999999999</v>
      </c>
      <c r="J53" s="478">
        <v>33.956423999999998</v>
      </c>
      <c r="K53" s="478">
        <v>35.87283</v>
      </c>
      <c r="L53" s="478">
        <v>40.145028000000003</v>
      </c>
      <c r="M53" s="478">
        <v>46.157617999999999</v>
      </c>
      <c r="N53" s="478">
        <v>49.855207</v>
      </c>
      <c r="O53" s="478">
        <v>53.737172000000001</v>
      </c>
      <c r="P53" s="478">
        <v>57.248904999999993</v>
      </c>
      <c r="Q53" s="478">
        <v>54.448878000000001</v>
      </c>
      <c r="R53" s="478">
        <v>56.178155776271296</v>
      </c>
      <c r="S53" s="465"/>
      <c r="T53" s="439"/>
      <c r="U53" s="439"/>
      <c r="V53" s="439"/>
      <c r="W53" s="439"/>
      <c r="X53" s="439"/>
    </row>
    <row r="54" spans="1:24" s="432" customFormat="1" ht="12.75" customHeight="1" x14ac:dyDescent="0.2">
      <c r="A54" s="441" t="s">
        <v>576</v>
      </c>
      <c r="C54" s="478">
        <v>14.155899999999999</v>
      </c>
      <c r="D54" s="478">
        <v>6.9589599999999994</v>
      </c>
      <c r="E54" s="478">
        <v>7.5611179999999996</v>
      </c>
      <c r="F54" s="478">
        <v>7.4234639999999992</v>
      </c>
      <c r="G54" s="478">
        <v>7.973082999999999</v>
      </c>
      <c r="H54" s="478">
        <v>8.0718999999999994</v>
      </c>
      <c r="I54" s="478">
        <v>8.059099999999999</v>
      </c>
      <c r="J54" s="478">
        <v>13.409667000000001</v>
      </c>
      <c r="K54" s="478">
        <v>13.470667000000001</v>
      </c>
      <c r="L54" s="478">
        <v>17.392524000000002</v>
      </c>
      <c r="M54" s="478">
        <v>22.859694999999999</v>
      </c>
      <c r="N54" s="478">
        <v>26.013247</v>
      </c>
      <c r="O54" s="478">
        <v>30.801940999999999</v>
      </c>
      <c r="P54" s="478">
        <v>39.744351999999999</v>
      </c>
      <c r="Q54" s="478">
        <v>43.128720000000001</v>
      </c>
      <c r="R54" s="478">
        <v>42.510209000000003</v>
      </c>
      <c r="S54" s="437"/>
      <c r="T54" s="439"/>
      <c r="U54" s="439"/>
      <c r="V54" s="439"/>
      <c r="W54" s="439"/>
      <c r="X54" s="439"/>
    </row>
    <row r="55" spans="1:24" s="432" customFormat="1" ht="12.75" customHeight="1" x14ac:dyDescent="0.2">
      <c r="A55" s="441" t="s">
        <v>676</v>
      </c>
      <c r="C55" s="478">
        <v>8.0384689999999992</v>
      </c>
      <c r="D55" s="478">
        <v>9.9085709999999985</v>
      </c>
      <c r="E55" s="478">
        <v>13.223435</v>
      </c>
      <c r="F55" s="478">
        <v>18.287607000000001</v>
      </c>
      <c r="G55" s="478">
        <v>13.665101</v>
      </c>
      <c r="H55" s="478">
        <v>21.456848000000001</v>
      </c>
      <c r="I55" s="478">
        <v>29.576121999999998</v>
      </c>
      <c r="J55" s="478">
        <v>20.546756999999999</v>
      </c>
      <c r="K55" s="478">
        <v>22.402163000000002</v>
      </c>
      <c r="L55" s="478">
        <v>22.752504000000002</v>
      </c>
      <c r="M55" s="478">
        <v>23.297923000000001</v>
      </c>
      <c r="N55" s="478">
        <v>23.84196</v>
      </c>
      <c r="O55" s="478">
        <v>22.935230999999998</v>
      </c>
      <c r="P55" s="478">
        <v>17.504552999999998</v>
      </c>
      <c r="Q55" s="478">
        <v>11.320157999999999</v>
      </c>
      <c r="R55" s="478">
        <v>13.667946776271297</v>
      </c>
      <c r="S55" s="439"/>
      <c r="T55" s="439"/>
      <c r="U55" s="439"/>
      <c r="V55" s="439"/>
      <c r="W55" s="439"/>
      <c r="X55" s="439"/>
    </row>
    <row r="56" spans="1:24" s="432" customFormat="1" ht="12.75" customHeight="1" x14ac:dyDescent="0.2">
      <c r="A56" s="440" t="s">
        <v>577</v>
      </c>
      <c r="C56" s="478">
        <v>1.5967630161436528</v>
      </c>
      <c r="D56" s="478">
        <v>1.5967630161436528</v>
      </c>
      <c r="E56" s="478">
        <v>1.6996279982102305</v>
      </c>
      <c r="F56" s="478">
        <v>1.7162377825284956</v>
      </c>
      <c r="G56" s="478">
        <v>1.8786812451581352</v>
      </c>
      <c r="H56" s="478">
        <v>2.1685466958512021</v>
      </c>
      <c r="I56" s="478">
        <v>2.2744131700480947</v>
      </c>
      <c r="J56" s="478">
        <v>2.1596108925684643</v>
      </c>
      <c r="K56" s="478">
        <v>2.3064911413733027</v>
      </c>
      <c r="L56" s="478">
        <v>2.3314077538824272</v>
      </c>
      <c r="M56" s="478">
        <v>2.397663973707961</v>
      </c>
      <c r="N56" s="478">
        <v>2.6339835586807836</v>
      </c>
      <c r="O56" s="478">
        <v>2.5</v>
      </c>
      <c r="P56" s="478">
        <v>2.577</v>
      </c>
      <c r="Q56" s="478">
        <v>2.694</v>
      </c>
      <c r="R56" s="478">
        <v>2.2130000000000001</v>
      </c>
      <c r="S56" s="439"/>
      <c r="T56" s="439"/>
      <c r="U56" s="439"/>
      <c r="V56" s="439"/>
      <c r="W56" s="439"/>
      <c r="X56" s="439"/>
    </row>
    <row r="57" spans="1:24" s="432" customFormat="1" ht="12.75" customHeight="1" x14ac:dyDescent="0.2">
      <c r="A57" s="438" t="s">
        <v>677</v>
      </c>
      <c r="C57" s="478">
        <v>2.8642334023437499</v>
      </c>
      <c r="D57" s="478">
        <v>2.8660771953124997</v>
      </c>
      <c r="E57" s="478">
        <v>2.8623896093749996</v>
      </c>
      <c r="F57" s="478">
        <v>2.8697647812499998</v>
      </c>
      <c r="G57" s="478">
        <v>2.8550144374999999</v>
      </c>
      <c r="H57" s="478">
        <v>2.8845151250000001</v>
      </c>
      <c r="I57" s="478">
        <v>2.8255137499999998</v>
      </c>
      <c r="J57" s="478">
        <v>2.9435164999999999</v>
      </c>
      <c r="K57" s="478">
        <v>2.7075109999999998</v>
      </c>
      <c r="L57" s="478">
        <v>3.179522</v>
      </c>
      <c r="M57" s="478">
        <v>3.3236940000000001</v>
      </c>
      <c r="N57" s="478">
        <v>2.865945</v>
      </c>
      <c r="O57" s="478">
        <v>3.2512460000000001</v>
      </c>
      <c r="P57" s="478">
        <v>3.189629</v>
      </c>
      <c r="Q57" s="478">
        <v>3.8707750000000001</v>
      </c>
      <c r="R57" s="478">
        <v>4.3524820000000002</v>
      </c>
      <c r="S57" s="439"/>
      <c r="T57" s="439"/>
      <c r="U57" s="439"/>
      <c r="V57" s="439"/>
      <c r="W57" s="439"/>
      <c r="X57" s="439"/>
    </row>
    <row r="58" spans="1:24" s="432" customFormat="1" ht="12.75" customHeight="1" x14ac:dyDescent="0.2">
      <c r="A58" s="438" t="s">
        <v>696</v>
      </c>
      <c r="C58" s="478">
        <v>9.895229916114677E-2</v>
      </c>
      <c r="D58" s="478">
        <v>0.1017192814903075</v>
      </c>
      <c r="E58" s="478">
        <v>0.10692012742442161</v>
      </c>
      <c r="F58" s="478">
        <v>0.11003176616928211</v>
      </c>
      <c r="G58" s="478">
        <v>0.11209125767482148</v>
      </c>
      <c r="H58" s="478">
        <v>0.11310415720444088</v>
      </c>
      <c r="I58" s="478">
        <v>0.11519711539089446</v>
      </c>
      <c r="J58" s="478">
        <v>0.11473056456169385</v>
      </c>
      <c r="K58" s="478">
        <v>0.11364164214411693</v>
      </c>
      <c r="L58" s="478">
        <v>0.11595720956992289</v>
      </c>
      <c r="M58" s="478">
        <v>0.12</v>
      </c>
      <c r="N58" s="478">
        <v>0.12</v>
      </c>
      <c r="O58" s="478">
        <v>0.12</v>
      </c>
      <c r="P58" s="478">
        <v>0.12</v>
      </c>
      <c r="Q58" s="478">
        <v>0.12</v>
      </c>
      <c r="R58" s="478">
        <v>0.12</v>
      </c>
      <c r="S58" s="439"/>
      <c r="T58" s="439"/>
      <c r="U58" s="439"/>
      <c r="V58" s="439"/>
      <c r="W58" s="439"/>
      <c r="X58" s="439"/>
    </row>
    <row r="59" spans="1:24" s="432" customFormat="1" ht="12.75" customHeight="1" x14ac:dyDescent="0.2">
      <c r="A59" s="438" t="s">
        <v>59</v>
      </c>
      <c r="C59" s="478">
        <v>1.6816141484269154</v>
      </c>
      <c r="D59" s="478">
        <v>1.7377380051663012</v>
      </c>
      <c r="E59" s="478">
        <v>1.8322457749390757</v>
      </c>
      <c r="F59" s="478">
        <v>1.9129611929506329</v>
      </c>
      <c r="G59" s="478">
        <v>1.9810532100279308</v>
      </c>
      <c r="H59" s="478">
        <v>2.0385120379422381</v>
      </c>
      <c r="I59" s="478">
        <v>2.0929376151695531</v>
      </c>
      <c r="J59" s="478">
        <v>2.1181601423071479</v>
      </c>
      <c r="K59" s="478">
        <v>2.1479538723619642</v>
      </c>
      <c r="L59" s="478">
        <v>2.2270477500766774</v>
      </c>
      <c r="M59" s="478">
        <v>2.5062299924467903</v>
      </c>
      <c r="N59" s="478">
        <v>2.6619485524306983</v>
      </c>
      <c r="O59" s="478">
        <v>2.8168437052709985</v>
      </c>
      <c r="P59" s="478">
        <v>3.1700631703849864</v>
      </c>
      <c r="Q59" s="478">
        <v>3.4973694537850664</v>
      </c>
      <c r="R59" s="478">
        <v>3.2873637228398662</v>
      </c>
      <c r="S59" s="439"/>
      <c r="T59" s="439"/>
      <c r="U59" s="439"/>
      <c r="V59" s="439"/>
      <c r="W59" s="439"/>
      <c r="X59" s="439"/>
    </row>
    <row r="60" spans="1:24" s="432" customFormat="1" ht="12.75" customHeight="1" x14ac:dyDescent="0.2">
      <c r="A60" s="438" t="s">
        <v>579</v>
      </c>
      <c r="C60" s="478">
        <v>0</v>
      </c>
      <c r="D60" s="478">
        <v>0</v>
      </c>
      <c r="E60" s="478">
        <v>0</v>
      </c>
      <c r="F60" s="478">
        <v>0</v>
      </c>
      <c r="G60" s="478">
        <v>0</v>
      </c>
      <c r="H60" s="478">
        <v>0</v>
      </c>
      <c r="I60" s="478">
        <v>0</v>
      </c>
      <c r="J60" s="478">
        <v>0</v>
      </c>
      <c r="K60" s="478">
        <v>0</v>
      </c>
      <c r="L60" s="478">
        <v>0</v>
      </c>
      <c r="M60" s="478">
        <v>0</v>
      </c>
      <c r="N60" s="478">
        <v>0</v>
      </c>
      <c r="O60" s="478">
        <v>3.410336</v>
      </c>
      <c r="P60" s="478">
        <v>0</v>
      </c>
      <c r="Q60" s="478">
        <v>0</v>
      </c>
      <c r="R60" s="478">
        <v>0</v>
      </c>
      <c r="S60" s="439"/>
      <c r="T60" s="439"/>
      <c r="U60" s="439"/>
      <c r="V60" s="439"/>
      <c r="W60" s="439"/>
      <c r="X60" s="439"/>
    </row>
    <row r="61" spans="1:24" s="432" customFormat="1" ht="19.5" customHeight="1" x14ac:dyDescent="0.2">
      <c r="A61" s="432" t="s">
        <v>580</v>
      </c>
      <c r="C61" s="478">
        <v>3.1513772239009672</v>
      </c>
      <c r="D61" s="478">
        <v>2.9172312855547928</v>
      </c>
      <c r="E61" s="478">
        <v>2.7675756048415536</v>
      </c>
      <c r="F61" s="478">
        <v>2.8472977050522585</v>
      </c>
      <c r="G61" s="478">
        <v>2.8353857125911803</v>
      </c>
      <c r="H61" s="478">
        <v>2.9558299781272144</v>
      </c>
      <c r="I61" s="478">
        <v>3.0441877299382885</v>
      </c>
      <c r="J61" s="478">
        <v>3.2226263555911365</v>
      </c>
      <c r="K61" s="478">
        <v>3.3093194847112022</v>
      </c>
      <c r="L61" s="478">
        <v>3.388545047575529</v>
      </c>
      <c r="M61" s="478">
        <v>3.5786797611767129</v>
      </c>
      <c r="N61" s="478">
        <v>3.7085325371455657</v>
      </c>
      <c r="O61" s="478">
        <v>3.8787877112215439</v>
      </c>
      <c r="P61" s="478">
        <v>4.1005834206553304</v>
      </c>
      <c r="Q61" s="478">
        <v>4.4264054756820483</v>
      </c>
      <c r="R61" s="478">
        <v>5.2877326749793436</v>
      </c>
      <c r="S61" s="439"/>
      <c r="T61" s="439"/>
      <c r="U61" s="439"/>
      <c r="V61" s="439"/>
      <c r="W61" s="439"/>
      <c r="X61" s="439"/>
    </row>
    <row r="62" spans="1:24" s="432" customFormat="1" ht="12.75" customHeight="1" x14ac:dyDescent="0.2">
      <c r="A62" s="438" t="s">
        <v>578</v>
      </c>
      <c r="C62" s="478">
        <v>2.8936883905676334</v>
      </c>
      <c r="D62" s="478">
        <v>2.6681326522214595</v>
      </c>
      <c r="E62" s="478">
        <v>2.5581594381748869</v>
      </c>
      <c r="F62" s="478">
        <v>2.6162343717189249</v>
      </c>
      <c r="G62" s="478">
        <v>2.5988290459245134</v>
      </c>
      <c r="H62" s="478">
        <v>2.6700421267938808</v>
      </c>
      <c r="I62" s="478">
        <v>2.7714743552716214</v>
      </c>
      <c r="J62" s="478">
        <v>3.0021156773211564</v>
      </c>
      <c r="K62" s="478">
        <v>3.0539222347266604</v>
      </c>
      <c r="L62" s="478">
        <v>3.1554595621795491</v>
      </c>
      <c r="M62" s="478">
        <v>3.3107087514097127</v>
      </c>
      <c r="N62" s="478">
        <v>3.4501874539656989</v>
      </c>
      <c r="O62" s="478">
        <v>3.6039090282345905</v>
      </c>
      <c r="P62" s="478">
        <v>3.8386840868709213</v>
      </c>
      <c r="Q62" s="478">
        <v>4.1770401898177347</v>
      </c>
      <c r="R62" s="478">
        <v>5.0433223833859611</v>
      </c>
      <c r="S62" s="439"/>
      <c r="T62" s="439"/>
      <c r="U62" s="439"/>
      <c r="V62" s="439"/>
      <c r="W62" s="439"/>
      <c r="X62" s="439"/>
    </row>
    <row r="63" spans="1:24" s="432" customFormat="1" ht="12.75" customHeight="1" x14ac:dyDescent="0.2">
      <c r="A63" s="438" t="s">
        <v>581</v>
      </c>
      <c r="C63" s="478">
        <v>0.25768883333333359</v>
      </c>
      <c r="D63" s="478">
        <v>0.24909863333333357</v>
      </c>
      <c r="E63" s="478">
        <v>0.20941616666666685</v>
      </c>
      <c r="F63" s="478">
        <v>0.23106333333333356</v>
      </c>
      <c r="G63" s="478">
        <v>0.23655666666666694</v>
      </c>
      <c r="H63" s="478">
        <v>0.28578785133333362</v>
      </c>
      <c r="I63" s="478">
        <v>0.2727133746666669</v>
      </c>
      <c r="J63" s="478">
        <v>0.22051067826998003</v>
      </c>
      <c r="K63" s="478">
        <v>0.25539724998454205</v>
      </c>
      <c r="L63" s="478">
        <v>0.2330854853959797</v>
      </c>
      <c r="M63" s="478">
        <v>0.26797100976700028</v>
      </c>
      <c r="N63" s="478">
        <v>0.25834508317986693</v>
      </c>
      <c r="O63" s="478">
        <v>0.27487868298695328</v>
      </c>
      <c r="P63" s="478">
        <v>0.26189933378440911</v>
      </c>
      <c r="Q63" s="478">
        <v>0.24936528586431403</v>
      </c>
      <c r="R63" s="478">
        <v>0.24441029159338287</v>
      </c>
      <c r="S63" s="439"/>
      <c r="T63" s="439"/>
      <c r="U63" s="439"/>
      <c r="V63" s="439"/>
      <c r="W63" s="439"/>
      <c r="X63" s="439"/>
    </row>
    <row r="64" spans="1:24" s="435" customFormat="1" ht="18" customHeight="1" x14ac:dyDescent="0.2">
      <c r="A64" s="435" t="s">
        <v>582</v>
      </c>
      <c r="C64" s="476">
        <v>28.544537000000002</v>
      </c>
      <c r="D64" s="476">
        <v>72.871282999999991</v>
      </c>
      <c r="E64" s="476">
        <v>28.219876000000003</v>
      </c>
      <c r="F64" s="476">
        <v>29.096918000000002</v>
      </c>
      <c r="G64" s="476">
        <v>28.194851000000003</v>
      </c>
      <c r="H64" s="476">
        <v>28.224100000000004</v>
      </c>
      <c r="I64" s="476">
        <v>28.579710000000002</v>
      </c>
      <c r="J64" s="476">
        <v>20.600518999999998</v>
      </c>
      <c r="K64" s="476">
        <v>19.239332999999998</v>
      </c>
      <c r="L64" s="476">
        <v>10.313896</v>
      </c>
      <c r="M64" s="476">
        <v>22.670218999999999</v>
      </c>
      <c r="N64" s="476">
        <v>35.559258999999997</v>
      </c>
      <c r="O64" s="476">
        <v>34.694148000000006</v>
      </c>
      <c r="P64" s="476">
        <v>30.136500999999999</v>
      </c>
      <c r="Q64" s="476">
        <v>36.152563999999998</v>
      </c>
      <c r="R64" s="476">
        <v>31.609189000000001</v>
      </c>
      <c r="S64" s="439"/>
      <c r="T64" s="436"/>
      <c r="U64" s="436"/>
      <c r="V64" s="436"/>
      <c r="W64" s="436"/>
      <c r="X64" s="436"/>
    </row>
    <row r="65" spans="1:24" s="432" customFormat="1" ht="19.5" customHeight="1" x14ac:dyDescent="0.2">
      <c r="A65" s="432" t="s">
        <v>583</v>
      </c>
      <c r="C65" s="478">
        <v>28.544537000000002</v>
      </c>
      <c r="D65" s="478">
        <v>72.871282999999991</v>
      </c>
      <c r="E65" s="478">
        <v>28.219876000000003</v>
      </c>
      <c r="F65" s="478">
        <v>29.096918000000002</v>
      </c>
      <c r="G65" s="478">
        <v>28.194851000000003</v>
      </c>
      <c r="H65" s="478">
        <v>28.224100000000004</v>
      </c>
      <c r="I65" s="478">
        <v>28.579710000000002</v>
      </c>
      <c r="J65" s="478">
        <v>20.600518999999998</v>
      </c>
      <c r="K65" s="478">
        <v>19.239332999999998</v>
      </c>
      <c r="L65" s="478">
        <v>10.313896</v>
      </c>
      <c r="M65" s="478">
        <v>22.670218999999999</v>
      </c>
      <c r="N65" s="478">
        <v>35.559258999999997</v>
      </c>
      <c r="O65" s="478">
        <v>34.694148000000006</v>
      </c>
      <c r="P65" s="478">
        <v>30.136500999999999</v>
      </c>
      <c r="Q65" s="478">
        <v>36.152563999999998</v>
      </c>
      <c r="R65" s="478">
        <v>31.609189000000001</v>
      </c>
      <c r="S65" s="439"/>
      <c r="T65" s="439"/>
      <c r="U65" s="439"/>
      <c r="V65" s="439"/>
      <c r="W65" s="439"/>
      <c r="X65" s="439"/>
    </row>
    <row r="66" spans="1:24" s="432" customFormat="1" ht="12.75" customHeight="1" x14ac:dyDescent="0.2">
      <c r="A66" s="438" t="s">
        <v>742</v>
      </c>
      <c r="C66" s="478">
        <v>22.220839999999999</v>
      </c>
      <c r="D66" s="478">
        <v>27.60324</v>
      </c>
      <c r="E66" s="478">
        <v>22.848690000000001</v>
      </c>
      <c r="F66" s="478">
        <v>23.501135999999999</v>
      </c>
      <c r="G66" s="478">
        <v>22.951516999999999</v>
      </c>
      <c r="H66" s="478">
        <v>23.024100000000001</v>
      </c>
      <c r="I66" s="478">
        <v>23.379709999999999</v>
      </c>
      <c r="J66" s="478">
        <v>19.300519000000001</v>
      </c>
      <c r="K66" s="478">
        <v>19.239332999999998</v>
      </c>
      <c r="L66" s="478">
        <v>3.1513469999999999</v>
      </c>
      <c r="M66" s="478">
        <v>4.71652</v>
      </c>
      <c r="N66" s="478">
        <v>9.4965890000000002</v>
      </c>
      <c r="O66" s="478">
        <v>16.582664000000001</v>
      </c>
      <c r="P66" s="478">
        <v>11.289527</v>
      </c>
      <c r="Q66" s="478">
        <v>13.218273</v>
      </c>
      <c r="R66" s="478">
        <v>13.307975000000001</v>
      </c>
      <c r="S66" s="439"/>
      <c r="T66" s="439"/>
      <c r="U66" s="439"/>
      <c r="V66" s="439"/>
      <c r="W66" s="439"/>
      <c r="X66" s="439"/>
    </row>
    <row r="67" spans="1:24" s="432" customFormat="1" ht="12.75" customHeight="1" x14ac:dyDescent="0.2">
      <c r="A67" s="438" t="s">
        <v>743</v>
      </c>
      <c r="C67" s="478">
        <v>0</v>
      </c>
      <c r="D67" s="478">
        <v>0</v>
      </c>
      <c r="E67" s="478">
        <v>0</v>
      </c>
      <c r="F67" s="478">
        <v>0</v>
      </c>
      <c r="G67" s="478">
        <v>0</v>
      </c>
      <c r="H67" s="478">
        <v>0</v>
      </c>
      <c r="I67" s="478">
        <v>0</v>
      </c>
      <c r="J67" s="478">
        <v>0</v>
      </c>
      <c r="K67" s="478">
        <v>0</v>
      </c>
      <c r="L67" s="478">
        <v>7</v>
      </c>
      <c r="M67" s="478">
        <v>14.0885</v>
      </c>
      <c r="N67" s="478">
        <v>10.720799999999999</v>
      </c>
      <c r="O67" s="478">
        <v>11.449592000000001</v>
      </c>
      <c r="P67" s="478">
        <v>10.463699999999999</v>
      </c>
      <c r="Q67" s="478">
        <v>14.934291</v>
      </c>
      <c r="R67" s="478">
        <v>13.532214</v>
      </c>
      <c r="S67" s="436"/>
      <c r="T67" s="439"/>
      <c r="U67" s="439"/>
      <c r="V67" s="439"/>
      <c r="W67" s="439"/>
      <c r="X67" s="439"/>
    </row>
    <row r="68" spans="1:24" s="432" customFormat="1" ht="12.75" customHeight="1" x14ac:dyDescent="0.2">
      <c r="A68" s="440" t="s">
        <v>744</v>
      </c>
      <c r="C68" s="478">
        <v>5.2000000000000011</v>
      </c>
      <c r="D68" s="478">
        <v>44.900000000000006</v>
      </c>
      <c r="E68" s="478">
        <v>5.2000000000000011</v>
      </c>
      <c r="F68" s="478">
        <v>5.2000000000000011</v>
      </c>
      <c r="G68" s="478">
        <v>5.2000000000000011</v>
      </c>
      <c r="H68" s="478">
        <v>5.2000000000000011</v>
      </c>
      <c r="I68" s="478">
        <v>5.2000000000000011</v>
      </c>
      <c r="J68" s="478">
        <v>1.3000000000000003</v>
      </c>
      <c r="K68" s="478">
        <v>0</v>
      </c>
      <c r="L68" s="478">
        <v>0</v>
      </c>
      <c r="M68" s="478">
        <v>1.78</v>
      </c>
      <c r="N68" s="478">
        <v>1.76</v>
      </c>
      <c r="O68" s="478">
        <v>1.76</v>
      </c>
      <c r="P68" s="478">
        <v>0</v>
      </c>
      <c r="Q68" s="478">
        <v>0</v>
      </c>
      <c r="R68" s="478">
        <v>0</v>
      </c>
      <c r="S68" s="439"/>
      <c r="T68" s="439"/>
      <c r="U68" s="439"/>
      <c r="V68" s="439"/>
      <c r="W68" s="439"/>
      <c r="X68" s="439"/>
    </row>
    <row r="69" spans="1:24" s="432" customFormat="1" ht="12.75" customHeight="1" x14ac:dyDescent="0.2">
      <c r="A69" s="438" t="s">
        <v>678</v>
      </c>
      <c r="C69" s="478">
        <v>1.1236969999999999</v>
      </c>
      <c r="D69" s="478">
        <v>0.36804300000000001</v>
      </c>
      <c r="E69" s="478">
        <v>0.171186</v>
      </c>
      <c r="F69" s="478">
        <v>0.39578200000000002</v>
      </c>
      <c r="G69" s="478">
        <v>4.3333999999999998E-2</v>
      </c>
      <c r="H69" s="478">
        <v>0</v>
      </c>
      <c r="I69" s="478">
        <v>0</v>
      </c>
      <c r="J69" s="478">
        <v>0</v>
      </c>
      <c r="K69" s="478">
        <v>0</v>
      </c>
      <c r="L69" s="478">
        <v>0.162549</v>
      </c>
      <c r="M69" s="478">
        <v>2.0851990000000002</v>
      </c>
      <c r="N69" s="478">
        <v>13.58187</v>
      </c>
      <c r="O69" s="478">
        <v>4.9018920000000001</v>
      </c>
      <c r="P69" s="478">
        <v>8.3832740000000001</v>
      </c>
      <c r="Q69" s="478">
        <v>8</v>
      </c>
      <c r="R69" s="478">
        <v>4.7690000000000001</v>
      </c>
      <c r="S69" s="439"/>
      <c r="T69" s="439"/>
      <c r="U69" s="439"/>
      <c r="V69" s="439"/>
      <c r="W69" s="439"/>
      <c r="X69" s="439"/>
    </row>
    <row r="70" spans="1:24" s="432" customFormat="1" ht="19.5" customHeight="1" x14ac:dyDescent="0.2">
      <c r="A70" s="432" t="s">
        <v>584</v>
      </c>
      <c r="C70" s="478">
        <v>0</v>
      </c>
      <c r="D70" s="478">
        <v>0</v>
      </c>
      <c r="E70" s="478">
        <v>0</v>
      </c>
      <c r="F70" s="478">
        <v>0</v>
      </c>
      <c r="G70" s="478">
        <v>0</v>
      </c>
      <c r="H70" s="478">
        <v>0</v>
      </c>
      <c r="I70" s="478">
        <v>0</v>
      </c>
      <c r="J70" s="478">
        <v>0</v>
      </c>
      <c r="K70" s="478">
        <v>0</v>
      </c>
      <c r="L70" s="478">
        <v>0</v>
      </c>
      <c r="M70" s="478">
        <v>0</v>
      </c>
      <c r="N70" s="478">
        <v>0</v>
      </c>
      <c r="O70" s="478">
        <v>0</v>
      </c>
      <c r="P70" s="478">
        <v>0</v>
      </c>
      <c r="Q70" s="478">
        <v>0</v>
      </c>
      <c r="R70" s="478">
        <v>0</v>
      </c>
      <c r="S70" s="439"/>
      <c r="T70" s="439"/>
      <c r="U70" s="439"/>
      <c r="V70" s="439"/>
      <c r="W70" s="439"/>
      <c r="X70" s="439"/>
    </row>
    <row r="71" spans="1:24" s="435" customFormat="1" ht="18" customHeight="1" x14ac:dyDescent="0.2">
      <c r="A71" s="435" t="s">
        <v>679</v>
      </c>
      <c r="C71" s="476">
        <v>2.432479472721564</v>
      </c>
      <c r="D71" s="476">
        <v>33.109843415890595</v>
      </c>
      <c r="E71" s="476">
        <v>3.8289699920216727</v>
      </c>
      <c r="F71" s="476">
        <v>10.056479879838154</v>
      </c>
      <c r="G71" s="476">
        <v>5.1917584950396396</v>
      </c>
      <c r="H71" s="476">
        <v>6.1515223144234419</v>
      </c>
      <c r="I71" s="476">
        <v>11.527326408607454</v>
      </c>
      <c r="J71" s="476">
        <v>17.73290937944796</v>
      </c>
      <c r="K71" s="476">
        <v>6.6863228096057377</v>
      </c>
      <c r="L71" s="476">
        <v>5.2339454305731081</v>
      </c>
      <c r="M71" s="476">
        <v>14.418807591946585</v>
      </c>
      <c r="N71" s="476">
        <v>31.011628978026863</v>
      </c>
      <c r="O71" s="476">
        <v>31.765658142881023</v>
      </c>
      <c r="P71" s="476">
        <v>26.849697865559033</v>
      </c>
      <c r="Q71" s="476">
        <v>10.425525913389635</v>
      </c>
      <c r="R71" s="476">
        <v>-8.5037491709784021</v>
      </c>
      <c r="S71" s="439"/>
      <c r="T71" s="436"/>
      <c r="U71" s="436"/>
      <c r="V71" s="436"/>
      <c r="W71" s="436"/>
      <c r="X71" s="436"/>
    </row>
    <row r="72" spans="1:24" s="435" customFormat="1" ht="18" customHeight="1" x14ac:dyDescent="0.2">
      <c r="A72" s="435" t="s">
        <v>585</v>
      </c>
      <c r="C72" s="476">
        <v>29.253193478572499</v>
      </c>
      <c r="D72" s="476">
        <v>-44.473853279276767</v>
      </c>
      <c r="E72" s="476">
        <v>5.5862819336472054</v>
      </c>
      <c r="F72" s="476">
        <v>10.269622328479592</v>
      </c>
      <c r="G72" s="476">
        <v>-11.68802874280817</v>
      </c>
      <c r="H72" s="476">
        <v>-4.6264706150635497</v>
      </c>
      <c r="I72" s="476">
        <v>-3.2002684964315975</v>
      </c>
      <c r="J72" s="476">
        <v>3.8416622501365971</v>
      </c>
      <c r="K72" s="476">
        <v>-1.154909119940446</v>
      </c>
      <c r="L72" s="476">
        <v>19.730369766220328</v>
      </c>
      <c r="M72" s="476">
        <v>-13.445827638450842</v>
      </c>
      <c r="N72" s="476">
        <v>11.252500157088537</v>
      </c>
      <c r="O72" s="476">
        <v>-11.020505678878349</v>
      </c>
      <c r="P72" s="476">
        <v>11.791808899110798</v>
      </c>
      <c r="Q72" s="476">
        <v>16.359669271454372</v>
      </c>
      <c r="R72" s="476">
        <v>21.441746441454541</v>
      </c>
      <c r="S72" s="439"/>
      <c r="T72" s="436"/>
      <c r="U72" s="436"/>
      <c r="V72" s="436"/>
      <c r="W72" s="436"/>
      <c r="X72" s="436"/>
    </row>
    <row r="73" spans="1:24" s="437" customFormat="1" ht="19.5" customHeight="1" x14ac:dyDescent="0.2">
      <c r="A73" s="437" t="s">
        <v>586</v>
      </c>
      <c r="C73" s="477">
        <v>0.64215037769766403</v>
      </c>
      <c r="D73" s="477">
        <v>0.67535330052021503</v>
      </c>
      <c r="E73" s="477">
        <v>0.6974795534291407</v>
      </c>
      <c r="F73" s="477">
        <v>0.69434983565339348</v>
      </c>
      <c r="G73" s="477">
        <v>3.7082407526907972</v>
      </c>
      <c r="H73" s="477">
        <v>0.73900918448751574</v>
      </c>
      <c r="I73" s="477">
        <v>0.73868257006671567</v>
      </c>
      <c r="J73" s="477">
        <v>0.83876427178162305</v>
      </c>
      <c r="K73" s="477">
        <v>-1.1515031743957713</v>
      </c>
      <c r="L73" s="477">
        <v>1.1223969101417415</v>
      </c>
      <c r="M73" s="477">
        <v>3.2796223615491518</v>
      </c>
      <c r="N73" s="477">
        <v>-1.0632382754114607</v>
      </c>
      <c r="O73" s="477">
        <v>6.9873119877883028</v>
      </c>
      <c r="P73" s="477">
        <v>5.6947467157774785</v>
      </c>
      <c r="Q73" s="477">
        <v>14.649434956454378</v>
      </c>
      <c r="R73" s="477">
        <v>37.119779808892027</v>
      </c>
      <c r="S73" s="439"/>
    </row>
    <row r="74" spans="1:24" s="432" customFormat="1" ht="12.75" customHeight="1" x14ac:dyDescent="0.2">
      <c r="A74" s="438" t="s">
        <v>697</v>
      </c>
      <c r="C74" s="478">
        <v>0</v>
      </c>
      <c r="D74" s="478">
        <v>0</v>
      </c>
      <c r="E74" s="478">
        <v>0</v>
      </c>
      <c r="F74" s="478">
        <v>0</v>
      </c>
      <c r="G74" s="478">
        <v>0</v>
      </c>
      <c r="H74" s="478">
        <v>0</v>
      </c>
      <c r="I74" s="478">
        <v>0</v>
      </c>
      <c r="J74" s="478">
        <v>0</v>
      </c>
      <c r="K74" s="478">
        <v>0</v>
      </c>
      <c r="L74" s="478">
        <v>0</v>
      </c>
      <c r="M74" s="478">
        <v>0</v>
      </c>
      <c r="N74" s="478">
        <v>-2.94</v>
      </c>
      <c r="O74" s="478">
        <v>0</v>
      </c>
      <c r="P74" s="478">
        <v>0</v>
      </c>
      <c r="Q74" s="478">
        <v>0</v>
      </c>
      <c r="R74" s="478">
        <v>0</v>
      </c>
      <c r="S74" s="436"/>
    </row>
    <row r="75" spans="1:24" s="432" customFormat="1" ht="12.75" customHeight="1" x14ac:dyDescent="0.2">
      <c r="A75" s="438" t="s">
        <v>698</v>
      </c>
      <c r="C75" s="478">
        <v>0.64215037769766403</v>
      </c>
      <c r="D75" s="478">
        <v>0.67535330052021503</v>
      </c>
      <c r="E75" s="478">
        <v>0.6974795534291407</v>
      </c>
      <c r="F75" s="478">
        <v>0.69434983565339348</v>
      </c>
      <c r="G75" s="478">
        <v>3.7082407526907972</v>
      </c>
      <c r="H75" s="478">
        <v>0.73900918448751574</v>
      </c>
      <c r="I75" s="478">
        <v>0.73868257006671567</v>
      </c>
      <c r="J75" s="478">
        <v>0.83876427178162305</v>
      </c>
      <c r="K75" s="478">
        <v>-1.1515031743957713</v>
      </c>
      <c r="L75" s="478">
        <v>1.1223969101417415</v>
      </c>
      <c r="M75" s="478">
        <v>3.2796223615491518</v>
      </c>
      <c r="N75" s="478">
        <v>1.8767617245885393</v>
      </c>
      <c r="O75" s="478">
        <v>6.9873119877883028</v>
      </c>
      <c r="P75" s="478">
        <v>5.6947467157774785</v>
      </c>
      <c r="Q75" s="478">
        <v>14.649434956454378</v>
      </c>
      <c r="R75" s="478">
        <v>37.119779808892027</v>
      </c>
      <c r="S75" s="436"/>
    </row>
    <row r="76" spans="1:24" s="437" customFormat="1" ht="19.5" customHeight="1" x14ac:dyDescent="0.2">
      <c r="A76" s="437" t="s">
        <v>680</v>
      </c>
      <c r="C76" s="477">
        <v>24.447516046533167</v>
      </c>
      <c r="D76" s="477">
        <v>-44.67752774979698</v>
      </c>
      <c r="E76" s="477">
        <v>-5.2919289522069324</v>
      </c>
      <c r="F76" s="477">
        <v>-5.7036322447487997</v>
      </c>
      <c r="G76" s="477">
        <v>-18.434284495498964</v>
      </c>
      <c r="H76" s="477">
        <v>-4.1622107253086433</v>
      </c>
      <c r="I76" s="477">
        <v>-13.644554157407406</v>
      </c>
      <c r="J76" s="477">
        <v>2.7430684646464654</v>
      </c>
      <c r="K76" s="477">
        <v>6.4351571307035282</v>
      </c>
      <c r="L76" s="477">
        <v>20.948186626872225</v>
      </c>
      <c r="M76" s="477">
        <v>-11.561812666666652</v>
      </c>
      <c r="N76" s="477">
        <v>6.2146343333333292</v>
      </c>
      <c r="O76" s="477">
        <v>-13.452715000000001</v>
      </c>
      <c r="P76" s="477">
        <v>7.1743503333333383</v>
      </c>
      <c r="Q76" s="477">
        <v>-2.9657792300000043</v>
      </c>
      <c r="R76" s="477">
        <v>-3.4653587699999902</v>
      </c>
    </row>
    <row r="77" spans="1:24" s="432" customFormat="1" ht="12.75" customHeight="1" x14ac:dyDescent="0.2">
      <c r="A77" s="440" t="s">
        <v>699</v>
      </c>
      <c r="C77" s="478">
        <v>9.1154230465331576</v>
      </c>
      <c r="D77" s="478">
        <v>-30.724373749796978</v>
      </c>
      <c r="E77" s="478">
        <v>8.6511720477930663</v>
      </c>
      <c r="F77" s="478">
        <v>9.9382537552511998</v>
      </c>
      <c r="G77" s="478">
        <v>8.9546345045010316</v>
      </c>
      <c r="H77" s="478">
        <v>11.711192941358025</v>
      </c>
      <c r="I77" s="478">
        <v>8.8664658425925928</v>
      </c>
      <c r="J77" s="478">
        <v>20.245939222222223</v>
      </c>
      <c r="K77" s="478">
        <v>14.569651706461103</v>
      </c>
      <c r="L77" s="478">
        <v>-4.6687393731277744</v>
      </c>
      <c r="M77" s="478">
        <v>-11.285545999999986</v>
      </c>
      <c r="N77" s="478">
        <v>6.3347009999999964</v>
      </c>
      <c r="O77" s="478">
        <v>-11.977715</v>
      </c>
      <c r="P77" s="478">
        <v>7.7830170000000054</v>
      </c>
      <c r="Q77" s="478">
        <v>-3.7657792300000041</v>
      </c>
      <c r="R77" s="478">
        <v>-3.8653587699999883</v>
      </c>
    </row>
    <row r="78" spans="1:24" s="432" customFormat="1" ht="12.75" customHeight="1" x14ac:dyDescent="0.2">
      <c r="A78" s="475" t="s">
        <v>739</v>
      </c>
      <c r="C78" s="478">
        <v>0</v>
      </c>
      <c r="D78" s="478">
        <v>0</v>
      </c>
      <c r="E78" s="478">
        <v>0</v>
      </c>
      <c r="F78" s="478">
        <v>0</v>
      </c>
      <c r="G78" s="478">
        <v>0</v>
      </c>
      <c r="H78" s="478">
        <v>0</v>
      </c>
      <c r="I78" s="478">
        <v>0</v>
      </c>
      <c r="J78" s="478">
        <v>0</v>
      </c>
      <c r="K78" s="478">
        <v>0</v>
      </c>
      <c r="L78" s="478">
        <v>-32</v>
      </c>
      <c r="M78" s="478">
        <v>-15.5885</v>
      </c>
      <c r="N78" s="478">
        <v>-10.470799999999999</v>
      </c>
      <c r="O78" s="478">
        <v>-11.449592000000001</v>
      </c>
      <c r="P78" s="478">
        <v>-10.463699999999999</v>
      </c>
      <c r="Q78" s="478">
        <v>-14.934291</v>
      </c>
      <c r="R78" s="478">
        <v>-13.532214</v>
      </c>
    </row>
    <row r="79" spans="1:24" s="432" customFormat="1" ht="12.75" customHeight="1" x14ac:dyDescent="0.2">
      <c r="A79" s="475" t="s">
        <v>740</v>
      </c>
      <c r="C79" s="478" t="s">
        <v>311</v>
      </c>
      <c r="D79" s="478" t="s">
        <v>311</v>
      </c>
      <c r="E79" s="478" t="s">
        <v>311</v>
      </c>
      <c r="F79" s="478" t="s">
        <v>311</v>
      </c>
      <c r="G79" s="478" t="s">
        <v>311</v>
      </c>
      <c r="H79" s="478" t="s">
        <v>311</v>
      </c>
      <c r="I79" s="478" t="s">
        <v>311</v>
      </c>
      <c r="J79" s="478" t="s">
        <v>311</v>
      </c>
      <c r="K79" s="478" t="s">
        <v>311</v>
      </c>
      <c r="L79" s="478" t="s">
        <v>311</v>
      </c>
      <c r="M79" s="478" t="s">
        <v>311</v>
      </c>
      <c r="N79" s="478" t="s">
        <v>311</v>
      </c>
      <c r="O79" s="478" t="s">
        <v>311</v>
      </c>
      <c r="P79" s="478" t="s">
        <v>311</v>
      </c>
      <c r="Q79" s="478" t="s">
        <v>311</v>
      </c>
      <c r="R79" s="478" t="s">
        <v>311</v>
      </c>
      <c r="S79" s="437"/>
    </row>
    <row r="80" spans="1:24" s="432" customFormat="1" ht="12.75" customHeight="1" x14ac:dyDescent="0.2">
      <c r="A80" s="475" t="s">
        <v>734</v>
      </c>
      <c r="C80" s="478">
        <v>9.1154230465331576</v>
      </c>
      <c r="D80" s="478">
        <v>-30.724373749796978</v>
      </c>
      <c r="E80" s="478">
        <v>8.6511720477930663</v>
      </c>
      <c r="F80" s="478">
        <v>9.9382537552511998</v>
      </c>
      <c r="G80" s="478">
        <v>8.9546345045010316</v>
      </c>
      <c r="H80" s="478">
        <v>11.711192941358025</v>
      </c>
      <c r="I80" s="478">
        <v>14.025608842592593</v>
      </c>
      <c r="J80" s="478">
        <v>20.011374222222223</v>
      </c>
      <c r="K80" s="478">
        <v>16.011227333333334</v>
      </c>
      <c r="L80" s="478">
        <v>32.749552999999999</v>
      </c>
      <c r="M80" s="478">
        <v>9.1548630000000024</v>
      </c>
      <c r="N80" s="478">
        <v>20.372212000000001</v>
      </c>
      <c r="O80" s="478">
        <v>5.8908410000000035</v>
      </c>
      <c r="P80" s="478">
        <v>10.279150000000001</v>
      </c>
      <c r="Q80" s="478">
        <v>13.909894770000001</v>
      </c>
      <c r="R80" s="478">
        <v>13.437351230000001</v>
      </c>
    </row>
    <row r="81" spans="1:24" s="432" customFormat="1" ht="12.75" customHeight="1" x14ac:dyDescent="0.2">
      <c r="A81" s="444" t="s">
        <v>700</v>
      </c>
      <c r="C81" s="478">
        <v>0</v>
      </c>
      <c r="D81" s="478">
        <v>0</v>
      </c>
      <c r="E81" s="478">
        <v>0</v>
      </c>
      <c r="F81" s="478">
        <v>0</v>
      </c>
      <c r="G81" s="478">
        <v>0</v>
      </c>
      <c r="H81" s="478">
        <v>0</v>
      </c>
      <c r="I81" s="478">
        <v>-5.1591430000000003</v>
      </c>
      <c r="J81" s="478">
        <v>0.23456499999999991</v>
      </c>
      <c r="K81" s="478">
        <v>-1.9051646268722315</v>
      </c>
      <c r="L81" s="478">
        <v>-5.8848403731277728</v>
      </c>
      <c r="M81" s="478">
        <v>-4.8373009999999894</v>
      </c>
      <c r="N81" s="478">
        <v>-3.8452590000000058</v>
      </c>
      <c r="O81" s="478">
        <v>-6.3820320000000024</v>
      </c>
      <c r="P81" s="478">
        <v>7.9691990000000033</v>
      </c>
      <c r="Q81" s="478">
        <v>-2.8393970000000053</v>
      </c>
      <c r="R81" s="478">
        <v>-3.8265699999999896</v>
      </c>
      <c r="T81" s="439"/>
      <c r="U81" s="439"/>
      <c r="V81" s="439"/>
      <c r="W81" s="439"/>
      <c r="X81" s="439"/>
    </row>
    <row r="82" spans="1:24" s="432" customFormat="1" ht="12.75" customHeight="1" x14ac:dyDescent="0.2">
      <c r="A82" s="456" t="s">
        <v>321</v>
      </c>
      <c r="C82" s="478">
        <v>0</v>
      </c>
      <c r="D82" s="478">
        <v>0</v>
      </c>
      <c r="E82" s="478">
        <v>0</v>
      </c>
      <c r="F82" s="478">
        <v>0</v>
      </c>
      <c r="G82" s="478">
        <v>0</v>
      </c>
      <c r="H82" s="478">
        <v>0</v>
      </c>
      <c r="I82" s="478">
        <v>0</v>
      </c>
      <c r="J82" s="478">
        <v>0</v>
      </c>
      <c r="K82" s="478">
        <v>0.46358900000000003</v>
      </c>
      <c r="L82" s="478">
        <v>0.46654799999999996</v>
      </c>
      <c r="M82" s="478">
        <v>-1.4607999999999954E-2</v>
      </c>
      <c r="N82" s="478">
        <v>0.27854799999999996</v>
      </c>
      <c r="O82" s="478">
        <v>-3.6932000000000006E-2</v>
      </c>
      <c r="P82" s="478">
        <v>-1.6319999999999946E-3</v>
      </c>
      <c r="Q82" s="478">
        <v>9.8014000000000004E-2</v>
      </c>
      <c r="R82" s="478">
        <v>5.6073999999999999E-2</v>
      </c>
      <c r="T82" s="439"/>
      <c r="U82" s="439"/>
      <c r="V82" s="439"/>
      <c r="W82" s="439"/>
      <c r="X82" s="439"/>
    </row>
    <row r="83" spans="1:24" s="432" customFormat="1" ht="12.75" customHeight="1" x14ac:dyDescent="0.2">
      <c r="A83" s="438" t="s">
        <v>701</v>
      </c>
      <c r="C83" s="478">
        <v>15.332093000000009</v>
      </c>
      <c r="D83" s="478">
        <v>-13.953154</v>
      </c>
      <c r="E83" s="478">
        <v>-13.943100999999999</v>
      </c>
      <c r="F83" s="478">
        <v>-15.641886</v>
      </c>
      <c r="G83" s="478">
        <v>-27.388918999999998</v>
      </c>
      <c r="H83" s="478">
        <v>-15.873403666666668</v>
      </c>
      <c r="I83" s="478">
        <v>-22.511019999999998</v>
      </c>
      <c r="J83" s="478">
        <v>-2.8707575757578319E-3</v>
      </c>
      <c r="K83" s="478">
        <v>0.75503942424242521</v>
      </c>
      <c r="L83" s="478">
        <v>0.61692599999999942</v>
      </c>
      <c r="M83" s="478">
        <v>-0.27626666666666644</v>
      </c>
      <c r="N83" s="478">
        <v>-0.12006666666666677</v>
      </c>
      <c r="O83" s="478">
        <v>-1.4750000000000001</v>
      </c>
      <c r="P83" s="478">
        <v>-0.60866666666666669</v>
      </c>
      <c r="Q83" s="478">
        <v>0.79999999999999982</v>
      </c>
      <c r="R83" s="478">
        <v>0.39999999999999991</v>
      </c>
    </row>
    <row r="84" spans="1:24" s="432" customFormat="1" ht="12.75" customHeight="1" x14ac:dyDescent="0.2">
      <c r="A84" s="444" t="s">
        <v>702</v>
      </c>
      <c r="C84" s="478">
        <v>-1.6</v>
      </c>
      <c r="D84" s="478">
        <v>0.35000000000000009</v>
      </c>
      <c r="E84" s="478">
        <v>0.79999999999999982</v>
      </c>
      <c r="F84" s="478">
        <v>0.46150000000000002</v>
      </c>
      <c r="G84" s="478">
        <v>-1.1309999999999998</v>
      </c>
      <c r="H84" s="478">
        <v>0.95233333333333281</v>
      </c>
      <c r="I84" s="478">
        <v>0.12807200000000041</v>
      </c>
      <c r="J84" s="478">
        <v>-2.8707575757578319E-3</v>
      </c>
      <c r="K84" s="478">
        <v>0.75503942424242521</v>
      </c>
      <c r="L84" s="478">
        <v>0.61692599999999942</v>
      </c>
      <c r="M84" s="478">
        <v>-0.27626666666666644</v>
      </c>
      <c r="N84" s="478">
        <v>-0.12006666666666677</v>
      </c>
      <c r="O84" s="478">
        <v>-1.4750000000000001</v>
      </c>
      <c r="P84" s="478">
        <v>-0.60866666666666669</v>
      </c>
      <c r="Q84" s="478">
        <v>0.79999999999999982</v>
      </c>
      <c r="R84" s="478">
        <v>0.39999999999999991</v>
      </c>
      <c r="S84" s="439"/>
    </row>
    <row r="85" spans="1:24" s="432" customFormat="1" ht="12.75" customHeight="1" x14ac:dyDescent="0.2">
      <c r="A85" s="457" t="s">
        <v>703</v>
      </c>
      <c r="C85" s="478">
        <v>16.932093000000009</v>
      </c>
      <c r="D85" s="478">
        <v>-14.303153999999999</v>
      </c>
      <c r="E85" s="478">
        <v>-14.743100999999999</v>
      </c>
      <c r="F85" s="478">
        <v>-16.103386</v>
      </c>
      <c r="G85" s="478">
        <v>-26.257918999999998</v>
      </c>
      <c r="H85" s="478">
        <v>-16.825737</v>
      </c>
      <c r="I85" s="478">
        <v>-22.639091999999998</v>
      </c>
      <c r="J85" s="478">
        <v>0</v>
      </c>
      <c r="K85" s="478">
        <v>0</v>
      </c>
      <c r="L85" s="478">
        <v>0</v>
      </c>
      <c r="M85" s="478">
        <v>0</v>
      </c>
      <c r="N85" s="478">
        <v>0</v>
      </c>
      <c r="O85" s="478">
        <v>0</v>
      </c>
      <c r="P85" s="478">
        <v>0</v>
      </c>
      <c r="Q85" s="478">
        <v>0</v>
      </c>
      <c r="R85" s="478">
        <v>0</v>
      </c>
      <c r="S85" s="439"/>
    </row>
    <row r="86" spans="1:24" s="437" customFormat="1" ht="19.5" customHeight="1" x14ac:dyDescent="0.2">
      <c r="A86" s="437" t="s">
        <v>682</v>
      </c>
      <c r="C86" s="477">
        <v>4.1635270543416656</v>
      </c>
      <c r="D86" s="477">
        <v>-0.47167882999999944</v>
      </c>
      <c r="E86" s="477">
        <v>10.180731332424998</v>
      </c>
      <c r="F86" s="477">
        <v>15.278904737574999</v>
      </c>
      <c r="G86" s="477">
        <v>3.0380149999999979</v>
      </c>
      <c r="H86" s="477">
        <v>-1.2032690742424226</v>
      </c>
      <c r="I86" s="477">
        <v>9.7056030909090918</v>
      </c>
      <c r="J86" s="477">
        <v>0.25982951370850849</v>
      </c>
      <c r="K86" s="477">
        <v>-6.4385630762482027</v>
      </c>
      <c r="L86" s="477">
        <v>-2.3402137707936381</v>
      </c>
      <c r="M86" s="477">
        <v>-5.163637333333341</v>
      </c>
      <c r="N86" s="477">
        <v>6.101104099166669</v>
      </c>
      <c r="O86" s="477">
        <v>-4.5551026666666505</v>
      </c>
      <c r="P86" s="477">
        <v>-1.077288150000018</v>
      </c>
      <c r="Q86" s="477">
        <v>4.676013545</v>
      </c>
      <c r="R86" s="477">
        <v>-12.212674597437497</v>
      </c>
      <c r="S86" s="432"/>
    </row>
    <row r="87" spans="1:24" s="432" customFormat="1" ht="12.75" customHeight="1" x14ac:dyDescent="0.2">
      <c r="A87" s="438" t="s">
        <v>699</v>
      </c>
      <c r="C87" s="478">
        <v>0.69999999999999896</v>
      </c>
      <c r="D87" s="478">
        <v>-2.3780000000000001</v>
      </c>
      <c r="E87" s="478">
        <v>1.2779999999999987</v>
      </c>
      <c r="F87" s="478">
        <v>0.67249999999999943</v>
      </c>
      <c r="G87" s="478">
        <v>-5.322499999999998</v>
      </c>
      <c r="H87" s="478">
        <v>-9.5562424242424235</v>
      </c>
      <c r="I87" s="478">
        <v>1.939109090909092</v>
      </c>
      <c r="J87" s="478">
        <v>-7.2406914862914888</v>
      </c>
      <c r="K87" s="478">
        <v>-9.9902481962482028</v>
      </c>
      <c r="L87" s="478">
        <v>-2.6771936507936402</v>
      </c>
      <c r="M87" s="478">
        <v>-2.6175333333333413</v>
      </c>
      <c r="N87" s="478">
        <v>-3.982533333333329</v>
      </c>
      <c r="O87" s="478">
        <v>-3.1690666666666516</v>
      </c>
      <c r="P87" s="478">
        <v>3.6443999999999832</v>
      </c>
      <c r="Q87" s="478">
        <v>-6.5</v>
      </c>
      <c r="R87" s="478">
        <v>-8.1999999999999957</v>
      </c>
    </row>
    <row r="88" spans="1:24" s="432" customFormat="1" ht="12.75" customHeight="1" x14ac:dyDescent="0.2">
      <c r="A88" s="441" t="s">
        <v>704</v>
      </c>
      <c r="C88" s="478">
        <v>0.69999999999999896</v>
      </c>
      <c r="D88" s="478">
        <v>-2.3780000000000001</v>
      </c>
      <c r="E88" s="478">
        <v>1.2779999999999987</v>
      </c>
      <c r="F88" s="478">
        <v>0.67249999999999943</v>
      </c>
      <c r="G88" s="478">
        <v>-5.322499999999998</v>
      </c>
      <c r="H88" s="478">
        <v>-9.5562424242424235</v>
      </c>
      <c r="I88" s="478">
        <v>1.939109090909092</v>
      </c>
      <c r="J88" s="478">
        <v>-7.2406914862914888</v>
      </c>
      <c r="K88" s="478">
        <v>-9.9902481962482028</v>
      </c>
      <c r="L88" s="478">
        <v>-2.6771936507936402</v>
      </c>
      <c r="M88" s="478">
        <v>-2.6175333333333413</v>
      </c>
      <c r="N88" s="478">
        <v>-3.982533333333329</v>
      </c>
      <c r="O88" s="478">
        <v>-3.1690666666666516</v>
      </c>
      <c r="P88" s="478">
        <v>3.6443999999999832</v>
      </c>
      <c r="Q88" s="478">
        <v>-6.5</v>
      </c>
      <c r="R88" s="478">
        <v>-8.1999999999999957</v>
      </c>
    </row>
    <row r="89" spans="1:24" s="432" customFormat="1" ht="12.75" customHeight="1" x14ac:dyDescent="0.2">
      <c r="A89" s="438" t="s">
        <v>701</v>
      </c>
      <c r="C89" s="478">
        <v>3.4635270543416663</v>
      </c>
      <c r="D89" s="478">
        <v>1.9063211700000007</v>
      </c>
      <c r="E89" s="478">
        <v>8.9027313324249988</v>
      </c>
      <c r="F89" s="478">
        <v>14.606404737575</v>
      </c>
      <c r="G89" s="478">
        <v>8.3605149999999959</v>
      </c>
      <c r="H89" s="478">
        <v>8.352973350000001</v>
      </c>
      <c r="I89" s="478">
        <v>7.7664939999999998</v>
      </c>
      <c r="J89" s="478">
        <v>7.5005209999999973</v>
      </c>
      <c r="K89" s="478">
        <v>3.5516851200000006</v>
      </c>
      <c r="L89" s="478">
        <v>0.3369798800000019</v>
      </c>
      <c r="M89" s="478">
        <v>-2.5461040000000001</v>
      </c>
      <c r="N89" s="478">
        <v>10.083637432499998</v>
      </c>
      <c r="O89" s="478">
        <v>-1.3860359999999994</v>
      </c>
      <c r="P89" s="478">
        <v>-4.7216881500000012</v>
      </c>
      <c r="Q89" s="478">
        <v>11.176013545</v>
      </c>
      <c r="R89" s="478">
        <v>-4.0126745974375009</v>
      </c>
      <c r="S89" s="437"/>
    </row>
    <row r="90" spans="1:24" s="432" customFormat="1" ht="12.75" customHeight="1" x14ac:dyDescent="0.2">
      <c r="A90" s="441" t="s">
        <v>589</v>
      </c>
      <c r="C90" s="478">
        <v>4.0503099999999996</v>
      </c>
      <c r="D90" s="478">
        <v>2.108222</v>
      </c>
      <c r="E90" s="478">
        <v>10.664339999999999</v>
      </c>
      <c r="F90" s="478">
        <v>7.9510009999999998</v>
      </c>
      <c r="G90" s="478">
        <v>3.3061040000000004</v>
      </c>
      <c r="H90" s="478">
        <v>9.0146359999999994</v>
      </c>
      <c r="I90" s="478">
        <v>9.2092320000000001</v>
      </c>
      <c r="J90" s="478">
        <v>9.2194319999999994</v>
      </c>
      <c r="K90" s="478">
        <v>4.8709811200000006</v>
      </c>
      <c r="L90" s="478">
        <v>1.716055880000001</v>
      </c>
      <c r="M90" s="478">
        <v>-1.3000859999999999</v>
      </c>
      <c r="N90" s="478">
        <v>0.30517799999999951</v>
      </c>
      <c r="O90" s="478">
        <v>-1.1999619999999993</v>
      </c>
      <c r="P90" s="478">
        <v>-1.0894140000000012</v>
      </c>
      <c r="Q90" s="478">
        <v>-1.7560172800000002</v>
      </c>
      <c r="R90" s="478">
        <v>-2.0695930974374996</v>
      </c>
    </row>
    <row r="91" spans="1:24" s="432" customFormat="1" ht="12.75" customHeight="1" x14ac:dyDescent="0.2">
      <c r="A91" s="441" t="s">
        <v>705</v>
      </c>
      <c r="C91" s="478">
        <v>-0.58678294565833311</v>
      </c>
      <c r="D91" s="478">
        <v>-0.20190082999999936</v>
      </c>
      <c r="E91" s="478">
        <v>-1.7616086675750002</v>
      </c>
      <c r="F91" s="478">
        <v>6.6554037375749999</v>
      </c>
      <c r="G91" s="478">
        <v>5.0544109999999964</v>
      </c>
      <c r="H91" s="478">
        <v>-0.6616626499999978</v>
      </c>
      <c r="I91" s="478">
        <v>-1.4427380000000007</v>
      </c>
      <c r="J91" s="478">
        <v>-1.7189110000000016</v>
      </c>
      <c r="K91" s="478">
        <v>-1.319296</v>
      </c>
      <c r="L91" s="478">
        <v>-1.3790759999999991</v>
      </c>
      <c r="M91" s="478">
        <v>-1.2460180000000003</v>
      </c>
      <c r="N91" s="478">
        <v>9.7784594324999983</v>
      </c>
      <c r="O91" s="478">
        <v>-0.18607399999999996</v>
      </c>
      <c r="P91" s="478">
        <v>-3.6322741499999998</v>
      </c>
      <c r="Q91" s="478">
        <v>12.932030825</v>
      </c>
      <c r="R91" s="478">
        <v>-1.9430815000000015</v>
      </c>
    </row>
    <row r="92" spans="1:24" s="450" customFormat="1" ht="18" customHeight="1" x14ac:dyDescent="0.2">
      <c r="A92" s="452" t="s">
        <v>389</v>
      </c>
      <c r="B92" s="452"/>
      <c r="C92" s="480">
        <v>31.685672951294062</v>
      </c>
      <c r="D92" s="480">
        <v>-11.364009863386173</v>
      </c>
      <c r="E92" s="480">
        <v>9.415251925668878</v>
      </c>
      <c r="F92" s="480">
        <v>20.326102208317746</v>
      </c>
      <c r="G92" s="480">
        <v>-6.4962702477685301</v>
      </c>
      <c r="H92" s="480">
        <v>1.5250516993598922</v>
      </c>
      <c r="I92" s="480">
        <v>8.3270579121758566</v>
      </c>
      <c r="J92" s="480">
        <v>21.574571629584558</v>
      </c>
      <c r="K92" s="480">
        <v>5.5314136896652917</v>
      </c>
      <c r="L92" s="480">
        <v>24.964315196793436</v>
      </c>
      <c r="M92" s="480">
        <v>0.97297995349574329</v>
      </c>
      <c r="N92" s="480">
        <v>42.264129135115397</v>
      </c>
      <c r="O92" s="480">
        <v>20.745152464002672</v>
      </c>
      <c r="P92" s="480">
        <v>38.641506764669828</v>
      </c>
      <c r="Q92" s="480">
        <v>26.785195184844007</v>
      </c>
      <c r="R92" s="480">
        <v>12.937997270476139</v>
      </c>
      <c r="S92" s="432"/>
      <c r="T92" s="462"/>
      <c r="U92" s="462"/>
      <c r="V92" s="462"/>
      <c r="W92" s="462"/>
      <c r="X92" s="462"/>
    </row>
    <row r="93" spans="1:24" s="432" customFormat="1" ht="12.75" x14ac:dyDescent="0.2">
      <c r="A93" s="455" t="s">
        <v>685</v>
      </c>
      <c r="C93" s="446"/>
      <c r="D93" s="446"/>
      <c r="E93" s="446"/>
      <c r="F93" s="446"/>
      <c r="G93" s="446"/>
      <c r="H93" s="446"/>
      <c r="I93" s="446"/>
      <c r="J93" s="446"/>
      <c r="K93" s="446"/>
      <c r="L93" s="446"/>
      <c r="M93" s="446"/>
      <c r="N93" s="446"/>
      <c r="O93" s="446"/>
      <c r="P93" s="446"/>
      <c r="Q93" s="446"/>
      <c r="R93" s="446"/>
    </row>
    <row r="94" spans="1:24" s="432" customFormat="1" ht="12.75" x14ac:dyDescent="0.2">
      <c r="A94" s="432" t="s">
        <v>727</v>
      </c>
      <c r="C94" s="446" t="s">
        <v>311</v>
      </c>
      <c r="D94" s="446" t="s">
        <v>311</v>
      </c>
      <c r="E94" s="446" t="s">
        <v>311</v>
      </c>
      <c r="F94" s="446" t="s">
        <v>311</v>
      </c>
      <c r="G94" s="446" t="s">
        <v>311</v>
      </c>
      <c r="H94" s="446" t="s">
        <v>311</v>
      </c>
      <c r="I94" s="446">
        <v>28.27426277584696</v>
      </c>
      <c r="J94" s="446">
        <v>35.153714753952919</v>
      </c>
      <c r="K94" s="446">
        <v>33.741441768150125</v>
      </c>
      <c r="L94" s="446">
        <v>44.114225999999995</v>
      </c>
      <c r="M94" s="446">
        <v>56.013921999999994</v>
      </c>
      <c r="N94" s="446">
        <v>47.120874000000001</v>
      </c>
      <c r="O94" s="446">
        <v>81.210390000000004</v>
      </c>
      <c r="P94" s="446">
        <v>66.673906015594639</v>
      </c>
      <c r="Q94" s="446">
        <v>65.108921104335707</v>
      </c>
      <c r="R94" s="446">
        <v>84.756829740502894</v>
      </c>
    </row>
    <row r="95" spans="1:24" s="432" customFormat="1" ht="12.75" customHeight="1" x14ac:dyDescent="0.2">
      <c r="A95" s="369" t="s">
        <v>733</v>
      </c>
      <c r="S95" s="462"/>
    </row>
    <row r="96" spans="1:24" s="432" customFormat="1" ht="12.75" x14ac:dyDescent="0.2">
      <c r="A96" s="369" t="s">
        <v>741</v>
      </c>
    </row>
    <row r="97" spans="18:19" ht="15" customHeight="1" x14ac:dyDescent="0.25">
      <c r="R97" s="182"/>
      <c r="S97" s="432"/>
    </row>
    <row r="98" spans="18:19" ht="15" customHeight="1" x14ac:dyDescent="0.25">
      <c r="S98" s="432"/>
    </row>
    <row r="99" spans="18:19" ht="15" customHeight="1" x14ac:dyDescent="0.25">
      <c r="S99" s="432"/>
    </row>
    <row r="100" spans="18:19" ht="15" customHeight="1" x14ac:dyDescent="0.25"/>
    <row r="101" spans="18:19" ht="15" customHeight="1" x14ac:dyDescent="0.25"/>
    <row r="102" spans="18:19" ht="15" customHeight="1" x14ac:dyDescent="0.25"/>
    <row r="103" spans="18:19" ht="15" customHeight="1" x14ac:dyDescent="0.25"/>
    <row r="104" spans="18:19" ht="15" customHeight="1" x14ac:dyDescent="0.25"/>
    <row r="105" spans="18:19" ht="15" customHeight="1" x14ac:dyDescent="0.25"/>
    <row r="106" spans="18:19" ht="15" customHeight="1" x14ac:dyDescent="0.25"/>
    <row r="107" spans="18:19" ht="15" customHeight="1" x14ac:dyDescent="0.25"/>
    <row r="108" spans="18:19" ht="15" customHeight="1" x14ac:dyDescent="0.25"/>
    <row r="109" spans="18:19" ht="15" customHeight="1" x14ac:dyDescent="0.25"/>
    <row r="110" spans="18:19" ht="15" customHeight="1" x14ac:dyDescent="0.25"/>
    <row r="111" spans="18:19" ht="15" customHeight="1" x14ac:dyDescent="0.25"/>
    <row r="112" spans="18:19" ht="15" customHeight="1" x14ac:dyDescent="0.25"/>
    <row r="113" ht="15" customHeight="1" x14ac:dyDescent="0.25"/>
    <row r="114" ht="15" customHeight="1" x14ac:dyDescent="0.25"/>
    <row r="115" ht="15" customHeight="1" x14ac:dyDescent="0.25"/>
    <row r="116" ht="15" customHeight="1" x14ac:dyDescent="0.25"/>
    <row r="117" ht="15" customHeight="1" x14ac:dyDescent="0.25"/>
    <row r="118" ht="15" customHeight="1" x14ac:dyDescent="0.25"/>
    <row r="119" ht="15" customHeight="1" x14ac:dyDescent="0.25"/>
    <row r="120" ht="15" customHeight="1" x14ac:dyDescent="0.25"/>
    <row r="121" ht="15" customHeight="1" x14ac:dyDescent="0.25"/>
    <row r="122" ht="15" customHeight="1" x14ac:dyDescent="0.25"/>
    <row r="123" ht="15" customHeight="1" x14ac:dyDescent="0.25"/>
    <row r="124" ht="15" customHeight="1" x14ac:dyDescent="0.25"/>
    <row r="125" ht="15" customHeight="1" x14ac:dyDescent="0.25"/>
    <row r="126" ht="15" customHeight="1" x14ac:dyDescent="0.25"/>
    <row r="127" ht="15" customHeight="1" x14ac:dyDescent="0.25"/>
    <row r="128" ht="15" customHeight="1" x14ac:dyDescent="0.25"/>
    <row r="129" ht="15" customHeight="1" x14ac:dyDescent="0.25"/>
    <row r="130" ht="15" customHeight="1" x14ac:dyDescent="0.25"/>
    <row r="131" ht="15" customHeight="1" x14ac:dyDescent="0.25"/>
    <row r="132" ht="15" customHeight="1" x14ac:dyDescent="0.25"/>
    <row r="133" ht="15" customHeight="1" x14ac:dyDescent="0.25"/>
    <row r="134" ht="15" customHeight="1" x14ac:dyDescent="0.25"/>
    <row r="135" ht="15" customHeight="1" x14ac:dyDescent="0.25"/>
    <row r="136" ht="15" customHeight="1" x14ac:dyDescent="0.25"/>
    <row r="137" ht="15" customHeight="1" x14ac:dyDescent="0.25"/>
    <row r="138" ht="15" customHeight="1" x14ac:dyDescent="0.25"/>
    <row r="139" ht="15" customHeight="1" x14ac:dyDescent="0.25"/>
    <row r="140" ht="15" customHeight="1" x14ac:dyDescent="0.25"/>
    <row r="141" ht="15" customHeight="1" x14ac:dyDescent="0.25"/>
    <row r="142" ht="15" customHeight="1" x14ac:dyDescent="0.25"/>
    <row r="143" ht="15" customHeight="1" x14ac:dyDescent="0.25"/>
    <row r="144" ht="15" customHeight="1" x14ac:dyDescent="0.25"/>
    <row r="145" ht="15" customHeight="1" x14ac:dyDescent="0.25"/>
    <row r="146" ht="15" customHeight="1" x14ac:dyDescent="0.25"/>
    <row r="147" ht="15" customHeight="1" x14ac:dyDescent="0.25"/>
    <row r="148" ht="15" customHeight="1" x14ac:dyDescent="0.25"/>
    <row r="149" ht="15" customHeight="1" x14ac:dyDescent="0.25"/>
    <row r="150" ht="15" customHeight="1" x14ac:dyDescent="0.25"/>
    <row r="151" ht="15" customHeight="1" x14ac:dyDescent="0.25"/>
    <row r="152" ht="15" customHeight="1" x14ac:dyDescent="0.25"/>
    <row r="153" ht="15" customHeight="1" x14ac:dyDescent="0.25"/>
    <row r="154" ht="15" customHeight="1" x14ac:dyDescent="0.25"/>
    <row r="155" ht="15" customHeight="1" x14ac:dyDescent="0.25"/>
    <row r="156" ht="15" customHeight="1" x14ac:dyDescent="0.25"/>
    <row r="157" ht="15" customHeight="1" x14ac:dyDescent="0.25"/>
    <row r="158" ht="15" customHeight="1" x14ac:dyDescent="0.25"/>
    <row r="159" ht="15" customHeight="1" x14ac:dyDescent="0.25"/>
    <row r="160" ht="15" customHeight="1" x14ac:dyDescent="0.25"/>
    <row r="161" ht="15" customHeight="1" x14ac:dyDescent="0.25"/>
    <row r="162" ht="15" customHeight="1" x14ac:dyDescent="0.25"/>
    <row r="163" ht="15" customHeight="1" x14ac:dyDescent="0.25"/>
    <row r="164" ht="15" customHeight="1" x14ac:dyDescent="0.25"/>
    <row r="165" ht="15" customHeight="1" x14ac:dyDescent="0.25"/>
    <row r="166" ht="15" customHeight="1" x14ac:dyDescent="0.25"/>
    <row r="167" ht="15" customHeight="1" x14ac:dyDescent="0.25"/>
    <row r="168" ht="15" customHeight="1" x14ac:dyDescent="0.25"/>
    <row r="169" ht="15" customHeight="1" x14ac:dyDescent="0.25"/>
    <row r="170" ht="15" customHeight="1" x14ac:dyDescent="0.25"/>
    <row r="171" ht="15" customHeight="1" x14ac:dyDescent="0.25"/>
    <row r="172" ht="15" customHeight="1" x14ac:dyDescent="0.25"/>
    <row r="173" ht="15" customHeight="1" x14ac:dyDescent="0.25"/>
    <row r="174" ht="15" customHeight="1" x14ac:dyDescent="0.25"/>
    <row r="175" ht="15" customHeight="1" x14ac:dyDescent="0.25"/>
    <row r="176" ht="15" customHeight="1" x14ac:dyDescent="0.25"/>
    <row r="177" ht="15" customHeight="1" x14ac:dyDescent="0.25"/>
    <row r="178" ht="15" customHeight="1" x14ac:dyDescent="0.25"/>
    <row r="179" ht="15" customHeight="1" x14ac:dyDescent="0.25"/>
    <row r="180" ht="15" customHeight="1" x14ac:dyDescent="0.25"/>
    <row r="181" ht="15" customHeight="1" x14ac:dyDescent="0.25"/>
    <row r="182" ht="15" customHeight="1" x14ac:dyDescent="0.25"/>
    <row r="183" ht="15" customHeight="1" x14ac:dyDescent="0.25"/>
    <row r="184" ht="15" customHeight="1" x14ac:dyDescent="0.25"/>
    <row r="185" ht="15" customHeight="1" x14ac:dyDescent="0.25"/>
    <row r="186" ht="15" customHeight="1" x14ac:dyDescent="0.25"/>
    <row r="187" ht="15" customHeight="1" x14ac:dyDescent="0.25"/>
    <row r="188" ht="15" customHeight="1" x14ac:dyDescent="0.25"/>
    <row r="189" ht="15" customHeight="1" x14ac:dyDescent="0.25"/>
    <row r="190" ht="15" customHeight="1" x14ac:dyDescent="0.25"/>
    <row r="191" ht="15" customHeight="1" x14ac:dyDescent="0.25"/>
    <row r="192" ht="15" customHeight="1" x14ac:dyDescent="0.25"/>
    <row r="193" ht="15" customHeight="1" x14ac:dyDescent="0.25"/>
    <row r="194" ht="15" customHeight="1" x14ac:dyDescent="0.25"/>
    <row r="195" ht="15" customHeight="1" x14ac:dyDescent="0.25"/>
    <row r="196" ht="15" customHeight="1" x14ac:dyDescent="0.25"/>
    <row r="197" ht="15" customHeight="1" x14ac:dyDescent="0.25"/>
    <row r="198" ht="15" customHeight="1" x14ac:dyDescent="0.25"/>
    <row r="199" ht="15" customHeight="1" x14ac:dyDescent="0.25"/>
    <row r="200" ht="15" customHeight="1" x14ac:dyDescent="0.25"/>
    <row r="201" ht="15" customHeight="1" x14ac:dyDescent="0.25"/>
    <row r="202" ht="15" customHeight="1" x14ac:dyDescent="0.25"/>
    <row r="203" ht="15" customHeight="1" x14ac:dyDescent="0.25"/>
    <row r="204" ht="15" customHeight="1" x14ac:dyDescent="0.25"/>
    <row r="205" ht="15" customHeight="1" x14ac:dyDescent="0.25"/>
    <row r="206" ht="15" customHeight="1" x14ac:dyDescent="0.25"/>
    <row r="207" ht="15" customHeight="1" x14ac:dyDescent="0.25"/>
    <row r="208" ht="15" customHeight="1" x14ac:dyDescent="0.25"/>
    <row r="209" ht="15" customHeight="1" x14ac:dyDescent="0.25"/>
    <row r="210" ht="15" customHeight="1" x14ac:dyDescent="0.25"/>
    <row r="211" ht="15" customHeight="1" x14ac:dyDescent="0.25"/>
    <row r="212" ht="15" customHeight="1" x14ac:dyDescent="0.25"/>
    <row r="213" ht="15" customHeight="1" x14ac:dyDescent="0.25"/>
    <row r="214" ht="15" customHeight="1" x14ac:dyDescent="0.25"/>
    <row r="215" ht="15" customHeight="1" x14ac:dyDescent="0.25"/>
    <row r="216" ht="15" customHeight="1" x14ac:dyDescent="0.25"/>
    <row r="217" ht="15" customHeight="1" x14ac:dyDescent="0.25"/>
    <row r="218" ht="15" customHeight="1" x14ac:dyDescent="0.25"/>
    <row r="219" ht="15" customHeight="1" x14ac:dyDescent="0.25"/>
    <row r="220" ht="15" customHeight="1" x14ac:dyDescent="0.25"/>
    <row r="221" ht="15" customHeight="1" x14ac:dyDescent="0.25"/>
    <row r="222" ht="15" customHeight="1" x14ac:dyDescent="0.25"/>
    <row r="223" ht="15" customHeight="1" x14ac:dyDescent="0.25"/>
    <row r="224"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row r="232" ht="15" customHeight="1" x14ac:dyDescent="0.25"/>
    <row r="233" ht="15" customHeight="1" x14ac:dyDescent="0.25"/>
    <row r="234" ht="15" customHeight="1" x14ac:dyDescent="0.25"/>
    <row r="235" ht="15" customHeight="1" x14ac:dyDescent="0.25"/>
    <row r="236" ht="15" customHeight="1" x14ac:dyDescent="0.25"/>
    <row r="237" ht="15" customHeight="1" x14ac:dyDescent="0.25"/>
    <row r="238" ht="15" customHeight="1" x14ac:dyDescent="0.25"/>
    <row r="239" ht="15" customHeight="1" x14ac:dyDescent="0.25"/>
    <row r="240" ht="15" customHeight="1" x14ac:dyDescent="0.25"/>
    <row r="241" ht="15" customHeight="1" x14ac:dyDescent="0.25"/>
    <row r="242" ht="15" customHeight="1" x14ac:dyDescent="0.25"/>
    <row r="243" ht="15" customHeight="1" x14ac:dyDescent="0.25"/>
    <row r="244" ht="15" customHeight="1" x14ac:dyDescent="0.25"/>
    <row r="245" ht="15" customHeight="1" x14ac:dyDescent="0.25"/>
    <row r="246" ht="15" customHeight="1" x14ac:dyDescent="0.25"/>
    <row r="247" ht="15" customHeight="1" x14ac:dyDescent="0.25"/>
    <row r="248" ht="15" customHeight="1" x14ac:dyDescent="0.25"/>
    <row r="249" ht="15" customHeight="1" x14ac:dyDescent="0.25"/>
    <row r="250" ht="15" customHeight="1" x14ac:dyDescent="0.25"/>
    <row r="251" ht="15" customHeight="1" x14ac:dyDescent="0.25"/>
    <row r="252" ht="15" customHeight="1" x14ac:dyDescent="0.25"/>
    <row r="253" ht="15" customHeight="1" x14ac:dyDescent="0.25"/>
    <row r="254" ht="15" customHeight="1" x14ac:dyDescent="0.25"/>
    <row r="255" ht="15" customHeight="1" x14ac:dyDescent="0.25"/>
    <row r="256" ht="15" customHeight="1" x14ac:dyDescent="0.25"/>
    <row r="257" ht="15" customHeight="1" x14ac:dyDescent="0.25"/>
    <row r="258" ht="15" customHeight="1" x14ac:dyDescent="0.25"/>
    <row r="259" ht="15" customHeight="1" x14ac:dyDescent="0.25"/>
    <row r="260" ht="15" customHeight="1" x14ac:dyDescent="0.25"/>
    <row r="261" ht="15" customHeight="1" x14ac:dyDescent="0.25"/>
    <row r="262" ht="15" customHeight="1" x14ac:dyDescent="0.25"/>
    <row r="263" ht="15" customHeight="1" x14ac:dyDescent="0.25"/>
    <row r="264" ht="15" customHeight="1" x14ac:dyDescent="0.25"/>
    <row r="265" ht="15" customHeight="1" x14ac:dyDescent="0.25"/>
    <row r="266" ht="15" customHeight="1" x14ac:dyDescent="0.25"/>
    <row r="267" ht="15" customHeight="1" x14ac:dyDescent="0.25"/>
    <row r="268" ht="15" customHeight="1" x14ac:dyDescent="0.25"/>
    <row r="269" ht="15" customHeight="1" x14ac:dyDescent="0.25"/>
    <row r="270" ht="15" customHeight="1" x14ac:dyDescent="0.25"/>
    <row r="271" ht="15" customHeight="1" x14ac:dyDescent="0.25"/>
    <row r="272" ht="15" customHeight="1" x14ac:dyDescent="0.25"/>
    <row r="273" ht="15" customHeight="1" x14ac:dyDescent="0.25"/>
    <row r="274" ht="15" customHeight="1" x14ac:dyDescent="0.25"/>
    <row r="275" ht="15" customHeight="1" x14ac:dyDescent="0.25"/>
    <row r="276" ht="15" customHeight="1" x14ac:dyDescent="0.25"/>
    <row r="277" ht="15" customHeight="1" x14ac:dyDescent="0.25"/>
    <row r="278" ht="15" customHeight="1" x14ac:dyDescent="0.25"/>
    <row r="279" ht="15" customHeight="1" x14ac:dyDescent="0.25"/>
    <row r="280" ht="15" customHeight="1" x14ac:dyDescent="0.25"/>
    <row r="281" ht="15" customHeight="1" x14ac:dyDescent="0.25"/>
    <row r="282" ht="15" customHeight="1" x14ac:dyDescent="0.25"/>
    <row r="283" ht="15" customHeight="1" x14ac:dyDescent="0.25"/>
    <row r="284" ht="15" customHeight="1" x14ac:dyDescent="0.25"/>
    <row r="285" ht="15" customHeight="1" x14ac:dyDescent="0.25"/>
    <row r="286" ht="15" customHeight="1" x14ac:dyDescent="0.25"/>
    <row r="287" ht="15" customHeight="1" x14ac:dyDescent="0.25"/>
    <row r="288" ht="15" customHeight="1" x14ac:dyDescent="0.25"/>
    <row r="289" ht="15" customHeight="1" x14ac:dyDescent="0.25"/>
    <row r="290" ht="15" customHeight="1" x14ac:dyDescent="0.25"/>
    <row r="291" ht="15" customHeight="1" x14ac:dyDescent="0.25"/>
    <row r="292" ht="15" customHeight="1" x14ac:dyDescent="0.25"/>
    <row r="293" ht="15" customHeight="1" x14ac:dyDescent="0.25"/>
    <row r="294" ht="15" customHeight="1" x14ac:dyDescent="0.25"/>
    <row r="295" ht="15" customHeight="1" x14ac:dyDescent="0.25"/>
    <row r="296" ht="15" customHeight="1" x14ac:dyDescent="0.25"/>
    <row r="297" ht="15" customHeight="1" x14ac:dyDescent="0.25"/>
    <row r="298" ht="15" customHeight="1" x14ac:dyDescent="0.25"/>
    <row r="299" ht="15" customHeight="1" x14ac:dyDescent="0.25"/>
    <row r="300" ht="15" customHeight="1" x14ac:dyDescent="0.25"/>
    <row r="301" ht="15" customHeight="1" x14ac:dyDescent="0.25"/>
    <row r="302" ht="15" customHeight="1" x14ac:dyDescent="0.25"/>
    <row r="303" ht="15" customHeight="1" x14ac:dyDescent="0.25"/>
    <row r="304" ht="15" customHeight="1" x14ac:dyDescent="0.25"/>
    <row r="305" ht="15" customHeight="1" x14ac:dyDescent="0.25"/>
    <row r="306" ht="15" customHeight="1" x14ac:dyDescent="0.25"/>
    <row r="307" ht="15" customHeight="1" x14ac:dyDescent="0.25"/>
    <row r="308" ht="15" customHeight="1" x14ac:dyDescent="0.25"/>
    <row r="309" ht="15" customHeight="1" x14ac:dyDescent="0.25"/>
    <row r="310" ht="15" customHeight="1" x14ac:dyDescent="0.25"/>
    <row r="311" ht="15" customHeight="1" x14ac:dyDescent="0.25"/>
    <row r="312" ht="15" customHeight="1" x14ac:dyDescent="0.25"/>
    <row r="313" ht="15" customHeight="1" x14ac:dyDescent="0.25"/>
    <row r="314" ht="15" customHeight="1" x14ac:dyDescent="0.25"/>
    <row r="315" ht="15" customHeight="1" x14ac:dyDescent="0.25"/>
    <row r="316" ht="15" customHeight="1" x14ac:dyDescent="0.25"/>
    <row r="317" ht="15" customHeight="1" x14ac:dyDescent="0.25"/>
    <row r="318" ht="15" customHeight="1" x14ac:dyDescent="0.25"/>
    <row r="319" ht="15" customHeight="1" x14ac:dyDescent="0.25"/>
    <row r="320" ht="15" customHeight="1" x14ac:dyDescent="0.25"/>
    <row r="321" ht="15" customHeight="1" x14ac:dyDescent="0.25"/>
    <row r="322" ht="15" customHeight="1" x14ac:dyDescent="0.25"/>
  </sheetData>
  <phoneticPr fontId="23" type="noConversion"/>
  <pageMargins left="0.74803149606299213" right="0.74803149606299213" top="0.98425196850393704" bottom="0.98425196850393704" header="0.51181102362204722" footer="0.51181102362204722"/>
  <pageSetup scale="66" fitToHeight="2" orientation="landscape" r:id="rId1"/>
  <headerFooter alignWithMargins="0">
    <oddFooter>&amp;L&amp;"Times New Roman,Bold Italic"&amp;12RMI Economic Report - FY 2010&amp;RPage S&amp;P  of  &amp;N</oddFooter>
  </headerFooter>
  <rowBreaks count="1" manualBreakCount="1">
    <brk id="48" max="16383" man="1"/>
  </row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pageSetUpPr fitToPage="1"/>
  </sheetPr>
  <dimension ref="A1:X26"/>
  <sheetViews>
    <sheetView zoomScale="80" zoomScaleNormal="80" zoomScaleSheetLayoutView="80" workbookViewId="0">
      <selection activeCell="A2" sqref="A2"/>
    </sheetView>
  </sheetViews>
  <sheetFormatPr defaultRowHeight="12.75" x14ac:dyDescent="0.2"/>
  <cols>
    <col min="1" max="1" width="32.85546875" customWidth="1"/>
    <col min="2" max="2" width="0" hidden="1" customWidth="1"/>
    <col min="3" max="18" width="9.140625" customWidth="1"/>
  </cols>
  <sheetData>
    <row r="1" spans="1:24" s="432" customFormat="1" ht="24.95" customHeight="1" x14ac:dyDescent="0.2">
      <c r="A1" s="399" t="s">
        <v>870</v>
      </c>
    </row>
    <row r="2" spans="1:24" s="432" customFormat="1" ht="20.100000000000001" customHeight="1" x14ac:dyDescent="0.2">
      <c r="A2" s="367" t="s">
        <v>478</v>
      </c>
      <c r="B2" s="433"/>
      <c r="C2" s="434" t="s">
        <v>468</v>
      </c>
      <c r="D2" s="434" t="s">
        <v>425</v>
      </c>
      <c r="E2" s="434" t="s">
        <v>426</v>
      </c>
      <c r="F2" s="434" t="s">
        <v>427</v>
      </c>
      <c r="G2" s="434" t="s">
        <v>446</v>
      </c>
      <c r="H2" s="434" t="s">
        <v>447</v>
      </c>
      <c r="I2" s="434" t="s">
        <v>411</v>
      </c>
      <c r="J2" s="434" t="s">
        <v>412</v>
      </c>
      <c r="K2" s="434" t="s">
        <v>413</v>
      </c>
      <c r="L2" s="434" t="s">
        <v>414</v>
      </c>
      <c r="M2" s="434" t="s">
        <v>415</v>
      </c>
      <c r="N2" s="434" t="s">
        <v>416</v>
      </c>
      <c r="O2" s="434" t="s">
        <v>417</v>
      </c>
      <c r="P2" s="434" t="s">
        <v>418</v>
      </c>
      <c r="Q2" s="434" t="s">
        <v>603</v>
      </c>
      <c r="R2" s="434" t="s">
        <v>617</v>
      </c>
      <c r="V2" s="448"/>
      <c r="W2" s="448"/>
      <c r="X2" s="448"/>
    </row>
    <row r="3" spans="1:24" s="435" customFormat="1" ht="20.25" customHeight="1" x14ac:dyDescent="0.2">
      <c r="A3" s="435" t="s">
        <v>714</v>
      </c>
      <c r="C3" s="568">
        <v>85.380588088427515</v>
      </c>
      <c r="D3" s="568">
        <v>160.7996754431127</v>
      </c>
      <c r="E3" s="568">
        <v>191.34566271375957</v>
      </c>
      <c r="F3" s="568">
        <v>222.44153399473396</v>
      </c>
      <c r="G3" s="568">
        <v>279.73711411625266</v>
      </c>
      <c r="H3" s="568">
        <v>278.32102319246775</v>
      </c>
      <c r="I3" s="568">
        <v>257.22831243141354</v>
      </c>
      <c r="J3" s="568">
        <v>247.35271863940523</v>
      </c>
      <c r="K3" s="568">
        <v>289.64806709601555</v>
      </c>
      <c r="L3" s="568">
        <v>297.22475836650818</v>
      </c>
      <c r="M3" s="568">
        <v>313.36034377188173</v>
      </c>
      <c r="N3" s="568">
        <v>322.55717300461674</v>
      </c>
      <c r="O3" s="568">
        <v>377.13505295881077</v>
      </c>
      <c r="P3" s="568">
        <v>322.51591194999997</v>
      </c>
      <c r="Q3" s="568">
        <v>316.97567228000008</v>
      </c>
      <c r="R3" s="568">
        <v>354.82320141318809</v>
      </c>
      <c r="S3" s="432"/>
      <c r="T3" s="432"/>
      <c r="U3" s="432"/>
      <c r="V3" s="436"/>
      <c r="W3" s="436"/>
      <c r="X3" s="436"/>
    </row>
    <row r="4" spans="1:24" s="437" customFormat="1" ht="20.25" customHeight="1" x14ac:dyDescent="0.2">
      <c r="A4" s="445" t="s">
        <v>715</v>
      </c>
      <c r="C4" s="569" t="s">
        <v>930</v>
      </c>
      <c r="D4" s="569" t="s">
        <v>930</v>
      </c>
      <c r="E4" s="569" t="s">
        <v>930</v>
      </c>
      <c r="F4" s="569" t="s">
        <v>930</v>
      </c>
      <c r="G4" s="569" t="s">
        <v>930</v>
      </c>
      <c r="H4" s="569" t="s">
        <v>930</v>
      </c>
      <c r="I4" s="569" t="s">
        <v>930</v>
      </c>
      <c r="J4" s="569" t="s">
        <v>930</v>
      </c>
      <c r="K4" s="569" t="s">
        <v>930</v>
      </c>
      <c r="L4" s="569" t="s">
        <v>930</v>
      </c>
      <c r="M4" s="569" t="s">
        <v>930</v>
      </c>
      <c r="N4" s="569" t="s">
        <v>930</v>
      </c>
      <c r="O4" s="569" t="s">
        <v>930</v>
      </c>
      <c r="P4" s="569" t="s">
        <v>930</v>
      </c>
      <c r="Q4" s="569" t="s">
        <v>930</v>
      </c>
      <c r="R4" s="569" t="s">
        <v>930</v>
      </c>
      <c r="S4" s="432"/>
      <c r="T4" s="432"/>
      <c r="U4" s="432"/>
      <c r="V4" s="449"/>
      <c r="W4" s="449"/>
      <c r="X4" s="449"/>
    </row>
    <row r="5" spans="1:24" s="437" customFormat="1" ht="20.25" customHeight="1" x14ac:dyDescent="0.2">
      <c r="A5" s="435" t="s">
        <v>716</v>
      </c>
      <c r="C5" s="568">
        <v>101.83950375176084</v>
      </c>
      <c r="D5" s="568">
        <v>175.27982083578772</v>
      </c>
      <c r="E5" s="568">
        <v>216.65401564375958</v>
      </c>
      <c r="F5" s="568">
        <v>262.45778425715895</v>
      </c>
      <c r="G5" s="568">
        <v>323.03541111625265</v>
      </c>
      <c r="H5" s="568">
        <v>320.74524576822535</v>
      </c>
      <c r="I5" s="568">
        <v>309.60147809808024</v>
      </c>
      <c r="J5" s="568">
        <v>300.39523581978045</v>
      </c>
      <c r="K5" s="568">
        <v>335.36504920014249</v>
      </c>
      <c r="L5" s="568">
        <v>340.60380269984154</v>
      </c>
      <c r="M5" s="568">
        <v>351.69959677188172</v>
      </c>
      <c r="N5" s="568">
        <v>368.24011967128337</v>
      </c>
      <c r="O5" s="568">
        <v>419.00785595881075</v>
      </c>
      <c r="P5" s="568">
        <v>363.27582895</v>
      </c>
      <c r="Q5" s="568">
        <v>362.65998400000007</v>
      </c>
      <c r="R5" s="568">
        <v>388.42724091318814</v>
      </c>
      <c r="S5" s="432"/>
      <c r="T5" s="432"/>
      <c r="U5" s="432"/>
      <c r="V5" s="449"/>
      <c r="W5" s="449"/>
      <c r="X5" s="449"/>
    </row>
    <row r="6" spans="1:24" s="437" customFormat="1" ht="20.25" customHeight="1" x14ac:dyDescent="0.2">
      <c r="A6" s="432" t="s">
        <v>587</v>
      </c>
      <c r="C6" s="443">
        <v>207.52961075176086</v>
      </c>
      <c r="D6" s="443">
        <v>267.01677383578772</v>
      </c>
      <c r="E6" s="443">
        <v>294.44786764375959</v>
      </c>
      <c r="F6" s="443">
        <v>324.60975025715896</v>
      </c>
      <c r="G6" s="443">
        <v>357.79845811625268</v>
      </c>
      <c r="H6" s="443">
        <v>345.96713110155866</v>
      </c>
      <c r="I6" s="443">
        <v>312.31234343141358</v>
      </c>
      <c r="J6" s="443">
        <v>303.103270395538</v>
      </c>
      <c r="K6" s="443">
        <v>338.8281232001425</v>
      </c>
      <c r="L6" s="443">
        <v>344.68380269984152</v>
      </c>
      <c r="M6" s="443">
        <v>355.50333010521507</v>
      </c>
      <c r="N6" s="443">
        <v>371.92378633795005</v>
      </c>
      <c r="O6" s="443">
        <v>421.21652262547741</v>
      </c>
      <c r="P6" s="443">
        <v>364.87582895000003</v>
      </c>
      <c r="Q6" s="443">
        <v>365.05998400000004</v>
      </c>
      <c r="R6" s="443">
        <v>391.22724091318815</v>
      </c>
      <c r="S6" s="432"/>
      <c r="T6" s="432"/>
      <c r="U6" s="432"/>
      <c r="V6" s="449"/>
      <c r="W6" s="449"/>
      <c r="X6" s="449"/>
    </row>
    <row r="7" spans="1:24" s="432" customFormat="1" ht="12.75" customHeight="1" x14ac:dyDescent="0.2">
      <c r="A7" s="471" t="s">
        <v>868</v>
      </c>
      <c r="B7" s="567"/>
      <c r="C7" s="477" t="s">
        <v>311</v>
      </c>
      <c r="D7" s="477" t="s">
        <v>311</v>
      </c>
      <c r="E7" s="477" t="s">
        <v>311</v>
      </c>
      <c r="F7" s="477" t="s">
        <v>311</v>
      </c>
      <c r="G7" s="477" t="s">
        <v>311</v>
      </c>
      <c r="H7" s="477" t="s">
        <v>311</v>
      </c>
      <c r="I7" s="477" t="s">
        <v>311</v>
      </c>
      <c r="J7" s="443">
        <v>15.869585000000001</v>
      </c>
      <c r="K7" s="443">
        <v>32.947837999999997</v>
      </c>
      <c r="L7" s="443">
        <v>8.4435929999999999</v>
      </c>
      <c r="M7" s="443">
        <v>6.3581880000000002</v>
      </c>
      <c r="N7" s="443">
        <v>5.7722860000000003</v>
      </c>
      <c r="O7" s="443">
        <v>0</v>
      </c>
      <c r="P7" s="443">
        <v>0</v>
      </c>
      <c r="Q7" s="443">
        <v>0</v>
      </c>
      <c r="R7" s="443">
        <v>0</v>
      </c>
      <c r="V7" s="439"/>
      <c r="W7" s="439"/>
      <c r="X7" s="439"/>
    </row>
    <row r="8" spans="1:24" s="432" customFormat="1" ht="12.75" customHeight="1" x14ac:dyDescent="0.2">
      <c r="A8" s="471" t="s">
        <v>869</v>
      </c>
      <c r="C8" s="443">
        <v>0</v>
      </c>
      <c r="D8" s="443">
        <v>0</v>
      </c>
      <c r="E8" s="443">
        <v>0</v>
      </c>
      <c r="F8" s="443">
        <v>0</v>
      </c>
      <c r="G8" s="443">
        <v>0</v>
      </c>
      <c r="H8" s="443">
        <v>0</v>
      </c>
      <c r="I8" s="443">
        <v>0</v>
      </c>
      <c r="J8" s="443">
        <v>0</v>
      </c>
      <c r="K8" s="443">
        <v>0</v>
      </c>
      <c r="L8" s="443">
        <v>32.157846810000002</v>
      </c>
      <c r="M8" s="443">
        <v>49.003908000000003</v>
      </c>
      <c r="N8" s="443">
        <v>66.163858000000005</v>
      </c>
      <c r="O8" s="443">
        <v>90.647537999999997</v>
      </c>
      <c r="P8" s="443">
        <v>82.626380249999997</v>
      </c>
      <c r="Q8" s="443">
        <v>97.042708310000009</v>
      </c>
      <c r="R8" s="443">
        <v>119.52531164318818</v>
      </c>
      <c r="V8" s="439"/>
      <c r="W8" s="439"/>
      <c r="X8" s="439"/>
    </row>
    <row r="9" spans="1:24" s="432" customFormat="1" ht="12.75" customHeight="1" x14ac:dyDescent="0.2">
      <c r="A9" s="471" t="s">
        <v>734</v>
      </c>
      <c r="C9" s="443">
        <v>186.22000975176087</v>
      </c>
      <c r="D9" s="443">
        <v>245.70717283578773</v>
      </c>
      <c r="E9" s="443">
        <v>273.13826664375961</v>
      </c>
      <c r="F9" s="443">
        <v>303.30014925715898</v>
      </c>
      <c r="G9" s="443">
        <v>336.48885711625269</v>
      </c>
      <c r="H9" s="443">
        <v>324.65753010155868</v>
      </c>
      <c r="I9" s="443">
        <v>285.84359943141362</v>
      </c>
      <c r="J9" s="443">
        <v>260.99950639553799</v>
      </c>
      <c r="K9" s="443">
        <v>278.20453057327029</v>
      </c>
      <c r="L9" s="443">
        <v>270.98831588984154</v>
      </c>
      <c r="M9" s="443">
        <v>262.1952781052151</v>
      </c>
      <c r="N9" s="443">
        <v>258.47497533795007</v>
      </c>
      <c r="O9" s="443">
        <v>282.63735362547743</v>
      </c>
      <c r="P9" s="443">
        <v>242.28538470000001</v>
      </c>
      <c r="Q9" s="443">
        <v>225.31182868999997</v>
      </c>
      <c r="R9" s="443">
        <v>225.22598626999999</v>
      </c>
      <c r="V9" s="439"/>
      <c r="W9" s="439"/>
      <c r="X9" s="439"/>
    </row>
    <row r="10" spans="1:24" s="432" customFormat="1" ht="12.75" customHeight="1" x14ac:dyDescent="0.2">
      <c r="A10" s="438" t="s">
        <v>717</v>
      </c>
      <c r="C10" s="443">
        <v>20</v>
      </c>
      <c r="D10" s="443">
        <v>20</v>
      </c>
      <c r="E10" s="443">
        <v>20</v>
      </c>
      <c r="F10" s="443">
        <v>20</v>
      </c>
      <c r="G10" s="443">
        <v>20</v>
      </c>
      <c r="H10" s="443">
        <v>20</v>
      </c>
      <c r="I10" s="443">
        <v>25.159143</v>
      </c>
      <c r="J10" s="443">
        <v>24.924578</v>
      </c>
      <c r="K10" s="443">
        <v>26.829742626872232</v>
      </c>
      <c r="L10" s="443">
        <v>32.714583000000005</v>
      </c>
      <c r="M10" s="443">
        <v>37.551883999999994</v>
      </c>
      <c r="N10" s="443">
        <v>41.397143</v>
      </c>
      <c r="O10" s="443">
        <v>47.779175000000002</v>
      </c>
      <c r="P10" s="443">
        <v>39.809975999999999</v>
      </c>
      <c r="Q10" s="443">
        <v>42.649373000000004</v>
      </c>
      <c r="R10" s="443">
        <v>46.475942999999994</v>
      </c>
      <c r="V10" s="439"/>
      <c r="W10" s="439"/>
      <c r="X10" s="439"/>
    </row>
    <row r="11" spans="1:24" s="432" customFormat="1" ht="12.75" customHeight="1" x14ac:dyDescent="0.2">
      <c r="A11" s="438" t="s">
        <v>718</v>
      </c>
      <c r="C11" s="443">
        <v>1.309601</v>
      </c>
      <c r="D11" s="443">
        <v>1.309601</v>
      </c>
      <c r="E11" s="443">
        <v>1.309601</v>
      </c>
      <c r="F11" s="443">
        <v>1.309601</v>
      </c>
      <c r="G11" s="443">
        <v>1.309601</v>
      </c>
      <c r="H11" s="443">
        <v>1.309601</v>
      </c>
      <c r="I11" s="443">
        <v>1.309601</v>
      </c>
      <c r="J11" s="443">
        <v>1.309601</v>
      </c>
      <c r="K11" s="443">
        <v>0.84601199999999999</v>
      </c>
      <c r="L11" s="443">
        <v>0.37946400000000002</v>
      </c>
      <c r="M11" s="443">
        <v>0.39407199999999998</v>
      </c>
      <c r="N11" s="443">
        <v>0.115524</v>
      </c>
      <c r="O11" s="443">
        <v>0.15245600000000001</v>
      </c>
      <c r="P11" s="443">
        <v>0.154088</v>
      </c>
      <c r="Q11" s="443">
        <v>5.6073999999999999E-2</v>
      </c>
      <c r="R11" s="443">
        <v>0</v>
      </c>
      <c r="V11" s="439"/>
      <c r="W11" s="439"/>
      <c r="X11" s="439"/>
    </row>
    <row r="12" spans="1:24" s="432" customFormat="1" ht="20.25" customHeight="1" x14ac:dyDescent="0.2">
      <c r="A12" s="432" t="s">
        <v>588</v>
      </c>
      <c r="C12" s="443">
        <v>1.309601</v>
      </c>
      <c r="D12" s="443">
        <v>1.309601</v>
      </c>
      <c r="E12" s="443">
        <v>1.309601</v>
      </c>
      <c r="F12" s="443">
        <v>1.309601</v>
      </c>
      <c r="G12" s="443">
        <v>1.309601</v>
      </c>
      <c r="H12" s="443">
        <v>1.309601</v>
      </c>
      <c r="I12" s="443">
        <v>1.309601</v>
      </c>
      <c r="J12" s="443">
        <v>1.309601</v>
      </c>
      <c r="K12" s="443">
        <v>0.84601199999999999</v>
      </c>
      <c r="L12" s="443">
        <v>0.37946400000000002</v>
      </c>
      <c r="M12" s="443">
        <v>0.39407199999999998</v>
      </c>
      <c r="N12" s="443">
        <v>0.115524</v>
      </c>
      <c r="O12" s="443">
        <v>0.15245600000000001</v>
      </c>
      <c r="P12" s="443">
        <v>0.154088</v>
      </c>
      <c r="Q12" s="443">
        <v>5.6073999999999999E-2</v>
      </c>
      <c r="R12" s="443">
        <v>2.8</v>
      </c>
      <c r="V12" s="439"/>
      <c r="W12" s="439"/>
      <c r="X12" s="439"/>
    </row>
    <row r="13" spans="1:24" s="432" customFormat="1" ht="12.75" customHeight="1" x14ac:dyDescent="0.2">
      <c r="A13" s="458" t="s">
        <v>719</v>
      </c>
      <c r="C13" s="443">
        <v>105.69010700000001</v>
      </c>
      <c r="D13" s="443">
        <v>91.736953</v>
      </c>
      <c r="E13" s="443">
        <v>77.793852000000001</v>
      </c>
      <c r="F13" s="443">
        <v>62.151966000000016</v>
      </c>
      <c r="G13" s="443">
        <v>34.763047000000014</v>
      </c>
      <c r="H13" s="443">
        <v>25.221885333333333</v>
      </c>
      <c r="I13" s="443">
        <v>2.7108653333333352</v>
      </c>
      <c r="J13" s="443">
        <v>2.7080345757575754</v>
      </c>
      <c r="K13" s="443">
        <v>3.4630740000000007</v>
      </c>
      <c r="L13" s="443">
        <v>4.08</v>
      </c>
      <c r="M13" s="443">
        <v>3.8037333333333336</v>
      </c>
      <c r="N13" s="443">
        <v>3.6836666666666669</v>
      </c>
      <c r="O13" s="443">
        <v>2.2086666666666668</v>
      </c>
      <c r="P13" s="443">
        <v>1.6</v>
      </c>
      <c r="Q13" s="443">
        <v>2.4</v>
      </c>
      <c r="R13" s="443">
        <v>2.8</v>
      </c>
      <c r="V13" s="439"/>
      <c r="W13" s="439"/>
      <c r="X13" s="439"/>
    </row>
    <row r="14" spans="1:24" s="432" customFormat="1" ht="12.75" customHeight="1" x14ac:dyDescent="0.2">
      <c r="A14" s="438" t="s">
        <v>720</v>
      </c>
      <c r="C14" s="443">
        <v>1.1499999999999999</v>
      </c>
      <c r="D14" s="443">
        <v>1.5</v>
      </c>
      <c r="E14" s="443">
        <v>2.2999999999999998</v>
      </c>
      <c r="F14" s="443">
        <v>2.7614999999999998</v>
      </c>
      <c r="G14" s="443">
        <v>1.6305000000000001</v>
      </c>
      <c r="H14" s="443">
        <v>2.5828333333333329</v>
      </c>
      <c r="I14" s="443">
        <v>2.7109053333333333</v>
      </c>
      <c r="J14" s="443">
        <v>2.7080345757575754</v>
      </c>
      <c r="K14" s="443">
        <v>3.4630740000000007</v>
      </c>
      <c r="L14" s="443">
        <v>4.08</v>
      </c>
      <c r="M14" s="443">
        <v>3.8037333333333336</v>
      </c>
      <c r="N14" s="443">
        <v>3.6836666666666669</v>
      </c>
      <c r="O14" s="443">
        <v>2.2086666666666668</v>
      </c>
      <c r="P14" s="443">
        <v>1.6</v>
      </c>
      <c r="Q14" s="443">
        <v>2.4</v>
      </c>
      <c r="R14" s="443">
        <v>0</v>
      </c>
      <c r="V14" s="439"/>
      <c r="W14" s="439"/>
      <c r="X14" s="439"/>
    </row>
    <row r="15" spans="1:24" s="437" customFormat="1" ht="20.25" customHeight="1" x14ac:dyDescent="0.2">
      <c r="A15" s="435" t="s">
        <v>721</v>
      </c>
      <c r="C15" s="568">
        <v>104.54010700000001</v>
      </c>
      <c r="D15" s="568">
        <v>90.236953</v>
      </c>
      <c r="E15" s="568">
        <v>75.493852000000004</v>
      </c>
      <c r="F15" s="568">
        <v>59.390466000000018</v>
      </c>
      <c r="G15" s="568">
        <v>33.132547000000017</v>
      </c>
      <c r="H15" s="568">
        <v>22.639052</v>
      </c>
      <c r="I15" s="568">
        <v>-3.9999999998249769E-5</v>
      </c>
      <c r="J15" s="568">
        <v>0</v>
      </c>
      <c r="K15" s="568">
        <v>0</v>
      </c>
      <c r="L15" s="568">
        <v>0</v>
      </c>
      <c r="M15" s="568">
        <v>0</v>
      </c>
      <c r="N15" s="568">
        <v>0</v>
      </c>
      <c r="O15" s="568">
        <v>0</v>
      </c>
      <c r="P15" s="568">
        <v>0</v>
      </c>
      <c r="Q15" s="568">
        <v>0</v>
      </c>
      <c r="R15" s="443">
        <v>-33.604039499999985</v>
      </c>
      <c r="S15" s="432"/>
      <c r="T15" s="432"/>
      <c r="U15" s="432"/>
      <c r="V15" s="449"/>
      <c r="W15" s="449"/>
      <c r="X15" s="449"/>
    </row>
    <row r="16" spans="1:24" s="432" customFormat="1" ht="20.25" customHeight="1" x14ac:dyDescent="0.2">
      <c r="A16" s="432" t="s">
        <v>587</v>
      </c>
      <c r="B16" s="437"/>
      <c r="C16" s="443">
        <v>-16.458915663333332</v>
      </c>
      <c r="D16" s="443">
        <v>-14.480145392675002</v>
      </c>
      <c r="E16" s="443">
        <v>-25.308352930000002</v>
      </c>
      <c r="F16" s="443">
        <v>-40.016250262425004</v>
      </c>
      <c r="G16" s="443">
        <v>-43.298296999999991</v>
      </c>
      <c r="H16" s="443">
        <v>-42.424222575757575</v>
      </c>
      <c r="I16" s="443">
        <v>-52.373165666666665</v>
      </c>
      <c r="J16" s="443">
        <v>-53.042517180375178</v>
      </c>
      <c r="K16" s="443">
        <v>-45.716982104126977</v>
      </c>
      <c r="L16" s="443">
        <v>-43.379044333333333</v>
      </c>
      <c r="M16" s="443">
        <v>-38.339252999999992</v>
      </c>
      <c r="N16" s="443">
        <v>-45.682946666666652</v>
      </c>
      <c r="O16" s="443">
        <v>-41.872803000000005</v>
      </c>
      <c r="P16" s="443">
        <v>-40.759916999999994</v>
      </c>
      <c r="Q16" s="443">
        <v>-45.684311720000004</v>
      </c>
      <c r="R16" s="443">
        <v>71.8</v>
      </c>
      <c r="V16" s="439"/>
      <c r="W16" s="439"/>
      <c r="X16" s="439"/>
    </row>
    <row r="17" spans="1:24" s="454" customFormat="1" x14ac:dyDescent="0.2">
      <c r="A17" s="459" t="s">
        <v>738</v>
      </c>
      <c r="C17" s="443">
        <v>17.7</v>
      </c>
      <c r="D17" s="443">
        <v>20.077999999999999</v>
      </c>
      <c r="E17" s="443">
        <v>18.8</v>
      </c>
      <c r="F17" s="443">
        <v>18.127500000000001</v>
      </c>
      <c r="G17" s="443">
        <v>23.45</v>
      </c>
      <c r="H17" s="443">
        <v>33.006242424242423</v>
      </c>
      <c r="I17" s="443">
        <v>31.067133333333331</v>
      </c>
      <c r="J17" s="443">
        <v>38.30782481962482</v>
      </c>
      <c r="K17" s="443">
        <v>48.298073015873022</v>
      </c>
      <c r="L17" s="443">
        <v>50.975266666666663</v>
      </c>
      <c r="M17" s="443">
        <v>53.592800000000004</v>
      </c>
      <c r="N17" s="443">
        <v>57.575333333333333</v>
      </c>
      <c r="O17" s="443">
        <v>60.744399999999985</v>
      </c>
      <c r="P17" s="443">
        <v>57.1</v>
      </c>
      <c r="Q17" s="443">
        <v>63.6</v>
      </c>
      <c r="R17" s="443">
        <v>71.8</v>
      </c>
      <c r="S17" s="432"/>
      <c r="T17" s="432"/>
      <c r="U17" s="432"/>
      <c r="V17" s="460"/>
      <c r="W17" s="460"/>
      <c r="X17" s="460"/>
    </row>
    <row r="18" spans="1:24" s="432" customFormat="1" ht="20.25" customHeight="1" x14ac:dyDescent="0.2">
      <c r="A18" s="125" t="s">
        <v>722</v>
      </c>
      <c r="C18" s="443">
        <v>17.7</v>
      </c>
      <c r="D18" s="443">
        <v>20.077999999999999</v>
      </c>
      <c r="E18" s="443">
        <v>18.8</v>
      </c>
      <c r="F18" s="443">
        <v>18.127500000000001</v>
      </c>
      <c r="G18" s="443">
        <v>23.45</v>
      </c>
      <c r="H18" s="443">
        <v>33.006242424242423</v>
      </c>
      <c r="I18" s="443">
        <v>31.067133333333331</v>
      </c>
      <c r="J18" s="443">
        <v>38.30782481962482</v>
      </c>
      <c r="K18" s="443">
        <v>48.298073015873022</v>
      </c>
      <c r="L18" s="443">
        <v>50.975266666666663</v>
      </c>
      <c r="M18" s="443">
        <v>53.592800000000004</v>
      </c>
      <c r="N18" s="443">
        <v>57.575333333333333</v>
      </c>
      <c r="O18" s="443">
        <v>60.744399999999985</v>
      </c>
      <c r="P18" s="443">
        <v>57.1</v>
      </c>
      <c r="Q18" s="443">
        <v>63.6</v>
      </c>
      <c r="R18" s="443">
        <v>105.40403949999998</v>
      </c>
      <c r="V18" s="439"/>
      <c r="W18" s="439"/>
      <c r="X18" s="439"/>
    </row>
    <row r="19" spans="1:24" s="432" customFormat="1" ht="12.75" customHeight="1" x14ac:dyDescent="0.2">
      <c r="A19" s="461" t="s">
        <v>126</v>
      </c>
      <c r="C19" s="443">
        <v>34.158915663333332</v>
      </c>
      <c r="D19" s="443">
        <v>34.558145392675002</v>
      </c>
      <c r="E19" s="443">
        <v>44.108352930000002</v>
      </c>
      <c r="F19" s="443">
        <v>58.143750262425002</v>
      </c>
      <c r="G19" s="443">
        <v>66.748296999999994</v>
      </c>
      <c r="H19" s="443">
        <v>75.430464999999998</v>
      </c>
      <c r="I19" s="443">
        <v>83.440298999999996</v>
      </c>
      <c r="J19" s="443">
        <v>91.350341999999998</v>
      </c>
      <c r="K19" s="443">
        <v>94.01505512</v>
      </c>
      <c r="L19" s="443">
        <v>94.354310999999996</v>
      </c>
      <c r="M19" s="443">
        <v>91.932052999999996</v>
      </c>
      <c r="N19" s="443">
        <v>103.25827999999998</v>
      </c>
      <c r="O19" s="443">
        <v>102.61720299999999</v>
      </c>
      <c r="P19" s="443">
        <v>97.859916999999996</v>
      </c>
      <c r="Q19" s="443">
        <v>109.28431172000001</v>
      </c>
      <c r="R19" s="443">
        <v>57.392186999999993</v>
      </c>
      <c r="V19" s="439"/>
      <c r="W19" s="439"/>
      <c r="X19" s="439"/>
    </row>
    <row r="20" spans="1:24" s="454" customFormat="1" ht="18.75" customHeight="1" x14ac:dyDescent="0.2">
      <c r="A20" s="588" t="s">
        <v>723</v>
      </c>
      <c r="B20" s="589"/>
      <c r="C20" s="564">
        <v>6.3947009999999995</v>
      </c>
      <c r="D20" s="564">
        <v>8.5029229999999991</v>
      </c>
      <c r="E20" s="564">
        <v>19.167262999999998</v>
      </c>
      <c r="F20" s="564">
        <v>27.118263999999996</v>
      </c>
      <c r="G20" s="564">
        <v>30.424367999999998</v>
      </c>
      <c r="H20" s="564">
        <v>39.439003999999997</v>
      </c>
      <c r="I20" s="564">
        <v>48.659785999999997</v>
      </c>
      <c r="J20" s="564">
        <v>57.909217999999996</v>
      </c>
      <c r="K20" s="564">
        <v>62.81019912</v>
      </c>
      <c r="L20" s="564">
        <v>64.528531000000001</v>
      </c>
      <c r="M20" s="564">
        <v>63.228444999999994</v>
      </c>
      <c r="N20" s="564">
        <v>63.630779999999994</v>
      </c>
      <c r="O20" s="564">
        <v>62.426859999999991</v>
      </c>
      <c r="P20" s="564">
        <v>61.326471999999988</v>
      </c>
      <c r="Q20" s="564">
        <v>59.552310720000001</v>
      </c>
      <c r="R20" s="564">
        <v>48.011852499999996</v>
      </c>
      <c r="V20" s="460"/>
      <c r="W20" s="460"/>
      <c r="X20" s="460"/>
    </row>
    <row r="21" spans="1:24" s="432" customFormat="1" x14ac:dyDescent="0.2">
      <c r="A21" s="472" t="s">
        <v>735</v>
      </c>
      <c r="V21" s="439"/>
      <c r="W21" s="439"/>
      <c r="X21" s="439"/>
    </row>
    <row r="22" spans="1:24" s="432" customFormat="1" x14ac:dyDescent="0.2">
      <c r="A22" s="473" t="s">
        <v>736</v>
      </c>
      <c r="U22" s="439"/>
      <c r="V22" s="439"/>
      <c r="W22" s="439"/>
      <c r="X22" s="439"/>
    </row>
    <row r="23" spans="1:24" x14ac:dyDescent="0.2">
      <c r="A23" s="474" t="s">
        <v>737</v>
      </c>
      <c r="R23" s="432"/>
      <c r="S23" s="432"/>
      <c r="T23" s="432"/>
    </row>
    <row r="24" spans="1:24" x14ac:dyDescent="0.2">
      <c r="R24" s="432"/>
      <c r="S24" s="432"/>
      <c r="T24" s="432"/>
    </row>
    <row r="25" spans="1:24" x14ac:dyDescent="0.2">
      <c r="R25" s="432"/>
      <c r="S25" s="432"/>
      <c r="T25" s="432"/>
    </row>
    <row r="26" spans="1:24" x14ac:dyDescent="0.2">
      <c r="R26" s="432"/>
      <c r="S26" s="432"/>
      <c r="T26" s="432"/>
    </row>
  </sheetData>
  <pageMargins left="0.74803149606299213" right="0.74803149606299213" top="0.98425196850393704" bottom="0.98425196850393704" header="0.51181102362204722" footer="0.51181102362204722"/>
  <pageSetup scale="69" orientation="landscape" r:id="rId1"/>
  <headerFooter alignWithMargins="0">
    <oddFooter>&amp;L&amp;"Times New Roman,Bold Italic"&amp;12RMI Economic Report - FY 2010&amp;RPage S&amp;P  of  &amp;N</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enableFormatConditionsCalculation="0">
    <pageSetUpPr fitToPage="1"/>
  </sheetPr>
  <dimension ref="A1:F25"/>
  <sheetViews>
    <sheetView zoomScale="80" zoomScaleNormal="80" workbookViewId="0">
      <selection activeCell="A2" sqref="A2"/>
    </sheetView>
  </sheetViews>
  <sheetFormatPr defaultRowHeight="12.75" x14ac:dyDescent="0.2"/>
  <cols>
    <col min="1" max="1" width="46.5703125" bestFit="1" customWidth="1"/>
    <col min="2" max="2" width="12.7109375" customWidth="1"/>
    <col min="3" max="3" width="14" bestFit="1" customWidth="1"/>
    <col min="4" max="4" width="16" customWidth="1"/>
    <col min="5" max="7" width="12.7109375" customWidth="1"/>
    <col min="9" max="9" width="15.28515625" customWidth="1"/>
    <col min="10" max="10" width="14.85546875" customWidth="1"/>
  </cols>
  <sheetData>
    <row r="1" spans="1:6" s="32" customFormat="1" ht="24.95" customHeight="1" x14ac:dyDescent="0.2">
      <c r="A1" s="75" t="s">
        <v>713</v>
      </c>
    </row>
    <row r="3" spans="1:6" ht="69.75" customHeight="1" x14ac:dyDescent="0.2">
      <c r="A3" s="425" t="s">
        <v>156</v>
      </c>
      <c r="B3" s="426" t="s">
        <v>157</v>
      </c>
      <c r="C3" s="426" t="s">
        <v>158</v>
      </c>
      <c r="D3" s="426" t="s">
        <v>159</v>
      </c>
      <c r="E3" s="426" t="s">
        <v>160</v>
      </c>
      <c r="F3" s="426" t="s">
        <v>872</v>
      </c>
    </row>
    <row r="4" spans="1:6" ht="18.75" customHeight="1" x14ac:dyDescent="0.2">
      <c r="A4" s="427" t="s">
        <v>161</v>
      </c>
      <c r="B4" s="427" t="s">
        <v>162</v>
      </c>
      <c r="C4" s="427" t="s">
        <v>163</v>
      </c>
      <c r="D4" s="427">
        <v>1992</v>
      </c>
      <c r="E4" s="428">
        <v>3521.8939999999998</v>
      </c>
      <c r="F4" s="428">
        <v>2888.4829999999997</v>
      </c>
    </row>
    <row r="5" spans="1:6" x14ac:dyDescent="0.2">
      <c r="A5" s="427" t="s">
        <v>164</v>
      </c>
      <c r="B5" s="427" t="s">
        <v>162</v>
      </c>
      <c r="C5" s="427" t="s">
        <v>165</v>
      </c>
      <c r="D5" s="427">
        <v>1993</v>
      </c>
      <c r="E5" s="428">
        <v>508.245</v>
      </c>
      <c r="F5" s="428">
        <v>432.50899999999996</v>
      </c>
    </row>
    <row r="6" spans="1:6" x14ac:dyDescent="0.2">
      <c r="A6" s="427" t="s">
        <v>166</v>
      </c>
      <c r="B6" s="427" t="s">
        <v>162</v>
      </c>
      <c r="C6" s="427" t="s">
        <v>167</v>
      </c>
      <c r="D6" s="427">
        <v>1993</v>
      </c>
      <c r="E6" s="428">
        <v>8383.0830000000005</v>
      </c>
      <c r="F6" s="428">
        <v>6786.7860000000001</v>
      </c>
    </row>
    <row r="7" spans="1:6" x14ac:dyDescent="0.2">
      <c r="A7" s="427" t="s">
        <v>168</v>
      </c>
      <c r="B7" s="427" t="s">
        <v>162</v>
      </c>
      <c r="C7" s="427" t="s">
        <v>169</v>
      </c>
      <c r="D7" s="427">
        <v>1993</v>
      </c>
      <c r="E7" s="428">
        <v>765.10900000000004</v>
      </c>
      <c r="F7" s="428">
        <v>620.73500000000001</v>
      </c>
    </row>
    <row r="8" spans="1:6" x14ac:dyDescent="0.2">
      <c r="A8" s="427" t="s">
        <v>170</v>
      </c>
      <c r="B8" s="427" t="s">
        <v>162</v>
      </c>
      <c r="C8" s="427" t="s">
        <v>171</v>
      </c>
      <c r="D8" s="427">
        <v>1995</v>
      </c>
      <c r="E8" s="428">
        <v>8400</v>
      </c>
      <c r="F8" s="428">
        <v>7472.58</v>
      </c>
    </row>
    <row r="9" spans="1:6" x14ac:dyDescent="0.2">
      <c r="A9" s="427" t="s">
        <v>172</v>
      </c>
      <c r="B9" s="427" t="s">
        <v>162</v>
      </c>
      <c r="C9" s="427" t="s">
        <v>173</v>
      </c>
      <c r="D9" s="427">
        <v>1995</v>
      </c>
      <c r="E9" s="428">
        <v>5861.2520000000004</v>
      </c>
      <c r="F9" s="428">
        <v>4596.0609999999997</v>
      </c>
    </row>
    <row r="10" spans="1:6" x14ac:dyDescent="0.2">
      <c r="A10" s="427" t="s">
        <v>174</v>
      </c>
      <c r="B10" s="427" t="s">
        <v>162</v>
      </c>
      <c r="C10" s="427" t="s">
        <v>175</v>
      </c>
      <c r="D10" s="427">
        <v>1997</v>
      </c>
      <c r="E10" s="428">
        <v>12000</v>
      </c>
      <c r="F10" s="428">
        <v>10499.964</v>
      </c>
    </row>
    <row r="11" spans="1:6" x14ac:dyDescent="0.2">
      <c r="A11" s="427" t="s">
        <v>176</v>
      </c>
      <c r="B11" s="427" t="s">
        <v>162</v>
      </c>
      <c r="C11" s="427" t="s">
        <v>177</v>
      </c>
      <c r="D11" s="427">
        <v>1999</v>
      </c>
      <c r="E11" s="428">
        <v>9250</v>
      </c>
      <c r="F11" s="428">
        <v>7834.4269999999997</v>
      </c>
    </row>
    <row r="12" spans="1:6" x14ac:dyDescent="0.2">
      <c r="A12" s="427" t="s">
        <v>178</v>
      </c>
      <c r="B12" s="427" t="s">
        <v>162</v>
      </c>
      <c r="C12" s="427" t="s">
        <v>179</v>
      </c>
      <c r="D12" s="427">
        <v>2001</v>
      </c>
      <c r="E12" s="428">
        <v>7600</v>
      </c>
      <c r="F12" s="428">
        <v>4615.6360000000004</v>
      </c>
    </row>
    <row r="13" spans="1:6" x14ac:dyDescent="0.2">
      <c r="A13" s="427" t="s">
        <v>180</v>
      </c>
      <c r="B13" s="427" t="s">
        <v>162</v>
      </c>
      <c r="C13" s="427" t="s">
        <v>181</v>
      </c>
      <c r="D13" s="427">
        <v>2001</v>
      </c>
      <c r="E13" s="428">
        <v>8000</v>
      </c>
      <c r="F13" s="428">
        <v>7864.6559999999999</v>
      </c>
    </row>
    <row r="14" spans="1:6" x14ac:dyDescent="0.2">
      <c r="A14" s="427" t="s">
        <v>182</v>
      </c>
      <c r="B14" s="427" t="s">
        <v>162</v>
      </c>
      <c r="C14" s="427" t="s">
        <v>183</v>
      </c>
      <c r="D14" s="427">
        <v>2001</v>
      </c>
      <c r="E14" s="428">
        <v>4000</v>
      </c>
      <c r="F14" s="428">
        <v>2569.3000000000002</v>
      </c>
    </row>
    <row r="15" spans="1:6" x14ac:dyDescent="0.2">
      <c r="A15" s="427" t="s">
        <v>184</v>
      </c>
      <c r="B15" s="427" t="s">
        <v>162</v>
      </c>
      <c r="C15" s="427" t="s">
        <v>480</v>
      </c>
      <c r="D15" s="427">
        <v>2003</v>
      </c>
      <c r="E15" s="428">
        <v>7900</v>
      </c>
      <c r="F15" s="428">
        <v>507.517</v>
      </c>
    </row>
    <row r="16" spans="1:6" x14ac:dyDescent="0.2">
      <c r="A16" s="427" t="s">
        <v>873</v>
      </c>
      <c r="B16" s="427" t="s">
        <v>162</v>
      </c>
      <c r="C16" s="427" t="s">
        <v>874</v>
      </c>
      <c r="D16" s="427">
        <v>2010</v>
      </c>
      <c r="E16" s="428">
        <v>9500</v>
      </c>
      <c r="F16" s="428"/>
    </row>
    <row r="17" spans="1:6" x14ac:dyDescent="0.2">
      <c r="A17" s="427" t="s">
        <v>185</v>
      </c>
      <c r="B17" s="427" t="s">
        <v>186</v>
      </c>
      <c r="C17" s="427"/>
      <c r="D17" s="427">
        <v>1997</v>
      </c>
      <c r="E17" s="428">
        <v>12500</v>
      </c>
      <c r="F17" s="428">
        <v>6327.63</v>
      </c>
    </row>
    <row r="18" spans="1:6" x14ac:dyDescent="0.2">
      <c r="A18" s="427" t="s">
        <v>481</v>
      </c>
      <c r="B18" s="427" t="s">
        <v>407</v>
      </c>
      <c r="C18" s="427"/>
      <c r="D18" s="427">
        <v>2007</v>
      </c>
      <c r="E18" s="428">
        <v>12000</v>
      </c>
      <c r="F18" s="428">
        <v>8494.896999999999</v>
      </c>
    </row>
    <row r="19" spans="1:6" x14ac:dyDescent="0.2">
      <c r="A19" s="427" t="s">
        <v>187</v>
      </c>
      <c r="B19" s="427" t="s">
        <v>186</v>
      </c>
      <c r="C19" s="427"/>
      <c r="D19" s="427" t="s">
        <v>875</v>
      </c>
      <c r="E19" s="428">
        <v>41300</v>
      </c>
      <c r="F19" s="428">
        <v>30050.951999999997</v>
      </c>
    </row>
    <row r="20" spans="1:6" x14ac:dyDescent="0.2">
      <c r="A20" s="427" t="s">
        <v>408</v>
      </c>
      <c r="B20" s="427" t="s">
        <v>409</v>
      </c>
      <c r="C20" s="427"/>
      <c r="D20" s="427">
        <v>2004</v>
      </c>
      <c r="E20" s="428">
        <v>4000</v>
      </c>
      <c r="F20" s="428">
        <v>1779.7670000000001</v>
      </c>
    </row>
    <row r="21" spans="1:6" x14ac:dyDescent="0.2">
      <c r="A21" s="427" t="s">
        <v>188</v>
      </c>
      <c r="B21" s="427" t="s">
        <v>189</v>
      </c>
      <c r="C21" s="427"/>
      <c r="D21" s="427">
        <v>1991</v>
      </c>
      <c r="E21" s="428">
        <v>1900</v>
      </c>
      <c r="F21" s="428"/>
    </row>
    <row r="22" spans="1:6" x14ac:dyDescent="0.2">
      <c r="A22" s="427" t="s">
        <v>312</v>
      </c>
      <c r="B22" s="427" t="s">
        <v>876</v>
      </c>
      <c r="C22" s="427"/>
      <c r="D22" s="427">
        <v>2009</v>
      </c>
      <c r="E22" s="428"/>
      <c r="F22" s="428">
        <v>1117.1454999999999</v>
      </c>
    </row>
    <row r="23" spans="1:6" x14ac:dyDescent="0.2">
      <c r="A23" s="429" t="s">
        <v>669</v>
      </c>
      <c r="B23" s="429" t="s">
        <v>311</v>
      </c>
      <c r="C23" s="429"/>
      <c r="D23" s="429">
        <v>2007</v>
      </c>
      <c r="E23" s="430">
        <v>568.31799999999998</v>
      </c>
      <c r="F23" s="430">
        <v>250.37900000000002</v>
      </c>
    </row>
    <row r="24" spans="1:6" s="32" customFormat="1" ht="22.5" customHeight="1" thickBot="1" x14ac:dyDescent="0.25">
      <c r="A24" s="580" t="s">
        <v>5</v>
      </c>
      <c r="B24" s="580"/>
      <c r="C24" s="580"/>
      <c r="D24" s="580"/>
      <c r="E24" s="581">
        <v>157957.90099999998</v>
      </c>
      <c r="F24" s="581">
        <v>104709.42450000001</v>
      </c>
    </row>
    <row r="25" spans="1:6" x14ac:dyDescent="0.2">
      <c r="A25" s="570" t="s">
        <v>877</v>
      </c>
      <c r="B25" s="570"/>
      <c r="C25" s="570"/>
      <c r="D25" s="570"/>
      <c r="E25" s="431"/>
      <c r="F25" s="431"/>
    </row>
  </sheetData>
  <phoneticPr fontId="2" type="noConversion"/>
  <pageMargins left="0.74803149606299213" right="0.74803149606299213" top="0.98425196850393704" bottom="0.98425196850393704" header="0.51181102362204722" footer="0.51181102362204722"/>
  <pageSetup orientation="landscape" r:id="rId1"/>
  <headerFooter alignWithMargins="0">
    <oddFooter>&amp;L&amp;"Times New Roman,Bold Italic"&amp;12RMI Economic Report - FY 2010&amp;RPage S&amp;P  of  &amp;N</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enableFormatConditionsCalculation="0">
    <outlinePr summaryBelow="0"/>
    <pageSetUpPr fitToPage="1"/>
  </sheetPr>
  <dimension ref="A1:AU22"/>
  <sheetViews>
    <sheetView zoomScale="80" zoomScaleNormal="80" zoomScaleSheetLayoutView="70" workbookViewId="0">
      <selection activeCell="A2" sqref="A2"/>
    </sheetView>
  </sheetViews>
  <sheetFormatPr defaultColWidth="8.85546875" defaultRowHeight="15" x14ac:dyDescent="0.2"/>
  <cols>
    <col min="1" max="1" width="2.28515625" style="74" customWidth="1"/>
    <col min="2" max="2" width="36.28515625" style="74" customWidth="1"/>
    <col min="3" max="11" width="8.5703125" style="132" customWidth="1"/>
    <col min="12" max="18" width="8.5703125" customWidth="1"/>
    <col min="19" max="31" width="8.85546875" customWidth="1"/>
  </cols>
  <sheetData>
    <row r="1" spans="1:47" s="84" customFormat="1" ht="24.75" customHeight="1" x14ac:dyDescent="0.2">
      <c r="A1" s="200" t="s">
        <v>871</v>
      </c>
      <c r="B1" s="200"/>
      <c r="C1" s="200"/>
      <c r="D1" s="200"/>
      <c r="E1" s="200"/>
      <c r="F1" s="200"/>
      <c r="G1" s="200"/>
      <c r="H1" s="200"/>
      <c r="I1" s="200"/>
      <c r="J1" s="200"/>
      <c r="K1" s="200"/>
      <c r="L1" s="200"/>
      <c r="M1" s="200"/>
      <c r="N1" s="200"/>
      <c r="O1" s="200"/>
      <c r="P1" s="200"/>
      <c r="Q1" s="200"/>
      <c r="R1" s="46"/>
      <c r="S1" s="46"/>
      <c r="T1" s="46"/>
      <c r="U1" s="46"/>
      <c r="V1" s="46"/>
      <c r="W1" s="46"/>
      <c r="X1" s="46"/>
      <c r="Y1" s="46"/>
      <c r="Z1" s="46"/>
      <c r="AA1" s="46"/>
      <c r="AB1" s="46"/>
      <c r="AC1" s="46"/>
      <c r="AD1" s="46"/>
      <c r="AE1" s="46"/>
      <c r="AF1" s="46"/>
      <c r="AG1" s="46"/>
      <c r="AH1" s="46"/>
      <c r="AI1" s="46"/>
      <c r="AJ1" s="46"/>
      <c r="AK1" s="46"/>
      <c r="AL1" s="46"/>
      <c r="AM1" s="46"/>
      <c r="AN1" s="46"/>
      <c r="AO1" s="46"/>
      <c r="AP1" s="46"/>
      <c r="AQ1" s="46"/>
      <c r="AR1" s="46"/>
      <c r="AS1" s="46"/>
      <c r="AT1" s="46"/>
      <c r="AU1" s="46"/>
    </row>
    <row r="2" spans="1:47" s="260" customFormat="1" ht="24.95" customHeight="1" x14ac:dyDescent="0.2">
      <c r="A2" s="53"/>
      <c r="B2" s="257" t="s">
        <v>478</v>
      </c>
      <c r="C2" s="258" t="s">
        <v>468</v>
      </c>
      <c r="D2" s="258" t="s">
        <v>425</v>
      </c>
      <c r="E2" s="258" t="s">
        <v>426</v>
      </c>
      <c r="F2" s="258" t="s">
        <v>427</v>
      </c>
      <c r="G2" s="258" t="s">
        <v>446</v>
      </c>
      <c r="H2" s="258" t="s">
        <v>447</v>
      </c>
      <c r="I2" s="258" t="s">
        <v>411</v>
      </c>
      <c r="J2" s="258" t="s">
        <v>412</v>
      </c>
      <c r="K2" s="258" t="s">
        <v>413</v>
      </c>
      <c r="L2" s="258" t="s">
        <v>414</v>
      </c>
      <c r="M2" s="258" t="s">
        <v>415</v>
      </c>
      <c r="N2" s="258" t="s">
        <v>416</v>
      </c>
      <c r="O2" s="258" t="s">
        <v>417</v>
      </c>
      <c r="P2" s="258" t="s">
        <v>418</v>
      </c>
      <c r="Q2" s="258" t="s">
        <v>603</v>
      </c>
      <c r="R2" s="258" t="s">
        <v>617</v>
      </c>
      <c r="S2" s="259"/>
      <c r="T2" s="259"/>
      <c r="U2" s="259"/>
      <c r="V2" s="259"/>
      <c r="W2" s="259"/>
      <c r="X2" s="259"/>
      <c r="Y2" s="259"/>
      <c r="Z2" s="259"/>
      <c r="AA2" s="259"/>
      <c r="AB2" s="259"/>
      <c r="AC2" s="259"/>
      <c r="AD2" s="259"/>
      <c r="AE2" s="259"/>
      <c r="AF2" s="259"/>
      <c r="AG2" s="259"/>
      <c r="AH2" s="259"/>
      <c r="AI2" s="259"/>
      <c r="AJ2" s="259"/>
      <c r="AK2" s="259"/>
      <c r="AL2" s="259"/>
      <c r="AM2" s="259"/>
      <c r="AN2" s="259"/>
      <c r="AO2" s="259"/>
      <c r="AP2" s="259"/>
      <c r="AQ2" s="259"/>
      <c r="AR2" s="259"/>
      <c r="AS2" s="259"/>
      <c r="AT2" s="259"/>
      <c r="AU2" s="259"/>
    </row>
    <row r="3" spans="1:47" ht="20.100000000000001" customHeight="1" x14ac:dyDescent="0.2">
      <c r="A3" s="219" t="s">
        <v>536</v>
      </c>
      <c r="B3" s="46"/>
      <c r="C3" s="46"/>
      <c r="D3" s="46"/>
      <c r="E3" s="46"/>
      <c r="F3" s="46"/>
      <c r="G3" s="46"/>
      <c r="H3" s="46"/>
      <c r="I3" s="46"/>
      <c r="J3" s="46"/>
      <c r="K3" s="46"/>
      <c r="L3" s="46"/>
      <c r="M3" s="46"/>
      <c r="N3" s="46"/>
      <c r="O3" s="46"/>
      <c r="P3" s="46"/>
      <c r="Q3" s="46"/>
      <c r="R3" s="46"/>
    </row>
    <row r="4" spans="1:47" ht="12.75" x14ac:dyDescent="0.2">
      <c r="A4" s="251"/>
      <c r="B4" s="46" t="s">
        <v>190</v>
      </c>
      <c r="C4" s="609">
        <v>34.390309999999999</v>
      </c>
      <c r="D4" s="609">
        <v>3.2145869999999999</v>
      </c>
      <c r="E4" s="609">
        <v>11.315009</v>
      </c>
      <c r="F4" s="609">
        <v>15.250001000000001</v>
      </c>
      <c r="G4" s="609">
        <v>5.852017</v>
      </c>
      <c r="H4" s="609">
        <v>10.092603999999998</v>
      </c>
      <c r="I4" s="609">
        <v>10.420781999999999</v>
      </c>
      <c r="J4" s="609">
        <v>9.2494319999999988</v>
      </c>
      <c r="K4" s="609">
        <v>4.9765290000000002</v>
      </c>
      <c r="L4" s="609">
        <v>6.0543990000000001</v>
      </c>
      <c r="M4" s="609">
        <v>1.041388</v>
      </c>
      <c r="N4" s="609">
        <v>9.834225</v>
      </c>
      <c r="O4" s="609">
        <v>12</v>
      </c>
      <c r="P4" s="609">
        <v>0</v>
      </c>
      <c r="Q4" s="609">
        <v>17.023487334999999</v>
      </c>
      <c r="R4" s="609">
        <v>3.1466484999999991</v>
      </c>
    </row>
    <row r="5" spans="1:47" ht="12.75" x14ac:dyDescent="0.2">
      <c r="A5" s="46"/>
      <c r="B5" s="46" t="s">
        <v>191</v>
      </c>
      <c r="C5" s="609">
        <v>151.88908816333335</v>
      </c>
      <c r="D5" s="609">
        <v>140.96349400000003</v>
      </c>
      <c r="E5" s="609">
        <v>126.18524526333334</v>
      </c>
      <c r="F5" s="609">
        <v>126.74158126242502</v>
      </c>
      <c r="G5" s="609">
        <v>118.57586300000001</v>
      </c>
      <c r="H5" s="609">
        <v>100.48549299999999</v>
      </c>
      <c r="I5" s="609">
        <v>94.519517000000008</v>
      </c>
      <c r="J5" s="609">
        <v>78.940298999999996</v>
      </c>
      <c r="K5" s="609">
        <v>86.177864</v>
      </c>
      <c r="L5" s="609">
        <v>94.105055120000003</v>
      </c>
      <c r="M5" s="609">
        <v>92.794310999999993</v>
      </c>
      <c r="N5" s="609">
        <v>101.91027799999999</v>
      </c>
      <c r="O5" s="609">
        <v>111.73227099999998</v>
      </c>
      <c r="P5" s="609">
        <v>99.088455999999979</v>
      </c>
      <c r="Q5" s="609">
        <v>95.597041000000004</v>
      </c>
      <c r="R5" s="609">
        <v>106.75239772</v>
      </c>
    </row>
    <row r="6" spans="1:47" ht="12.75" x14ac:dyDescent="0.2">
      <c r="A6" s="46"/>
      <c r="B6" s="46" t="s">
        <v>475</v>
      </c>
      <c r="C6" s="609">
        <v>20.143720694999992</v>
      </c>
      <c r="D6" s="609">
        <v>23.127288650000001</v>
      </c>
      <c r="E6" s="609">
        <v>23.344086279999999</v>
      </c>
      <c r="F6" s="609">
        <v>23.537290563950812</v>
      </c>
      <c r="G6" s="609">
        <v>34.382096917500007</v>
      </c>
      <c r="H6" s="609">
        <v>22.048556960999999</v>
      </c>
      <c r="I6" s="609">
        <v>27.769073039999999</v>
      </c>
      <c r="J6" s="609">
        <v>3.5387547600000016</v>
      </c>
      <c r="K6" s="609">
        <v>3.2435536599999999</v>
      </c>
      <c r="L6" s="609">
        <v>3.6997231111999982</v>
      </c>
      <c r="M6" s="609">
        <v>4.5124243100000001</v>
      </c>
      <c r="N6" s="609">
        <v>6.4230695724000011</v>
      </c>
      <c r="O6" s="609">
        <v>16.827383198333333</v>
      </c>
      <c r="P6" s="609">
        <v>7.5215945800000004</v>
      </c>
      <c r="Q6" s="609">
        <v>7.7755167900000011</v>
      </c>
      <c r="R6" s="609">
        <v>9.1591979020874987</v>
      </c>
    </row>
    <row r="7" spans="1:47" ht="12.75" x14ac:dyDescent="0.2">
      <c r="A7" s="46"/>
      <c r="B7" s="46" t="s">
        <v>476</v>
      </c>
      <c r="C7" s="609">
        <v>14.036564945658327</v>
      </c>
      <c r="D7" s="609">
        <v>15.204159003333334</v>
      </c>
      <c r="E7" s="609">
        <v>16.281282827574998</v>
      </c>
      <c r="F7" s="609">
        <v>16.940068262425001</v>
      </c>
      <c r="G7" s="609">
        <v>28.799150000000008</v>
      </c>
      <c r="H7" s="609">
        <v>18.315367649999999</v>
      </c>
      <c r="I7" s="609">
        <v>24.965857999999997</v>
      </c>
      <c r="J7" s="609">
        <v>1.5764330000000015</v>
      </c>
      <c r="K7" s="609">
        <v>1.1748438800000001</v>
      </c>
      <c r="L7" s="609">
        <v>1.3774191199999981</v>
      </c>
      <c r="M7" s="609">
        <v>2.0334920000000003</v>
      </c>
      <c r="N7" s="609">
        <v>3.090600567500001</v>
      </c>
      <c r="O7" s="609">
        <v>13.219995000000001</v>
      </c>
      <c r="P7" s="609">
        <v>4.2377470000000006</v>
      </c>
      <c r="Q7" s="609">
        <v>4.7434346150000009</v>
      </c>
      <c r="R7" s="609">
        <v>5.5577460974374988</v>
      </c>
    </row>
    <row r="8" spans="1:47" ht="12.75" x14ac:dyDescent="0.2">
      <c r="A8" s="46"/>
      <c r="B8" s="46" t="s">
        <v>192</v>
      </c>
      <c r="C8" s="609">
        <v>6.1071557493416657</v>
      </c>
      <c r="D8" s="609">
        <v>7.9231296466666663</v>
      </c>
      <c r="E8" s="609">
        <v>7.0628034524249994</v>
      </c>
      <c r="F8" s="609">
        <v>6.5972223015258127</v>
      </c>
      <c r="G8" s="609">
        <v>5.5829469175000002</v>
      </c>
      <c r="H8" s="609">
        <v>3.7331893110000003</v>
      </c>
      <c r="I8" s="609">
        <v>2.80321504</v>
      </c>
      <c r="J8" s="609">
        <v>1.96232176</v>
      </c>
      <c r="K8" s="609">
        <v>2.0687097799999998</v>
      </c>
      <c r="L8" s="609">
        <v>2.3223039912000001</v>
      </c>
      <c r="M8" s="609">
        <v>2.4789323099999998</v>
      </c>
      <c r="N8" s="609">
        <v>3.3324690049000001</v>
      </c>
      <c r="O8" s="609">
        <v>3.6073881983333327</v>
      </c>
      <c r="P8" s="609">
        <v>3.2838475799999998</v>
      </c>
      <c r="Q8" s="609">
        <v>3.0320821750000002</v>
      </c>
      <c r="R8" s="609">
        <v>3.6014518046499999</v>
      </c>
    </row>
    <row r="9" spans="1:47" ht="12.75" x14ac:dyDescent="0.2">
      <c r="A9" s="46"/>
      <c r="B9" s="165" t="s">
        <v>193</v>
      </c>
      <c r="C9" s="609">
        <v>137.804133392675</v>
      </c>
      <c r="D9" s="609">
        <v>125.80043276333332</v>
      </c>
      <c r="E9" s="609">
        <v>119.44258126242502</v>
      </c>
      <c r="F9" s="609">
        <v>117.299976</v>
      </c>
      <c r="G9" s="609">
        <v>94.717793</v>
      </c>
      <c r="H9" s="609">
        <v>93.319516999999991</v>
      </c>
      <c r="I9" s="609">
        <v>78.940258999999998</v>
      </c>
      <c r="J9" s="609">
        <v>87.100341999999998</v>
      </c>
      <c r="K9" s="609">
        <v>90.01505512</v>
      </c>
      <c r="L9" s="609">
        <v>94.694310999999999</v>
      </c>
      <c r="M9" s="609">
        <v>92.076052999999987</v>
      </c>
      <c r="N9" s="609">
        <v>99.732270999999983</v>
      </c>
      <c r="O9" s="609">
        <v>99.088455999999979</v>
      </c>
      <c r="P9" s="609">
        <v>94.61056099999999</v>
      </c>
      <c r="Q9" s="609">
        <v>106.75239772</v>
      </c>
      <c r="R9" s="609">
        <v>104.70942449999998</v>
      </c>
    </row>
    <row r="10" spans="1:47" s="4" customFormat="1" ht="20.100000000000001" customHeight="1" x14ac:dyDescent="0.2">
      <c r="A10" s="46" t="s">
        <v>194</v>
      </c>
      <c r="B10" s="46"/>
      <c r="C10" s="214">
        <v>1.1461707550552371</v>
      </c>
      <c r="D10" s="214">
        <v>1.1347849258231322</v>
      </c>
      <c r="E10" s="214">
        <v>1.1237518312887029</v>
      </c>
      <c r="F10" s="214">
        <v>1.0790960849797768</v>
      </c>
      <c r="G10" s="214">
        <v>0.87718803412639501</v>
      </c>
      <c r="H10" s="214">
        <v>0.84118827286333986</v>
      </c>
      <c r="I10" s="214">
        <v>0.68553009195914549</v>
      </c>
      <c r="J10" s="214">
        <v>0.6982826936280786</v>
      </c>
      <c r="K10" s="214">
        <v>0.70940789675773885</v>
      </c>
      <c r="L10" s="214">
        <v>0.72227088753664204</v>
      </c>
      <c r="M10" s="214">
        <v>0.66936740137505402</v>
      </c>
      <c r="N10" s="214">
        <v>0.69571578570992154</v>
      </c>
      <c r="O10" s="214">
        <v>0.66174105915044312</v>
      </c>
      <c r="P10" s="214">
        <v>0.62012970044478988</v>
      </c>
      <c r="Q10" s="214">
        <v>0.70435371776242606</v>
      </c>
      <c r="R10" s="214">
        <v>0.64264202520999669</v>
      </c>
      <c r="S10"/>
      <c r="T10"/>
      <c r="U10"/>
      <c r="V10"/>
      <c r="W10"/>
      <c r="X10"/>
      <c r="Y10"/>
      <c r="Z10"/>
      <c r="AA10"/>
      <c r="AB10"/>
      <c r="AC10"/>
      <c r="AD10"/>
      <c r="AE10"/>
      <c r="AF10"/>
      <c r="AG10"/>
      <c r="AH10"/>
      <c r="AI10"/>
      <c r="AJ10"/>
      <c r="AK10"/>
      <c r="AL10"/>
      <c r="AM10"/>
      <c r="AN10"/>
      <c r="AO10"/>
      <c r="AP10"/>
      <c r="AQ10"/>
      <c r="AR10"/>
      <c r="AS10"/>
      <c r="AT10"/>
      <c r="AU10"/>
    </row>
    <row r="11" spans="1:47" s="4" customFormat="1" ht="20.100000000000001" customHeight="1" x14ac:dyDescent="0.2">
      <c r="A11" s="47" t="s">
        <v>534</v>
      </c>
      <c r="B11" s="47"/>
      <c r="C11" s="248">
        <v>0.62834820814871961</v>
      </c>
      <c r="D11" s="248">
        <v>0.80469909771973802</v>
      </c>
      <c r="E11" s="248">
        <v>0.90755158269078795</v>
      </c>
      <c r="F11" s="248">
        <v>1.0357297291400553</v>
      </c>
      <c r="G11" s="248">
        <v>1.379841603905027</v>
      </c>
      <c r="H11" s="248">
        <v>0.80046656499168334</v>
      </c>
      <c r="I11" s="248">
        <v>0.96212153320656602</v>
      </c>
      <c r="J11" s="248">
        <v>0.10120899968519795</v>
      </c>
      <c r="K11" s="248">
        <v>8.8258498566418347E-2</v>
      </c>
      <c r="L11" s="248">
        <v>0.11749194083742767</v>
      </c>
      <c r="M11" s="248">
        <v>0.14144359741251517</v>
      </c>
      <c r="N11" s="248">
        <v>0.19946801566410985</v>
      </c>
      <c r="O11" s="248">
        <v>0.48728413976003626</v>
      </c>
      <c r="P11" s="248">
        <v>0.21701706858247499</v>
      </c>
      <c r="Q11" s="248">
        <v>0.2307822862994183</v>
      </c>
      <c r="R11" s="248">
        <v>0.25728083994627804</v>
      </c>
      <c r="S11"/>
      <c r="T11"/>
      <c r="U11"/>
      <c r="V11"/>
      <c r="W11"/>
      <c r="X11"/>
      <c r="Y11"/>
      <c r="Z11"/>
      <c r="AA11"/>
      <c r="AB11"/>
      <c r="AC11"/>
      <c r="AD11"/>
      <c r="AE11"/>
      <c r="AF11"/>
      <c r="AG11"/>
      <c r="AH11"/>
      <c r="AI11"/>
      <c r="AJ11"/>
      <c r="AK11"/>
      <c r="AL11"/>
      <c r="AM11"/>
      <c r="AN11"/>
      <c r="AO11"/>
      <c r="AP11"/>
      <c r="AQ11"/>
      <c r="AR11"/>
      <c r="AS11"/>
      <c r="AT11"/>
      <c r="AU11"/>
    </row>
    <row r="12" spans="1:47" s="4" customFormat="1" ht="20.100000000000001" customHeight="1" x14ac:dyDescent="0.2">
      <c r="A12" s="131" t="s">
        <v>195</v>
      </c>
      <c r="B12" s="46"/>
      <c r="C12" s="249"/>
      <c r="D12" s="249"/>
      <c r="E12" s="249"/>
      <c r="F12" s="249"/>
      <c r="G12" s="249"/>
      <c r="H12" s="249"/>
      <c r="I12" s="249"/>
      <c r="J12" s="249"/>
      <c r="K12" s="249"/>
      <c r="L12" s="249"/>
      <c r="M12" s="249"/>
      <c r="N12" s="249"/>
      <c r="O12" s="249"/>
      <c r="P12" s="249"/>
      <c r="Q12" s="249"/>
      <c r="R12" s="249"/>
      <c r="S12"/>
      <c r="T12"/>
      <c r="U12"/>
      <c r="V12"/>
      <c r="W12"/>
      <c r="X12"/>
      <c r="Y12"/>
      <c r="Z12"/>
      <c r="AA12"/>
      <c r="AB12"/>
      <c r="AC12"/>
      <c r="AD12"/>
      <c r="AE12"/>
      <c r="AF12"/>
      <c r="AG12"/>
      <c r="AH12"/>
      <c r="AI12"/>
      <c r="AJ12"/>
      <c r="AK12"/>
      <c r="AL12"/>
      <c r="AM12"/>
      <c r="AN12"/>
      <c r="AO12"/>
      <c r="AP12"/>
      <c r="AQ12"/>
      <c r="AR12"/>
      <c r="AS12"/>
      <c r="AT12"/>
      <c r="AU12"/>
    </row>
    <row r="13" spans="1:47" s="127" customFormat="1" ht="20.100000000000001" customHeight="1" x14ac:dyDescent="0.2">
      <c r="A13" s="131"/>
      <c r="B13" s="46" t="s">
        <v>196</v>
      </c>
      <c r="C13" s="610">
        <v>4.4947010000000001</v>
      </c>
      <c r="D13" s="610">
        <v>6.6029229999999997</v>
      </c>
      <c r="E13" s="610">
        <v>17.267263</v>
      </c>
      <c r="F13" s="610">
        <v>25.218263999999998</v>
      </c>
      <c r="G13" s="610">
        <v>28.524367999999999</v>
      </c>
      <c r="H13" s="610">
        <v>37.539003999999998</v>
      </c>
      <c r="I13" s="610">
        <v>46.759785999999998</v>
      </c>
      <c r="J13" s="610">
        <v>56.009217999999997</v>
      </c>
      <c r="K13" s="610">
        <v>60.910199120000001</v>
      </c>
      <c r="L13" s="610">
        <v>62.628531000000002</v>
      </c>
      <c r="M13" s="610">
        <v>63.132444999999997</v>
      </c>
      <c r="N13" s="610">
        <v>63.044770999999997</v>
      </c>
      <c r="O13" s="610">
        <v>61.698829999999994</v>
      </c>
      <c r="P13" s="610">
        <v>60.603928999999987</v>
      </c>
      <c r="Q13" s="610">
        <v>58.838839720000003</v>
      </c>
      <c r="R13" s="610">
        <v>56.688653999999993</v>
      </c>
      <c r="S13"/>
      <c r="T13"/>
      <c r="U13"/>
      <c r="V13"/>
      <c r="W13"/>
      <c r="X13"/>
      <c r="Y13"/>
      <c r="Z13"/>
      <c r="AA13"/>
      <c r="AB13"/>
      <c r="AC13"/>
      <c r="AD13"/>
      <c r="AE13"/>
      <c r="AF13"/>
      <c r="AG13"/>
      <c r="AH13"/>
      <c r="AI13"/>
      <c r="AJ13"/>
      <c r="AK13"/>
      <c r="AL13"/>
      <c r="AM13"/>
      <c r="AN13"/>
      <c r="AO13"/>
      <c r="AP13"/>
      <c r="AQ13"/>
      <c r="AR13"/>
      <c r="AS13"/>
      <c r="AT13"/>
      <c r="AU13"/>
    </row>
    <row r="14" spans="1:47" s="127" customFormat="1" ht="12.75" customHeight="1" x14ac:dyDescent="0.2">
      <c r="A14" s="131"/>
      <c r="B14" s="46" t="s">
        <v>380</v>
      </c>
      <c r="C14" s="610">
        <v>2.3443909999999998E-2</v>
      </c>
      <c r="D14" s="610">
        <v>6.5651100000000004E-2</v>
      </c>
      <c r="E14" s="610">
        <v>6.7446990000000012E-2</v>
      </c>
      <c r="F14" s="610">
        <v>0.17267263000000002</v>
      </c>
      <c r="G14" s="610">
        <v>0.25218264000000001</v>
      </c>
      <c r="H14" s="610">
        <v>0.28524368</v>
      </c>
      <c r="I14" s="610">
        <v>0.40164004000000003</v>
      </c>
      <c r="J14" s="610">
        <v>0.47719786000000008</v>
      </c>
      <c r="K14" s="610">
        <v>0.63024005999999999</v>
      </c>
      <c r="L14" s="610">
        <v>1.1010451111999993</v>
      </c>
      <c r="M14" s="610">
        <v>1.4073593099999999</v>
      </c>
      <c r="N14" s="610">
        <v>1.1210465724000005</v>
      </c>
      <c r="O14" s="610">
        <v>2.1804864099999994</v>
      </c>
      <c r="P14" s="610">
        <v>1.9386515800000013</v>
      </c>
      <c r="Q14" s="610">
        <v>2.6080457900000003</v>
      </c>
      <c r="R14" s="610">
        <v>2.9289352170874996</v>
      </c>
      <c r="S14"/>
      <c r="T14"/>
      <c r="U14"/>
      <c r="V14"/>
      <c r="W14"/>
      <c r="X14"/>
      <c r="Y14"/>
      <c r="Z14"/>
      <c r="AA14"/>
      <c r="AB14"/>
      <c r="AC14"/>
      <c r="AD14"/>
      <c r="AE14"/>
      <c r="AF14"/>
      <c r="AG14"/>
      <c r="AH14"/>
      <c r="AI14"/>
      <c r="AJ14"/>
      <c r="AK14"/>
      <c r="AL14"/>
      <c r="AM14"/>
      <c r="AN14"/>
      <c r="AO14"/>
      <c r="AP14"/>
      <c r="AQ14"/>
      <c r="AR14"/>
      <c r="AS14"/>
      <c r="AT14"/>
      <c r="AU14"/>
    </row>
    <row r="15" spans="1:47" s="127" customFormat="1" ht="12.75" customHeight="1" x14ac:dyDescent="0.2">
      <c r="A15" s="131"/>
      <c r="B15" s="46" t="s">
        <v>192</v>
      </c>
      <c r="C15" s="610">
        <v>2.3443909999999998E-2</v>
      </c>
      <c r="D15" s="610">
        <v>6.5651100000000004E-2</v>
      </c>
      <c r="E15" s="610">
        <v>6.7446990000000012E-2</v>
      </c>
      <c r="F15" s="610">
        <v>0.17267263000000002</v>
      </c>
      <c r="G15" s="610">
        <v>0.25218264000000001</v>
      </c>
      <c r="H15" s="610">
        <v>0.28524368</v>
      </c>
      <c r="I15" s="610">
        <v>0.39009004000000003</v>
      </c>
      <c r="J15" s="610">
        <v>0.44719786000000006</v>
      </c>
      <c r="K15" s="610">
        <v>0.52469218000000006</v>
      </c>
      <c r="L15" s="610">
        <v>0.85270199120000001</v>
      </c>
      <c r="M15" s="610">
        <v>0.86988530999999991</v>
      </c>
      <c r="N15" s="610">
        <v>0.83749457240000003</v>
      </c>
      <c r="O15" s="610">
        <v>0.83454541000000004</v>
      </c>
      <c r="P15" s="610">
        <v>0.84375058000000003</v>
      </c>
      <c r="Q15" s="610">
        <v>0.84295651000000005</v>
      </c>
      <c r="R15" s="610">
        <v>0.84940411964999996</v>
      </c>
      <c r="S15"/>
      <c r="T15"/>
      <c r="U15"/>
      <c r="V15"/>
      <c r="W15"/>
      <c r="X15"/>
      <c r="Y15"/>
      <c r="Z15"/>
      <c r="AA15"/>
      <c r="AB15"/>
      <c r="AC15"/>
      <c r="AD15"/>
      <c r="AE15"/>
      <c r="AF15"/>
      <c r="AG15"/>
      <c r="AH15"/>
      <c r="AI15"/>
      <c r="AJ15"/>
      <c r="AK15"/>
      <c r="AL15"/>
      <c r="AM15"/>
      <c r="AN15"/>
      <c r="AO15"/>
      <c r="AP15"/>
      <c r="AQ15"/>
      <c r="AR15"/>
      <c r="AS15"/>
      <c r="AT15"/>
      <c r="AU15"/>
    </row>
    <row r="16" spans="1:47" s="127" customFormat="1" ht="12.75" customHeight="1" x14ac:dyDescent="0.2">
      <c r="A16" s="131"/>
      <c r="B16" s="46" t="s">
        <v>476</v>
      </c>
      <c r="C16" s="610">
        <v>0</v>
      </c>
      <c r="D16" s="610">
        <v>0</v>
      </c>
      <c r="E16" s="610">
        <v>0</v>
      </c>
      <c r="F16" s="610">
        <v>0</v>
      </c>
      <c r="G16" s="610">
        <v>0</v>
      </c>
      <c r="H16" s="610">
        <v>0</v>
      </c>
      <c r="I16" s="610">
        <v>1.1550000000000005E-2</v>
      </c>
      <c r="J16" s="610">
        <v>3.0000000000000027E-2</v>
      </c>
      <c r="K16" s="610">
        <v>0.10554787999999993</v>
      </c>
      <c r="L16" s="610">
        <v>0.24834311999999925</v>
      </c>
      <c r="M16" s="610">
        <v>0.53747400000000001</v>
      </c>
      <c r="N16" s="610">
        <v>0.28355200000000047</v>
      </c>
      <c r="O16" s="610">
        <v>1.3459409999999994</v>
      </c>
      <c r="P16" s="610">
        <v>1.0949010000000012</v>
      </c>
      <c r="Q16" s="610">
        <v>1.7650892800000002</v>
      </c>
      <c r="R16" s="610">
        <v>2.0795310974374996</v>
      </c>
      <c r="S16"/>
      <c r="T16"/>
      <c r="U16"/>
      <c r="V16"/>
      <c r="W16"/>
      <c r="X16"/>
      <c r="Y16"/>
      <c r="Z16"/>
      <c r="AA16"/>
      <c r="AB16"/>
      <c r="AC16"/>
      <c r="AD16"/>
      <c r="AE16"/>
      <c r="AF16"/>
      <c r="AG16"/>
      <c r="AH16"/>
      <c r="AI16"/>
      <c r="AJ16"/>
      <c r="AK16"/>
      <c r="AL16"/>
      <c r="AM16"/>
      <c r="AN16"/>
      <c r="AO16"/>
      <c r="AP16"/>
      <c r="AQ16"/>
      <c r="AR16"/>
      <c r="AS16"/>
      <c r="AT16"/>
      <c r="AU16"/>
    </row>
    <row r="17" spans="1:47" s="127" customFormat="1" ht="12.75" customHeight="1" x14ac:dyDescent="0.2">
      <c r="A17" s="131"/>
      <c r="B17" s="46" t="s">
        <v>198</v>
      </c>
      <c r="C17" s="611">
        <v>32.058213000000002</v>
      </c>
      <c r="D17" s="611">
        <v>28.740294000000002</v>
      </c>
      <c r="E17" s="611">
        <v>25.722048999999998</v>
      </c>
      <c r="F17" s="611">
        <v>22.725321000000001</v>
      </c>
      <c r="G17" s="611">
        <v>24.917422999999999</v>
      </c>
      <c r="H17" s="611">
        <v>27.544632</v>
      </c>
      <c r="I17" s="611">
        <v>28.862334000000001</v>
      </c>
      <c r="J17" s="611">
        <v>34.964822999999996</v>
      </c>
      <c r="K17" s="611">
        <v>36.750610000000002</v>
      </c>
      <c r="L17" s="611">
        <v>31.489165</v>
      </c>
      <c r="M17" s="611">
        <v>31.902640999999999</v>
      </c>
      <c r="N17" s="611">
        <v>32.201000000000001</v>
      </c>
      <c r="O17" s="611">
        <v>34.533000000000001</v>
      </c>
      <c r="P17" s="611">
        <v>34.658999999999999</v>
      </c>
      <c r="Q17" s="611">
        <v>33.692</v>
      </c>
      <c r="R17" s="611">
        <v>35.6</v>
      </c>
      <c r="S17"/>
      <c r="T17"/>
      <c r="U17"/>
      <c r="V17"/>
      <c r="W17"/>
      <c r="X17"/>
      <c r="Y17"/>
      <c r="Z17"/>
      <c r="AA17"/>
      <c r="AB17"/>
      <c r="AC17"/>
      <c r="AD17"/>
      <c r="AE17"/>
      <c r="AF17"/>
      <c r="AG17"/>
      <c r="AH17"/>
      <c r="AI17"/>
      <c r="AJ17"/>
      <c r="AK17"/>
      <c r="AL17"/>
      <c r="AM17"/>
      <c r="AN17"/>
      <c r="AO17"/>
      <c r="AP17"/>
      <c r="AQ17"/>
      <c r="AR17"/>
      <c r="AS17"/>
      <c r="AT17"/>
      <c r="AU17"/>
    </row>
    <row r="18" spans="1:47" s="46" customFormat="1" ht="12.75" customHeight="1" x14ac:dyDescent="0.2">
      <c r="A18" s="131"/>
      <c r="B18" s="46" t="s">
        <v>381</v>
      </c>
      <c r="C18" s="250">
        <v>7.3129185335439617E-4</v>
      </c>
      <c r="D18" s="250">
        <v>2.2842876972657272E-3</v>
      </c>
      <c r="E18" s="250">
        <v>2.6221468592956968E-3</v>
      </c>
      <c r="F18" s="250">
        <v>7.5982482271647568E-3</v>
      </c>
      <c r="G18" s="250">
        <v>1.012073519801787E-2</v>
      </c>
      <c r="H18" s="250">
        <v>1.0355690357380706E-2</v>
      </c>
      <c r="I18" s="250">
        <v>1.3915715894632778E-2</v>
      </c>
      <c r="J18" s="250">
        <v>1.3647941532551163E-2</v>
      </c>
      <c r="K18" s="250">
        <v>1.7149104735948599E-2</v>
      </c>
      <c r="L18" s="250">
        <v>3.4965840192967938E-2</v>
      </c>
      <c r="M18" s="250">
        <v>4.4114194495684537E-2</v>
      </c>
      <c r="N18" s="250">
        <v>3.4814029763050855E-2</v>
      </c>
      <c r="O18" s="250">
        <v>6.3142107838878733E-2</v>
      </c>
      <c r="P18" s="250">
        <v>5.5935011973801935E-2</v>
      </c>
      <c r="Q18" s="250">
        <v>7.7408458684554204E-2</v>
      </c>
      <c r="R18" s="250">
        <v>8.2273461154143246E-2</v>
      </c>
      <c r="S18"/>
      <c r="T18"/>
      <c r="U18"/>
      <c r="V18"/>
      <c r="W18"/>
      <c r="X18"/>
      <c r="Y18"/>
      <c r="Z18"/>
      <c r="AA18"/>
      <c r="AB18"/>
      <c r="AC18"/>
      <c r="AD18"/>
      <c r="AE18"/>
      <c r="AF18"/>
      <c r="AG18"/>
      <c r="AH18"/>
      <c r="AI18"/>
      <c r="AJ18"/>
      <c r="AK18"/>
      <c r="AL18"/>
      <c r="AM18"/>
      <c r="AN18"/>
      <c r="AO18"/>
      <c r="AP18"/>
      <c r="AQ18"/>
      <c r="AR18"/>
      <c r="AS18"/>
      <c r="AT18"/>
      <c r="AU18"/>
    </row>
    <row r="19" spans="1:47" s="4" customFormat="1" ht="20.100000000000001" customHeight="1" x14ac:dyDescent="0.2">
      <c r="A19" s="50"/>
      <c r="B19" s="50" t="s">
        <v>537</v>
      </c>
      <c r="C19" s="522">
        <v>120.23002051385775</v>
      </c>
      <c r="D19" s="522">
        <v>110.85839254701257</v>
      </c>
      <c r="E19" s="522">
        <v>106.28910933604436</v>
      </c>
      <c r="F19" s="522">
        <v>108.70206799258131</v>
      </c>
      <c r="G19" s="522">
        <v>107.97889313929242</v>
      </c>
      <c r="H19" s="522">
        <v>110.93772941264096</v>
      </c>
      <c r="I19" s="522">
        <v>115.15214273730888</v>
      </c>
      <c r="J19" s="522">
        <v>124.73507190540747</v>
      </c>
      <c r="K19" s="522">
        <v>126.8875854517587</v>
      </c>
      <c r="L19" s="522">
        <v>131.10636553961342</v>
      </c>
      <c r="M19" s="522">
        <v>137.55682277154807</v>
      </c>
      <c r="N19" s="522">
        <v>143.35203117208457</v>
      </c>
      <c r="O19" s="522">
        <v>149.73901744469626</v>
      </c>
      <c r="P19" s="522">
        <v>152.5657631494513</v>
      </c>
      <c r="Q19" s="522">
        <v>151.56077838153314</v>
      </c>
      <c r="R19" s="522">
        <v>162.93584980811673</v>
      </c>
      <c r="S19"/>
      <c r="T19"/>
      <c r="U19"/>
      <c r="V19"/>
      <c r="W19"/>
      <c r="X19"/>
      <c r="Y19"/>
      <c r="Z19"/>
      <c r="AA19"/>
      <c r="AB19"/>
      <c r="AC19"/>
      <c r="AD19"/>
      <c r="AE19"/>
      <c r="AF19"/>
      <c r="AG19"/>
      <c r="AH19"/>
      <c r="AI19"/>
      <c r="AJ19"/>
      <c r="AK19"/>
      <c r="AL19"/>
      <c r="AM19"/>
      <c r="AN19"/>
      <c r="AO19"/>
      <c r="AP19"/>
      <c r="AQ19"/>
      <c r="AR19"/>
      <c r="AS19"/>
      <c r="AT19"/>
      <c r="AU19"/>
    </row>
    <row r="20" spans="1:47" ht="15" customHeight="1" x14ac:dyDescent="0.2">
      <c r="A20" s="47"/>
      <c r="B20" s="247" t="s">
        <v>197</v>
      </c>
      <c r="C20" s="594">
        <v>18.835201378765824</v>
      </c>
      <c r="D20" s="594">
        <v>18.875182709122935</v>
      </c>
      <c r="E20" s="594">
        <v>20.291975720302698</v>
      </c>
      <c r="F20" s="594">
        <v>18.803671890569891</v>
      </c>
      <c r="G20" s="594">
        <v>16.814253542164629</v>
      </c>
      <c r="H20" s="594">
        <v>24.988448702530725</v>
      </c>
      <c r="I20" s="594">
        <v>22.97990548113038</v>
      </c>
      <c r="J20" s="594">
        <v>25.541092048211823</v>
      </c>
      <c r="K20" s="594">
        <v>29.318237184123046</v>
      </c>
      <c r="L20" s="594">
        <v>29.574087914593463</v>
      </c>
      <c r="M20" s="594">
        <v>33.712736189417406</v>
      </c>
      <c r="N20" s="594">
        <v>28.109860953888891</v>
      </c>
      <c r="O20" s="594">
        <v>28.308324742841165</v>
      </c>
      <c r="P20" s="594">
        <v>30.44473488469303</v>
      </c>
      <c r="Q20" s="594">
        <v>31.32653201792105</v>
      </c>
      <c r="R20" s="594">
        <v>43.531562735451701</v>
      </c>
    </row>
    <row r="21" spans="1:47" x14ac:dyDescent="0.2">
      <c r="A21" s="46" t="s">
        <v>535</v>
      </c>
      <c r="B21" s="20"/>
    </row>
    <row r="22" spans="1:47" x14ac:dyDescent="0.2">
      <c r="A22" s="46" t="s">
        <v>479</v>
      </c>
    </row>
  </sheetData>
  <phoneticPr fontId="0" type="noConversion"/>
  <pageMargins left="0.74803149606299213" right="0.74803149606299213" top="0.98425196850393704" bottom="0.98425196850393704" header="0.51181102362204722" footer="0.51181102362204722"/>
  <pageSetup scale="70" orientation="landscape" r:id="rId1"/>
  <headerFooter alignWithMargins="0">
    <oddFooter>&amp;L&amp;"Times New Roman,Bold Italic"&amp;12RMI Economic Report - FY 2010&amp;RPage S&amp;P  of  &amp;N</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enableFormatConditionsCalculation="0">
    <pageSetUpPr fitToPage="1"/>
  </sheetPr>
  <dimension ref="A1:K32"/>
  <sheetViews>
    <sheetView zoomScale="80" zoomScaleNormal="80" workbookViewId="0">
      <pane xSplit="1" ySplit="3" topLeftCell="B4" activePane="bottomRight" state="frozen"/>
      <selection activeCell="A2" sqref="A2"/>
      <selection pane="topRight" activeCell="A2" sqref="A2"/>
      <selection pane="bottomLeft" activeCell="A2" sqref="A2"/>
      <selection pane="bottomRight" activeCell="A2" sqref="A2"/>
    </sheetView>
  </sheetViews>
  <sheetFormatPr defaultRowHeight="12.75" x14ac:dyDescent="0.2"/>
  <cols>
    <col min="2" max="5" width="12.7109375" customWidth="1"/>
    <col min="6" max="6" width="14" customWidth="1"/>
    <col min="7" max="9" width="12.7109375" customWidth="1"/>
    <col min="10" max="10" width="14" customWidth="1"/>
    <col min="11" max="11" width="12.7109375" customWidth="1"/>
  </cols>
  <sheetData>
    <row r="1" spans="1:11" s="32" customFormat="1" ht="24.95" customHeight="1" x14ac:dyDescent="0.2">
      <c r="A1" s="75" t="s">
        <v>919</v>
      </c>
    </row>
    <row r="2" spans="1:11" s="32" customFormat="1" ht="20.100000000000001" customHeight="1" x14ac:dyDescent="0.2">
      <c r="A2" s="252"/>
      <c r="B2" s="660" t="s">
        <v>383</v>
      </c>
      <c r="C2" s="660"/>
      <c r="D2" s="660"/>
      <c r="E2" s="661"/>
      <c r="F2" s="660" t="s">
        <v>384</v>
      </c>
      <c r="G2" s="660"/>
      <c r="H2" s="660"/>
      <c r="I2" s="660"/>
      <c r="J2" s="632" t="s">
        <v>368</v>
      </c>
      <c r="K2" s="614"/>
    </row>
    <row r="3" spans="1:11" ht="38.25" x14ac:dyDescent="0.2">
      <c r="A3" s="253"/>
      <c r="B3" s="615" t="s">
        <v>191</v>
      </c>
      <c r="C3" s="615" t="s">
        <v>475</v>
      </c>
      <c r="D3" s="615" t="s">
        <v>476</v>
      </c>
      <c r="E3" s="616" t="s">
        <v>192</v>
      </c>
      <c r="F3" s="617" t="s">
        <v>382</v>
      </c>
      <c r="G3" s="426" t="s">
        <v>380</v>
      </c>
      <c r="H3" s="426" t="s">
        <v>385</v>
      </c>
      <c r="I3" s="426" t="s">
        <v>381</v>
      </c>
      <c r="J3" s="617" t="s">
        <v>368</v>
      </c>
      <c r="K3" s="616" t="s">
        <v>926</v>
      </c>
    </row>
    <row r="4" spans="1:11" s="18" customFormat="1" ht="19.5" customHeight="1" x14ac:dyDescent="0.2">
      <c r="A4" s="256" t="s">
        <v>23</v>
      </c>
      <c r="B4" s="618">
        <v>104.70942449999998</v>
      </c>
      <c r="C4" s="618">
        <v>7.4388232154843754</v>
      </c>
      <c r="D4" s="618">
        <v>4.4563188686843755</v>
      </c>
      <c r="E4" s="619">
        <v>2.9825043468000003</v>
      </c>
      <c r="F4" s="620">
        <v>63.910898186315627</v>
      </c>
      <c r="G4" s="621">
        <v>2.8973692154843751</v>
      </c>
      <c r="H4" s="621">
        <v>36.854899999999994</v>
      </c>
      <c r="I4" s="622">
        <v>7.8615576639317314E-2</v>
      </c>
      <c r="J4" s="620">
        <f>B4-F4</f>
        <v>40.798526313684356</v>
      </c>
      <c r="K4" s="633">
        <f>C4-G4</f>
        <v>4.5414539999999999</v>
      </c>
    </row>
    <row r="5" spans="1:11" x14ac:dyDescent="0.2">
      <c r="A5" s="254" t="s">
        <v>24</v>
      </c>
      <c r="B5" s="623">
        <v>100.97704268631563</v>
      </c>
      <c r="C5" s="623">
        <v>7.6632723396930054</v>
      </c>
      <c r="D5" s="623">
        <v>4.9135252084935939</v>
      </c>
      <c r="E5" s="624">
        <v>2.7497471311994111</v>
      </c>
      <c r="F5" s="620">
        <v>61.341131403872033</v>
      </c>
      <c r="G5" s="621">
        <v>3.1613023396930044</v>
      </c>
      <c r="H5" s="621">
        <v>38.154035224999994</v>
      </c>
      <c r="I5" s="622">
        <v>8.2856303954492269E-2</v>
      </c>
      <c r="J5" s="620">
        <f t="shared" ref="J5:K30" si="0">B5-F5</f>
        <v>39.635911282443594</v>
      </c>
      <c r="K5" s="634">
        <f t="shared" si="0"/>
        <v>4.5019700000000009</v>
      </c>
    </row>
    <row r="6" spans="1:11" x14ac:dyDescent="0.2">
      <c r="A6" s="254" t="s">
        <v>25</v>
      </c>
      <c r="B6" s="625">
        <v>95.690615903872043</v>
      </c>
      <c r="C6" s="625">
        <v>7.5634925315059407</v>
      </c>
      <c r="D6" s="625">
        <v>5.0381466812932736</v>
      </c>
      <c r="E6" s="624">
        <v>2.5253458502126667</v>
      </c>
      <c r="F6" s="620">
        <v>58.74539040411301</v>
      </c>
      <c r="G6" s="621">
        <v>3.1525815315059402</v>
      </c>
      <c r="H6" s="621">
        <v>39.498964966681243</v>
      </c>
      <c r="I6" s="622">
        <v>7.9814282074612664E-2</v>
      </c>
      <c r="J6" s="620">
        <f t="shared" si="0"/>
        <v>36.945225499759033</v>
      </c>
      <c r="K6" s="634">
        <f t="shared" si="0"/>
        <v>4.4109110000000005</v>
      </c>
    </row>
    <row r="7" spans="1:11" x14ac:dyDescent="0.2">
      <c r="A7" s="254" t="s">
        <v>199</v>
      </c>
      <c r="B7" s="625">
        <v>90.340155904113018</v>
      </c>
      <c r="C7" s="625">
        <v>7.5079803541916244</v>
      </c>
      <c r="D7" s="625">
        <v>5.2241218957329369</v>
      </c>
      <c r="E7" s="624">
        <v>2.2838584584586874</v>
      </c>
      <c r="F7" s="620">
        <v>56.148922911566309</v>
      </c>
      <c r="G7" s="621">
        <v>3.116860354191624</v>
      </c>
      <c r="H7" s="621">
        <v>40.891303481756758</v>
      </c>
      <c r="I7" s="622">
        <v>7.6223061844486809E-2</v>
      </c>
      <c r="J7" s="620">
        <f t="shared" si="0"/>
        <v>34.191232992546709</v>
      </c>
      <c r="K7" s="634">
        <f t="shared" si="0"/>
        <v>4.3911200000000008</v>
      </c>
    </row>
    <row r="8" spans="1:11" x14ac:dyDescent="0.2">
      <c r="A8" s="254" t="s">
        <v>200</v>
      </c>
      <c r="B8" s="625">
        <v>84.864838401566317</v>
      </c>
      <c r="C8" s="625">
        <v>6.7222072355545972</v>
      </c>
      <c r="D8" s="625">
        <v>4.6381702863945851</v>
      </c>
      <c r="E8" s="624">
        <v>2.0840369491600126</v>
      </c>
      <c r="F8" s="620">
        <v>53.506495249185171</v>
      </c>
      <c r="G8" s="621">
        <v>3.1243372355545964</v>
      </c>
      <c r="H8" s="621">
        <v>42.332721929488685</v>
      </c>
      <c r="I8" s="622">
        <v>7.3804307711624009E-2</v>
      </c>
      <c r="J8" s="620">
        <f t="shared" si="0"/>
        <v>31.358343152381146</v>
      </c>
      <c r="K8" s="634">
        <f t="shared" si="0"/>
        <v>3.5978700000000008</v>
      </c>
    </row>
    <row r="9" spans="1:11" x14ac:dyDescent="0.2">
      <c r="A9" s="254" t="s">
        <v>201</v>
      </c>
      <c r="B9" s="626">
        <v>79.989792249185172</v>
      </c>
      <c r="C9" s="626">
        <v>6.8546640311751101</v>
      </c>
      <c r="D9" s="626">
        <v>4.8701226090893126</v>
      </c>
      <c r="E9" s="624">
        <v>1.9845414220857975</v>
      </c>
      <c r="F9" s="620">
        <v>50.696111418974091</v>
      </c>
      <c r="G9" s="621">
        <v>3.2567940311751102</v>
      </c>
      <c r="H9" s="621">
        <v>43.824950377503157</v>
      </c>
      <c r="I9" s="622">
        <v>7.4313695808471095E-2</v>
      </c>
      <c r="J9" s="620">
        <f t="shared" si="0"/>
        <v>29.29368083021108</v>
      </c>
      <c r="K9" s="634">
        <f t="shared" si="0"/>
        <v>3.5978699999999999</v>
      </c>
    </row>
    <row r="10" spans="1:11" x14ac:dyDescent="0.2">
      <c r="A10" s="254" t="s">
        <v>202</v>
      </c>
      <c r="B10" s="626">
        <v>74.893595018974096</v>
      </c>
      <c r="C10" s="626">
        <v>6.9500572874484874</v>
      </c>
      <c r="D10" s="626">
        <v>5.1007451999187783</v>
      </c>
      <c r="E10" s="624">
        <v>1.8493120875297087</v>
      </c>
      <c r="F10" s="620">
        <v>47.655187244125386</v>
      </c>
      <c r="G10" s="621">
        <v>3.4472802874484874</v>
      </c>
      <c r="H10" s="621">
        <v>45.369779878310133</v>
      </c>
      <c r="I10" s="622">
        <v>7.5981860540093205E-2</v>
      </c>
      <c r="J10" s="620">
        <f t="shared" si="0"/>
        <v>27.23840777484871</v>
      </c>
      <c r="K10" s="634">
        <f t="shared" si="0"/>
        <v>3.502777</v>
      </c>
    </row>
    <row r="11" spans="1:11" x14ac:dyDescent="0.2">
      <c r="A11" s="254" t="s">
        <v>203</v>
      </c>
      <c r="B11" s="627">
        <v>69.577414424125379</v>
      </c>
      <c r="C11" s="627">
        <v>6.2424354381736276</v>
      </c>
      <c r="D11" s="627">
        <v>4.594652769289719</v>
      </c>
      <c r="E11" s="624">
        <v>1.6477826688839088</v>
      </c>
      <c r="F11" s="620">
        <v>44.608597958704678</v>
      </c>
      <c r="G11" s="621">
        <v>3.409658438173627</v>
      </c>
      <c r="H11" s="621">
        <v>46.969064619020564</v>
      </c>
      <c r="I11" s="622">
        <v>7.2593705363952543E-2</v>
      </c>
      <c r="J11" s="620">
        <f t="shared" si="0"/>
        <v>24.968816465420701</v>
      </c>
      <c r="K11" s="634">
        <f t="shared" si="0"/>
        <v>2.8327770000000005</v>
      </c>
    </row>
    <row r="12" spans="1:11" x14ac:dyDescent="0.2">
      <c r="A12" s="254" t="s">
        <v>204</v>
      </c>
      <c r="B12" s="628">
        <v>64.780733897704678</v>
      </c>
      <c r="C12" s="628">
        <v>6.5470226832197316</v>
      </c>
      <c r="D12" s="628">
        <v>4.9775239565113552</v>
      </c>
      <c r="E12" s="624">
        <v>1.5694987267083762</v>
      </c>
      <c r="F12" s="620">
        <v>41.0256108913443</v>
      </c>
      <c r="G12" s="621">
        <v>4.0442456832197315</v>
      </c>
      <c r="H12" s="621">
        <v>48.624724146841039</v>
      </c>
      <c r="I12" s="622">
        <v>8.3172619571199577E-2</v>
      </c>
      <c r="J12" s="620">
        <f t="shared" si="0"/>
        <v>23.755123006360378</v>
      </c>
      <c r="K12" s="634">
        <f t="shared" si="0"/>
        <v>2.502777</v>
      </c>
    </row>
    <row r="13" spans="1:11" x14ac:dyDescent="0.2">
      <c r="A13" s="254" t="s">
        <v>205</v>
      </c>
      <c r="B13" s="625">
        <v>59.791118436770084</v>
      </c>
      <c r="C13" s="625">
        <v>6.1410282329851853</v>
      </c>
      <c r="D13" s="625">
        <v>4.7041872886753842</v>
      </c>
      <c r="E13" s="624">
        <v>1.4368409443098014</v>
      </c>
      <c r="F13" s="620">
        <v>37.888378418031664</v>
      </c>
      <c r="G13" s="621">
        <v>3.6382512329851857</v>
      </c>
      <c r="H13" s="621">
        <v>50.338745673017179</v>
      </c>
      <c r="I13" s="622">
        <v>7.2275365314384041E-2</v>
      </c>
      <c r="J13" s="620">
        <f t="shared" si="0"/>
        <v>21.90274001873842</v>
      </c>
      <c r="K13" s="634">
        <f t="shared" si="0"/>
        <v>2.5027769999999996</v>
      </c>
    </row>
    <row r="14" spans="1:11" x14ac:dyDescent="0.2">
      <c r="A14" s="254" t="s">
        <v>206</v>
      </c>
      <c r="B14" s="623">
        <v>54.997465440779166</v>
      </c>
      <c r="C14" s="623">
        <v>6.1081977215879526</v>
      </c>
      <c r="D14" s="623">
        <v>4.7906969457801019</v>
      </c>
      <c r="E14" s="624">
        <v>1.3175007758078503</v>
      </c>
      <c r="F14" s="620">
        <v>34.665553506283388</v>
      </c>
      <c r="G14" s="621">
        <v>3.6054207215879521</v>
      </c>
      <c r="H14" s="621">
        <v>52.113186457991027</v>
      </c>
      <c r="I14" s="622">
        <v>6.9184422727524411E-2</v>
      </c>
      <c r="J14" s="620">
        <f t="shared" si="0"/>
        <v>20.331911934495778</v>
      </c>
      <c r="K14" s="634">
        <f t="shared" si="0"/>
        <v>2.5027770000000005</v>
      </c>
    </row>
    <row r="15" spans="1:11" x14ac:dyDescent="0.2">
      <c r="A15" s="254" t="s">
        <v>207</v>
      </c>
      <c r="B15" s="623">
        <v>50.127317880168263</v>
      </c>
      <c r="C15" s="623">
        <v>6.0755174365779894</v>
      </c>
      <c r="D15" s="623">
        <v>4.8812497854894943</v>
      </c>
      <c r="E15" s="624">
        <v>1.1942676510884949</v>
      </c>
      <c r="F15" s="620">
        <v>31.444406753366305</v>
      </c>
      <c r="G15" s="621">
        <v>3.5727404365779898</v>
      </c>
      <c r="H15" s="621">
        <v>53.950176280635205</v>
      </c>
      <c r="I15" s="622">
        <v>6.6222961311442161E-2</v>
      </c>
      <c r="J15" s="620">
        <f t="shared" si="0"/>
        <v>18.682911126801958</v>
      </c>
      <c r="K15" s="634">
        <f t="shared" si="0"/>
        <v>2.5027769999999996</v>
      </c>
    </row>
    <row r="16" spans="1:11" x14ac:dyDescent="0.2">
      <c r="A16" s="254" t="s">
        <v>208</v>
      </c>
      <c r="B16" s="623">
        <v>45.176482345945431</v>
      </c>
      <c r="C16" s="623">
        <v>6.0429851245594897</v>
      </c>
      <c r="D16" s="623">
        <v>4.9760437324300391</v>
      </c>
      <c r="E16" s="624">
        <v>1.0669413921294506</v>
      </c>
      <c r="F16" s="620">
        <v>28.224667385679968</v>
      </c>
      <c r="G16" s="621">
        <v>3.5402081245594901</v>
      </c>
      <c r="H16" s="621">
        <v>55.851919994527591</v>
      </c>
      <c r="I16" s="622">
        <v>6.3385611898505223E-2</v>
      </c>
      <c r="J16" s="620">
        <f t="shared" si="0"/>
        <v>16.951814960265462</v>
      </c>
      <c r="K16" s="634">
        <f t="shared" si="0"/>
        <v>2.5027769999999996</v>
      </c>
    </row>
    <row r="17" spans="1:11" x14ac:dyDescent="0.2">
      <c r="A17" s="254" t="s">
        <v>209</v>
      </c>
      <c r="B17" s="623">
        <v>40.140569757888045</v>
      </c>
      <c r="C17" s="623">
        <v>6.0105985659375794</v>
      </c>
      <c r="D17" s="623">
        <v>5.0752865439419761</v>
      </c>
      <c r="E17" s="624">
        <v>0.93531202199560359</v>
      </c>
      <c r="F17" s="620">
        <v>25.006065007209664</v>
      </c>
      <c r="G17" s="621">
        <v>3.5078215659375798</v>
      </c>
      <c r="H17" s="621">
        <v>57.820700174334689</v>
      </c>
      <c r="I17" s="622">
        <v>6.0667227400587984E-2</v>
      </c>
      <c r="J17" s="620">
        <f t="shared" si="0"/>
        <v>15.134504750678381</v>
      </c>
      <c r="K17" s="634">
        <f t="shared" si="0"/>
        <v>2.5027769999999996</v>
      </c>
    </row>
    <row r="18" spans="1:11" x14ac:dyDescent="0.2">
      <c r="A18" s="254" t="s">
        <v>210</v>
      </c>
      <c r="B18" s="623">
        <v>35.014985498028146</v>
      </c>
      <c r="C18" s="623">
        <v>5.9783555744113119</v>
      </c>
      <c r="D18" s="623">
        <v>5.1791963007622428</v>
      </c>
      <c r="E18" s="624">
        <v>0.79915927364906902</v>
      </c>
      <c r="F18" s="620">
        <v>21.788329538602337</v>
      </c>
      <c r="G18" s="621">
        <v>3.475578574411311</v>
      </c>
      <c r="H18" s="621">
        <v>59.858879855479984</v>
      </c>
      <c r="I18" s="622">
        <v>5.8062873592064509E-2</v>
      </c>
      <c r="J18" s="620">
        <f t="shared" si="0"/>
        <v>13.226655959425809</v>
      </c>
      <c r="K18" s="634">
        <f t="shared" si="0"/>
        <v>2.5027770000000009</v>
      </c>
    </row>
    <row r="19" spans="1:11" x14ac:dyDescent="0.2">
      <c r="A19" s="254" t="s">
        <v>211</v>
      </c>
      <c r="B19" s="625">
        <v>29.794919166461742</v>
      </c>
      <c r="C19" s="625">
        <v>5.4219435906617495</v>
      </c>
      <c r="D19" s="625">
        <v>4.7636915147272436</v>
      </c>
      <c r="E19" s="624">
        <v>0.65825207593450541</v>
      </c>
      <c r="F19" s="620">
        <v>19.09550167632753</v>
      </c>
      <c r="G19" s="621">
        <v>2.919166590661749</v>
      </c>
      <c r="H19" s="621">
        <v>61.968905370385649</v>
      </c>
      <c r="I19" s="622">
        <v>4.7106957484790282E-2</v>
      </c>
      <c r="J19" s="620">
        <f t="shared" si="0"/>
        <v>10.699417490134213</v>
      </c>
      <c r="K19" s="634">
        <f t="shared" si="0"/>
        <v>2.5027770000000005</v>
      </c>
    </row>
    <row r="20" spans="1:11" x14ac:dyDescent="0.2">
      <c r="A20" s="254" t="s">
        <v>212</v>
      </c>
      <c r="B20" s="625">
        <v>24.999643667454905</v>
      </c>
      <c r="C20" s="625">
        <v>5.3978459612225542</v>
      </c>
      <c r="D20" s="625">
        <v>4.877633299721273</v>
      </c>
      <c r="E20" s="624">
        <v>0.52021266150128165</v>
      </c>
      <c r="F20" s="620">
        <v>16.403001159409484</v>
      </c>
      <c r="G20" s="621">
        <v>2.8950689612225546</v>
      </c>
      <c r="H20" s="621">
        <v>64.153309284691744</v>
      </c>
      <c r="I20" s="622">
        <v>4.5127351862320461E-2</v>
      </c>
      <c r="J20" s="620">
        <f t="shared" si="0"/>
        <v>8.5966425080454201</v>
      </c>
      <c r="K20" s="634">
        <f t="shared" si="0"/>
        <v>2.5027769999999996</v>
      </c>
    </row>
    <row r="21" spans="1:11" x14ac:dyDescent="0.2">
      <c r="A21" s="254" t="s">
        <v>213</v>
      </c>
      <c r="B21" s="625">
        <v>20.099573250093226</v>
      </c>
      <c r="C21" s="625">
        <v>5.3738855347829482</v>
      </c>
      <c r="D21" s="625">
        <v>4.9969634946576189</v>
      </c>
      <c r="E21" s="624">
        <v>0.37692204012532948</v>
      </c>
      <c r="F21" s="620">
        <v>13.710558606216882</v>
      </c>
      <c r="G21" s="621">
        <v>2.8711085347829486</v>
      </c>
      <c r="H21" s="621">
        <v>66.414713436977124</v>
      </c>
      <c r="I21" s="622">
        <v>4.3230007120446709E-2</v>
      </c>
      <c r="J21" s="620">
        <f t="shared" si="0"/>
        <v>6.3890146438763438</v>
      </c>
      <c r="K21" s="634">
        <f t="shared" si="0"/>
        <v>2.5027769999999996</v>
      </c>
    </row>
    <row r="22" spans="1:11" x14ac:dyDescent="0.2">
      <c r="A22" s="254" t="s">
        <v>214</v>
      </c>
      <c r="B22" s="626">
        <v>15.089182301434811</v>
      </c>
      <c r="C22" s="626">
        <v>5.3999737938448646</v>
      </c>
      <c r="D22" s="626">
        <v>5.1718604303907147</v>
      </c>
      <c r="E22" s="624">
        <v>0.22811336345414976</v>
      </c>
      <c r="F22" s="620">
        <v>10.967991055749486</v>
      </c>
      <c r="G22" s="621">
        <v>2.8971967938448646</v>
      </c>
      <c r="H22" s="621">
        <v>68.755832085630558</v>
      </c>
      <c r="I22" s="622">
        <v>4.2137469738372298E-2</v>
      </c>
      <c r="J22" s="620">
        <f t="shared" si="0"/>
        <v>4.1211912456853241</v>
      </c>
      <c r="K22" s="634">
        <f t="shared" si="0"/>
        <v>2.502777</v>
      </c>
    </row>
    <row r="23" spans="1:11" x14ac:dyDescent="0.2">
      <c r="A23" s="254" t="s">
        <v>215</v>
      </c>
      <c r="B23" s="626">
        <v>10.967991055749486</v>
      </c>
      <c r="C23" s="626">
        <v>2.6177030114849962</v>
      </c>
      <c r="D23" s="626">
        <v>2.492183964648754</v>
      </c>
      <c r="E23" s="624">
        <v>0.12551904683624227</v>
      </c>
      <c r="F23" s="620">
        <v>8.4807442597978859</v>
      </c>
      <c r="G23" s="621">
        <v>2.6177030114849962</v>
      </c>
      <c r="H23" s="621">
        <v>71.179475166649041</v>
      </c>
      <c r="I23" s="622">
        <v>3.6776093183551795E-2</v>
      </c>
      <c r="J23" s="620">
        <f t="shared" si="0"/>
        <v>2.4872467959516005</v>
      </c>
      <c r="K23" s="634">
        <f t="shared" si="0"/>
        <v>0</v>
      </c>
    </row>
    <row r="24" spans="1:11" x14ac:dyDescent="0.2">
      <c r="A24" s="254" t="s">
        <v>216</v>
      </c>
      <c r="B24" s="627">
        <v>8.4807442597978859</v>
      </c>
      <c r="C24" s="627">
        <v>1.5373465062689347</v>
      </c>
      <c r="D24" s="627">
        <v>1.4416607799719663</v>
      </c>
      <c r="E24" s="624">
        <v>9.568572629696831E-2</v>
      </c>
      <c r="F24" s="620">
        <v>7.0495426072426195</v>
      </c>
      <c r="G24" s="621">
        <v>1.5373465062689347</v>
      </c>
      <c r="H24" s="621">
        <v>73.688551666273412</v>
      </c>
      <c r="I24" s="622">
        <v>2.0862759160084895E-2</v>
      </c>
      <c r="J24" s="620">
        <f t="shared" si="0"/>
        <v>1.4312016525552664</v>
      </c>
      <c r="K24" s="634">
        <f t="shared" si="0"/>
        <v>0</v>
      </c>
    </row>
    <row r="25" spans="1:11" x14ac:dyDescent="0.2">
      <c r="A25" s="254" t="s">
        <v>217</v>
      </c>
      <c r="B25" s="628">
        <v>7.0490126872426195</v>
      </c>
      <c r="C25" s="628">
        <v>2.0773810877821517</v>
      </c>
      <c r="D25" s="628">
        <v>1.9971020616735125</v>
      </c>
      <c r="E25" s="624">
        <v>8.0279026108639295E-2</v>
      </c>
      <c r="F25" s="620">
        <v>5.0519106255691062</v>
      </c>
      <c r="G25" s="621">
        <v>2.0773810877821517</v>
      </c>
      <c r="H25" s="621">
        <v>76.286073112509541</v>
      </c>
      <c r="I25" s="622">
        <v>2.7231459203809753E-2</v>
      </c>
      <c r="J25" s="620">
        <f t="shared" si="0"/>
        <v>1.9971020616735133</v>
      </c>
      <c r="K25" s="634">
        <f t="shared" si="0"/>
        <v>0</v>
      </c>
    </row>
    <row r="26" spans="1:11" x14ac:dyDescent="0.2">
      <c r="A26" s="254" t="s">
        <v>218</v>
      </c>
      <c r="B26" s="625">
        <v>5.0519106255691062</v>
      </c>
      <c r="C26" s="625">
        <v>2.0638390825821515</v>
      </c>
      <c r="D26" s="625">
        <v>2.0067455847986149</v>
      </c>
      <c r="E26" s="624">
        <v>5.7093497783536604E-2</v>
      </c>
      <c r="F26" s="620">
        <v>3.0451650407704913</v>
      </c>
      <c r="G26" s="621">
        <v>2.0638390825821515</v>
      </c>
      <c r="H26" s="621">
        <v>78.975157189725493</v>
      </c>
      <c r="I26" s="622">
        <v>2.6132763213425458E-2</v>
      </c>
      <c r="J26" s="620">
        <f t="shared" si="0"/>
        <v>2.0067455847986149</v>
      </c>
      <c r="K26" s="634">
        <f t="shared" si="0"/>
        <v>0</v>
      </c>
    </row>
    <row r="27" spans="1:11" x14ac:dyDescent="0.2">
      <c r="A27" s="254" t="s">
        <v>219</v>
      </c>
      <c r="B27" s="623">
        <v>3.0754932007704916</v>
      </c>
      <c r="C27" s="623">
        <v>2.0013470789821515</v>
      </c>
      <c r="D27" s="623">
        <v>1.9672804807705941</v>
      </c>
      <c r="E27" s="624">
        <v>3.4066598211557372E-2</v>
      </c>
      <c r="F27" s="620">
        <v>1.108212719999897</v>
      </c>
      <c r="G27" s="621">
        <v>2.0013470789821515</v>
      </c>
      <c r="H27" s="621">
        <v>81.75903148066331</v>
      </c>
      <c r="I27" s="622">
        <v>2.447860551596048E-2</v>
      </c>
      <c r="J27" s="620">
        <f t="shared" si="0"/>
        <v>1.9672804807705946</v>
      </c>
      <c r="K27" s="634">
        <f t="shared" si="0"/>
        <v>0</v>
      </c>
    </row>
    <row r="28" spans="1:11" x14ac:dyDescent="0.2">
      <c r="A28" s="254" t="s">
        <v>220</v>
      </c>
      <c r="B28" s="623">
        <v>1.3473880799999995</v>
      </c>
      <c r="C28" s="623">
        <v>0.79723944080000009</v>
      </c>
      <c r="D28" s="623">
        <v>0.78376556000000008</v>
      </c>
      <c r="E28" s="624">
        <v>1.3473880799999996E-2</v>
      </c>
      <c r="F28" s="620">
        <v>0.56362251999999946</v>
      </c>
      <c r="G28" s="621">
        <v>0.79723944080000009</v>
      </c>
      <c r="H28" s="621">
        <v>84.641037340356689</v>
      </c>
      <c r="I28" s="622">
        <v>9.4190650995232758E-3</v>
      </c>
      <c r="J28" s="620">
        <f t="shared" si="0"/>
        <v>0.78376556000000008</v>
      </c>
      <c r="K28" s="634">
        <f t="shared" si="0"/>
        <v>0</v>
      </c>
    </row>
    <row r="29" spans="1:11" x14ac:dyDescent="0.2">
      <c r="A29" s="254" t="s">
        <v>221</v>
      </c>
      <c r="B29" s="623">
        <v>0.56460472000000006</v>
      </c>
      <c r="C29" s="623">
        <v>0.45725328720000002</v>
      </c>
      <c r="D29" s="623">
        <v>0.45160724000000002</v>
      </c>
      <c r="E29" s="624">
        <v>5.6460472000000005E-3</v>
      </c>
      <c r="F29" s="620">
        <v>0.11299748000000004</v>
      </c>
      <c r="G29" s="621">
        <v>0.45725328720000002</v>
      </c>
      <c r="H29" s="621">
        <v>87.624633906604259</v>
      </c>
      <c r="I29" s="622">
        <v>5.2183189454162943E-3</v>
      </c>
      <c r="J29" s="620">
        <f t="shared" si="0"/>
        <v>0.45160724000000002</v>
      </c>
      <c r="K29" s="634">
        <f t="shared" si="0"/>
        <v>0</v>
      </c>
    </row>
    <row r="30" spans="1:11" x14ac:dyDescent="0.2">
      <c r="A30" s="254" t="s">
        <v>410</v>
      </c>
      <c r="B30" s="629">
        <v>0.11299748000000004</v>
      </c>
      <c r="C30" s="629">
        <v>0.11412745480000004</v>
      </c>
      <c r="D30" s="629">
        <v>0.11299748000000004</v>
      </c>
      <c r="E30" s="624">
        <v>1.1299748000000004E-3</v>
      </c>
      <c r="F30" s="620">
        <v>-2.1684043449710089E-18</v>
      </c>
      <c r="G30" s="621">
        <v>0.11412745480000004</v>
      </c>
      <c r="H30" s="621">
        <v>90.713402251812056</v>
      </c>
      <c r="I30" s="622">
        <v>1.2581101796093231E-3</v>
      </c>
      <c r="J30" s="620">
        <f t="shared" si="0"/>
        <v>0.11299748000000004</v>
      </c>
      <c r="K30" s="634">
        <f t="shared" si="0"/>
        <v>0</v>
      </c>
    </row>
    <row r="31" spans="1:11" s="4" customFormat="1" ht="19.5" customHeight="1" x14ac:dyDescent="0.2">
      <c r="A31" s="255" t="s">
        <v>477</v>
      </c>
      <c r="B31" s="630">
        <v>0</v>
      </c>
      <c r="C31" s="630">
        <v>0</v>
      </c>
      <c r="D31" s="630">
        <v>0</v>
      </c>
      <c r="E31" s="631">
        <v>0</v>
      </c>
      <c r="F31" s="630">
        <v>0</v>
      </c>
      <c r="G31" s="630">
        <v>0</v>
      </c>
      <c r="H31" s="630">
        <v>0</v>
      </c>
      <c r="I31" s="631">
        <v>0</v>
      </c>
      <c r="J31" s="630"/>
      <c r="K31" s="631"/>
    </row>
    <row r="32" spans="1:11" x14ac:dyDescent="0.2">
      <c r="A32" s="172"/>
      <c r="B32" s="173"/>
      <c r="C32" s="173"/>
      <c r="D32" s="173"/>
      <c r="E32" s="173"/>
      <c r="F32" s="173"/>
      <c r="G32" s="174"/>
      <c r="H32" s="171"/>
      <c r="I32" s="133"/>
      <c r="J32" s="173"/>
      <c r="K32" s="173"/>
    </row>
  </sheetData>
  <mergeCells count="2">
    <mergeCell ref="B2:E2"/>
    <mergeCell ref="F2:I2"/>
  </mergeCells>
  <phoneticPr fontId="2" type="noConversion"/>
  <pageMargins left="0.74803149606299213" right="0.74803149606299213" top="0.98425196850393704" bottom="0.98425196850393704" header="0.51181102362204722" footer="0.51181102362204722"/>
  <pageSetup scale="89" orientation="landscape" r:id="rId1"/>
  <headerFooter alignWithMargins="0">
    <oddFooter>&amp;L&amp;"Times New Roman,Bold Italic"&amp;12RMI Economic Report - FY 2010&amp;RPage S&amp;P  of  &amp;N</oddFooter>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0">
    <pageSetUpPr fitToPage="1"/>
  </sheetPr>
  <dimension ref="A1:AI444"/>
  <sheetViews>
    <sheetView zoomScale="80" zoomScaleNormal="80" zoomScaleSheetLayoutView="80" workbookViewId="0">
      <pane xSplit="3" ySplit="2" topLeftCell="D3" activePane="bottomRight" state="frozen"/>
      <selection activeCell="A2" sqref="A2"/>
      <selection pane="topRight" activeCell="A2" sqref="A2"/>
      <selection pane="bottomLeft" activeCell="A2" sqref="A2"/>
      <selection pane="bottomRight" activeCell="A2" sqref="A2"/>
    </sheetView>
  </sheetViews>
  <sheetFormatPr defaultColWidth="10.28515625" defaultRowHeight="15.75" customHeight="1" outlineLevelRow="1" outlineLevelCol="1" x14ac:dyDescent="0.2"/>
  <cols>
    <col min="1" max="1" width="36.5703125" style="227" customWidth="1"/>
    <col min="2" max="2" width="7.85546875" style="232" hidden="1" customWidth="1" outlineLevel="1"/>
    <col min="3" max="3" width="7.85546875" style="227" hidden="1" customWidth="1" outlineLevel="1"/>
    <col min="4" max="17" width="7.85546875" style="227" customWidth="1" collapsed="1"/>
    <col min="18" max="27" width="7.85546875" style="346" customWidth="1" collapsed="1"/>
    <col min="28" max="30" width="10.28515625" style="346" customWidth="1"/>
    <col min="31" max="31" width="10.28515625" style="227" customWidth="1"/>
    <col min="32" max="16384" width="10.28515625" style="227"/>
  </cols>
  <sheetData>
    <row r="1" spans="1:30" ht="15.75" customHeight="1" x14ac:dyDescent="0.2">
      <c r="A1" s="407" t="s">
        <v>912</v>
      </c>
    </row>
    <row r="2" spans="1:30" s="225" customFormat="1" ht="20.100000000000001" customHeight="1" x14ac:dyDescent="0.2">
      <c r="A2" s="300" t="s">
        <v>496</v>
      </c>
      <c r="B2" s="226" t="s">
        <v>468</v>
      </c>
      <c r="C2" s="226" t="s">
        <v>425</v>
      </c>
      <c r="D2" s="226" t="s">
        <v>426</v>
      </c>
      <c r="E2" s="226" t="s">
        <v>427</v>
      </c>
      <c r="F2" s="226" t="s">
        <v>446</v>
      </c>
      <c r="G2" s="226" t="s">
        <v>447</v>
      </c>
      <c r="H2" s="226" t="s">
        <v>411</v>
      </c>
      <c r="I2" s="226" t="s">
        <v>412</v>
      </c>
      <c r="J2" s="226" t="s">
        <v>413</v>
      </c>
      <c r="K2" s="226" t="s">
        <v>414</v>
      </c>
      <c r="L2" s="226" t="s">
        <v>415</v>
      </c>
      <c r="M2" s="226" t="s">
        <v>416</v>
      </c>
      <c r="N2" s="226" t="s">
        <v>417</v>
      </c>
      <c r="O2" s="226" t="s">
        <v>418</v>
      </c>
      <c r="P2" s="226" t="s">
        <v>603</v>
      </c>
      <c r="Q2" s="503" t="s">
        <v>617</v>
      </c>
      <c r="R2" s="347"/>
      <c r="S2" s="347"/>
      <c r="T2" s="347"/>
      <c r="U2" s="347"/>
      <c r="V2" s="347"/>
      <c r="W2" s="347"/>
      <c r="X2" s="347"/>
      <c r="Y2" s="347"/>
      <c r="Z2" s="347"/>
      <c r="AA2" s="347"/>
      <c r="AB2" s="347"/>
      <c r="AC2" s="347"/>
      <c r="AD2" s="347"/>
    </row>
    <row r="3" spans="1:30" ht="15" customHeight="1" x14ac:dyDescent="0.2">
      <c r="A3" s="46" t="s">
        <v>323</v>
      </c>
      <c r="B3" s="366">
        <v>77.717858000000007</v>
      </c>
      <c r="C3" s="366">
        <v>78.060272999999995</v>
      </c>
      <c r="D3" s="366">
        <v>69.094450000000009</v>
      </c>
      <c r="E3" s="366">
        <v>71.808009999999996</v>
      </c>
      <c r="F3" s="366">
        <v>65.469740999999999</v>
      </c>
      <c r="G3" s="366">
        <v>74.070330999999996</v>
      </c>
      <c r="H3" s="366">
        <v>81.747285000000005</v>
      </c>
      <c r="I3" s="366">
        <v>79.658938000000006</v>
      </c>
      <c r="J3" s="366">
        <v>83.273981000000006</v>
      </c>
      <c r="K3" s="366">
        <v>76.066384999999997</v>
      </c>
      <c r="L3" s="366">
        <v>85.563689000000011</v>
      </c>
      <c r="M3" s="366">
        <v>94.821673000000004</v>
      </c>
      <c r="N3" s="366">
        <v>108.191463</v>
      </c>
      <c r="O3" s="366">
        <v>107.05488800000001</v>
      </c>
      <c r="P3" s="366">
        <v>104.93327600000001</v>
      </c>
      <c r="Q3" s="366">
        <v>109.223479</v>
      </c>
      <c r="R3" s="349"/>
      <c r="S3" s="349"/>
      <c r="T3" s="349"/>
      <c r="U3" s="349"/>
      <c r="V3" s="349"/>
      <c r="W3" s="349"/>
      <c r="X3" s="349"/>
      <c r="Y3" s="349"/>
      <c r="Z3" s="349"/>
      <c r="AA3" s="349"/>
    </row>
    <row r="4" spans="1:30" ht="12.75" customHeight="1" x14ac:dyDescent="0.2">
      <c r="A4" s="46" t="s">
        <v>324</v>
      </c>
      <c r="B4" s="366">
        <v>34.928952000000002</v>
      </c>
      <c r="C4" s="366">
        <v>35.991458999999999</v>
      </c>
      <c r="D4" s="366">
        <v>28.090021000000004</v>
      </c>
      <c r="E4" s="366">
        <v>25.020021</v>
      </c>
      <c r="F4" s="366">
        <v>23.676705999999999</v>
      </c>
      <c r="G4" s="366">
        <v>24.377483000000002</v>
      </c>
      <c r="H4" s="366">
        <v>23.602353000000001</v>
      </c>
      <c r="I4" s="366">
        <v>27.491994999999999</v>
      </c>
      <c r="J4" s="366">
        <v>28.661818</v>
      </c>
      <c r="K4" s="366">
        <v>33.448375999999996</v>
      </c>
      <c r="L4" s="366">
        <v>35.486198000000002</v>
      </c>
      <c r="M4" s="366">
        <v>36.358539</v>
      </c>
      <c r="N4" s="366">
        <v>38.559983000000003</v>
      </c>
      <c r="O4" s="366">
        <v>39.096456000000003</v>
      </c>
      <c r="P4" s="366">
        <v>37.844152999999999</v>
      </c>
      <c r="Q4" s="366">
        <v>40.325153999999998</v>
      </c>
      <c r="R4" s="348"/>
      <c r="S4" s="348"/>
      <c r="T4" s="348"/>
      <c r="U4" s="348"/>
      <c r="V4" s="348"/>
      <c r="W4" s="348"/>
      <c r="X4" s="348"/>
      <c r="Y4" s="348"/>
      <c r="Z4" s="348"/>
      <c r="AA4" s="348"/>
    </row>
    <row r="5" spans="1:30" ht="12.75" customHeight="1" x14ac:dyDescent="0.2">
      <c r="A5" s="46" t="s">
        <v>325</v>
      </c>
      <c r="B5" s="366">
        <v>19.519565000000004</v>
      </c>
      <c r="C5" s="366">
        <v>19.377257</v>
      </c>
      <c r="D5" s="366">
        <v>18.923630000000003</v>
      </c>
      <c r="E5" s="366">
        <v>18.990327000000001</v>
      </c>
      <c r="F5" s="366">
        <v>16.850486</v>
      </c>
      <c r="G5" s="366">
        <v>17.038253000000001</v>
      </c>
      <c r="H5" s="366">
        <v>18.351831000000001</v>
      </c>
      <c r="I5" s="366">
        <v>20.094488999999999</v>
      </c>
      <c r="J5" s="366">
        <v>23.060153</v>
      </c>
      <c r="K5" s="366">
        <v>22.495810999999996</v>
      </c>
      <c r="L5" s="366">
        <v>24.255202000000001</v>
      </c>
      <c r="M5" s="366">
        <v>25.142867000000003</v>
      </c>
      <c r="N5" s="366">
        <v>27.078657</v>
      </c>
      <c r="O5" s="366">
        <v>26.159223000000001</v>
      </c>
      <c r="P5" s="366">
        <v>24.328751</v>
      </c>
      <c r="Q5" s="366">
        <v>25.243331000000001</v>
      </c>
      <c r="R5" s="349"/>
      <c r="S5" s="349"/>
      <c r="T5" s="349"/>
      <c r="U5" s="349"/>
      <c r="V5" s="349"/>
      <c r="W5" s="349"/>
      <c r="X5" s="349"/>
      <c r="Y5" s="349"/>
      <c r="Z5" s="349"/>
      <c r="AA5" s="349"/>
    </row>
    <row r="6" spans="1:30" ht="12.75" customHeight="1" x14ac:dyDescent="0.2">
      <c r="A6" s="46" t="s">
        <v>326</v>
      </c>
      <c r="B6" s="366">
        <v>9.2755240000000008</v>
      </c>
      <c r="C6" s="366">
        <v>8.5192490000000003</v>
      </c>
      <c r="D6" s="366">
        <v>8.1019550000000002</v>
      </c>
      <c r="E6" s="366">
        <v>7.6440830000000002</v>
      </c>
      <c r="F6" s="366">
        <v>7.6301030000000001</v>
      </c>
      <c r="G6" s="366">
        <v>8.7035090000000004</v>
      </c>
      <c r="H6" s="366">
        <v>9.6422690000000006</v>
      </c>
      <c r="I6" s="366">
        <v>9.5848099999999992</v>
      </c>
      <c r="J6" s="366">
        <v>12.01928</v>
      </c>
      <c r="K6" s="366">
        <v>10.556412</v>
      </c>
      <c r="L6" s="366">
        <v>10.894299</v>
      </c>
      <c r="M6" s="366">
        <v>11.120846</v>
      </c>
      <c r="N6" s="366">
        <v>11.244334</v>
      </c>
      <c r="O6" s="366">
        <v>10.979039999999999</v>
      </c>
      <c r="P6" s="366">
        <v>11.203742</v>
      </c>
      <c r="Q6" s="366">
        <v>10.811629</v>
      </c>
      <c r="R6" s="349"/>
      <c r="S6" s="349"/>
      <c r="T6" s="349"/>
      <c r="U6" s="349"/>
      <c r="V6" s="349"/>
      <c r="W6" s="349"/>
      <c r="X6" s="349"/>
      <c r="Y6" s="349"/>
      <c r="Z6" s="349"/>
      <c r="AA6" s="349"/>
    </row>
    <row r="7" spans="1:30" ht="12.75" customHeight="1" x14ac:dyDescent="0.2">
      <c r="A7" s="46" t="s">
        <v>327</v>
      </c>
      <c r="B7" s="366">
        <v>3.1042239999999999</v>
      </c>
      <c r="C7" s="366">
        <v>3.8764699999999999</v>
      </c>
      <c r="D7" s="366">
        <v>2.7250939999999999</v>
      </c>
      <c r="E7" s="366">
        <v>2.6911960000000001</v>
      </c>
      <c r="F7" s="366">
        <v>2.52555</v>
      </c>
      <c r="G7" s="366">
        <v>3.2267839999999999</v>
      </c>
      <c r="H7" s="366">
        <v>3.8131719999999998</v>
      </c>
      <c r="I7" s="366">
        <v>3.5395180000000002</v>
      </c>
      <c r="J7" s="366">
        <v>3.4071050000000001</v>
      </c>
      <c r="K7" s="366">
        <v>4.0145549999999997</v>
      </c>
      <c r="L7" s="366">
        <v>3.8823240000000001</v>
      </c>
      <c r="M7" s="366">
        <v>4.7779749999999996</v>
      </c>
      <c r="N7" s="366">
        <v>5.8513099999999998</v>
      </c>
      <c r="O7" s="366">
        <v>5.8492480000000002</v>
      </c>
      <c r="P7" s="366">
        <v>5.3943729999999999</v>
      </c>
      <c r="Q7" s="366">
        <v>6.2091419999999999</v>
      </c>
      <c r="R7" s="349"/>
      <c r="S7" s="349"/>
      <c r="T7" s="349"/>
      <c r="U7" s="349"/>
      <c r="V7" s="349"/>
      <c r="W7" s="349"/>
      <c r="X7" s="349"/>
      <c r="Y7" s="349"/>
      <c r="Z7" s="349"/>
      <c r="AA7" s="349"/>
    </row>
    <row r="8" spans="1:30" ht="12.75" customHeight="1" x14ac:dyDescent="0.2">
      <c r="A8" s="46" t="s">
        <v>328</v>
      </c>
      <c r="B8" s="366">
        <v>6.2773649999999996</v>
      </c>
      <c r="C8" s="366">
        <v>5.6645519999999996</v>
      </c>
      <c r="D8" s="366">
        <v>7.8104820000000004</v>
      </c>
      <c r="E8" s="366">
        <v>8.3345909999999996</v>
      </c>
      <c r="F8" s="366">
        <v>6.2267849999999996</v>
      </c>
      <c r="G8" s="366">
        <v>4.5228630000000001</v>
      </c>
      <c r="H8" s="366">
        <v>4.4507070000000004</v>
      </c>
      <c r="I8" s="366">
        <v>6.3225579999999999</v>
      </c>
      <c r="J8" s="366">
        <v>7.0395519999999996</v>
      </c>
      <c r="K8" s="366">
        <v>6.6805199999999996</v>
      </c>
      <c r="L8" s="366">
        <v>8.8297489999999996</v>
      </c>
      <c r="M8" s="366">
        <v>8.6012120000000003</v>
      </c>
      <c r="N8" s="366">
        <v>9.3542810000000003</v>
      </c>
      <c r="O8" s="366">
        <v>8.6723490000000005</v>
      </c>
      <c r="P8" s="366">
        <v>7.1380749999999997</v>
      </c>
      <c r="Q8" s="366">
        <v>7.7216290000000001</v>
      </c>
      <c r="R8" s="349"/>
      <c r="S8" s="349"/>
      <c r="T8" s="349"/>
      <c r="U8" s="349"/>
      <c r="V8" s="349"/>
      <c r="W8" s="349"/>
      <c r="X8" s="349"/>
      <c r="Y8" s="349"/>
      <c r="Z8" s="349"/>
      <c r="AA8" s="349"/>
    </row>
    <row r="9" spans="1:30" ht="12.75" customHeight="1" x14ac:dyDescent="0.2">
      <c r="A9" s="46" t="s">
        <v>329</v>
      </c>
      <c r="B9" s="366">
        <v>0.862452</v>
      </c>
      <c r="C9" s="366">
        <v>1.316986</v>
      </c>
      <c r="D9" s="366">
        <v>0.28609899999999999</v>
      </c>
      <c r="E9" s="366">
        <v>0.32045699999999999</v>
      </c>
      <c r="F9" s="366">
        <v>0.46804800000000002</v>
      </c>
      <c r="G9" s="366">
        <v>0.58509699999999998</v>
      </c>
      <c r="H9" s="366">
        <v>0.445683</v>
      </c>
      <c r="I9" s="366">
        <v>0.64760300000000004</v>
      </c>
      <c r="J9" s="366">
        <v>0.59421599999999997</v>
      </c>
      <c r="K9" s="366">
        <v>1.244324</v>
      </c>
      <c r="L9" s="366">
        <v>0.64883000000000002</v>
      </c>
      <c r="M9" s="366">
        <v>0.64283400000000002</v>
      </c>
      <c r="N9" s="366">
        <v>0.62873199999999996</v>
      </c>
      <c r="O9" s="366">
        <v>0.658586</v>
      </c>
      <c r="P9" s="366">
        <v>0.592561</v>
      </c>
      <c r="Q9" s="366">
        <v>0.50093100000000002</v>
      </c>
      <c r="R9" s="349"/>
      <c r="S9" s="349"/>
      <c r="T9" s="349"/>
      <c r="U9" s="349"/>
      <c r="V9" s="349"/>
      <c r="W9" s="349"/>
      <c r="X9" s="349"/>
      <c r="Y9" s="349"/>
      <c r="Z9" s="349"/>
      <c r="AA9" s="349"/>
    </row>
    <row r="10" spans="1:30" ht="12.75" customHeight="1" x14ac:dyDescent="0.2">
      <c r="A10" s="46" t="s">
        <v>330</v>
      </c>
      <c r="B10" s="366">
        <v>15.409387000000001</v>
      </c>
      <c r="C10" s="366">
        <v>16.614201999999999</v>
      </c>
      <c r="D10" s="366">
        <v>9.1663910000000008</v>
      </c>
      <c r="E10" s="366">
        <v>6.0296939999999992</v>
      </c>
      <c r="F10" s="366">
        <v>6.8262200000000002</v>
      </c>
      <c r="G10" s="366">
        <v>7.3392300000000006</v>
      </c>
      <c r="H10" s="366">
        <v>5.2505220000000001</v>
      </c>
      <c r="I10" s="366">
        <v>7.3975059999999999</v>
      </c>
      <c r="J10" s="366">
        <v>5.6016650000000006</v>
      </c>
      <c r="K10" s="366">
        <v>10.952565</v>
      </c>
      <c r="L10" s="366">
        <v>11.230995999999999</v>
      </c>
      <c r="M10" s="366">
        <v>11.215672</v>
      </c>
      <c r="N10" s="366">
        <v>11.481325999999999</v>
      </c>
      <c r="O10" s="366">
        <v>12.937232999999999</v>
      </c>
      <c r="P10" s="366">
        <v>13.515401999999998</v>
      </c>
      <c r="Q10" s="366">
        <v>15.081823</v>
      </c>
      <c r="R10" s="349"/>
      <c r="S10" s="349"/>
      <c r="T10" s="349"/>
      <c r="U10" s="349"/>
      <c r="V10" s="349"/>
      <c r="W10" s="349"/>
      <c r="X10" s="349"/>
      <c r="Y10" s="349"/>
      <c r="Z10" s="349"/>
      <c r="AA10" s="349"/>
    </row>
    <row r="11" spans="1:30" ht="12.75" customHeight="1" x14ac:dyDescent="0.2">
      <c r="A11" s="46" t="s">
        <v>331</v>
      </c>
      <c r="B11" s="366">
        <v>2.150271</v>
      </c>
      <c r="C11" s="366">
        <v>1.61026</v>
      </c>
      <c r="D11" s="366">
        <v>1.9167259999999999</v>
      </c>
      <c r="E11" s="366">
        <v>1.3329960000000001</v>
      </c>
      <c r="F11" s="366">
        <v>2.3100710000000002</v>
      </c>
      <c r="G11" s="366">
        <v>3.6551640000000001</v>
      </c>
      <c r="H11" s="366">
        <v>1.8486119999999999</v>
      </c>
      <c r="I11" s="366">
        <v>3.312665</v>
      </c>
      <c r="J11" s="366">
        <v>1.7356689999999999</v>
      </c>
      <c r="K11" s="366">
        <v>0.93939399999999995</v>
      </c>
      <c r="L11" s="366">
        <v>1.3559840000000001</v>
      </c>
      <c r="M11" s="366">
        <v>1.5</v>
      </c>
      <c r="N11" s="366">
        <v>1.25</v>
      </c>
      <c r="O11" s="366">
        <v>1.5</v>
      </c>
      <c r="P11" s="366">
        <v>1.5</v>
      </c>
      <c r="Q11" s="366">
        <v>2.0000110000000002</v>
      </c>
      <c r="R11" s="349"/>
      <c r="S11" s="349"/>
      <c r="T11" s="349"/>
      <c r="U11" s="349"/>
      <c r="V11" s="349"/>
      <c r="W11" s="349"/>
      <c r="X11" s="349"/>
      <c r="Y11" s="349"/>
      <c r="Z11" s="349"/>
      <c r="AA11" s="349"/>
    </row>
    <row r="12" spans="1:30" ht="12.75" customHeight="1" x14ac:dyDescent="0.2">
      <c r="A12" s="46" t="s">
        <v>539</v>
      </c>
      <c r="B12" s="366">
        <v>0</v>
      </c>
      <c r="C12" s="366">
        <v>0</v>
      </c>
      <c r="D12" s="366">
        <v>0</v>
      </c>
      <c r="E12" s="366">
        <v>0</v>
      </c>
      <c r="F12" s="366">
        <v>0</v>
      </c>
      <c r="G12" s="366">
        <v>0</v>
      </c>
      <c r="H12" s="366">
        <v>0</v>
      </c>
      <c r="I12" s="366">
        <v>0</v>
      </c>
      <c r="J12" s="366">
        <v>0</v>
      </c>
      <c r="K12" s="366">
        <v>6.339137</v>
      </c>
      <c r="L12" s="366">
        <v>6.205381</v>
      </c>
      <c r="M12" s="366">
        <v>6.435918</v>
      </c>
      <c r="N12" s="366">
        <v>6.3290579999999999</v>
      </c>
      <c r="O12" s="366">
        <v>6.8882430000000001</v>
      </c>
      <c r="P12" s="366">
        <v>6.7336349999999996</v>
      </c>
      <c r="Q12" s="366">
        <v>7.174506</v>
      </c>
      <c r="R12" s="349"/>
      <c r="S12" s="349"/>
      <c r="T12" s="349"/>
      <c r="U12" s="349"/>
      <c r="V12" s="349"/>
      <c r="W12" s="349"/>
      <c r="X12" s="349"/>
      <c r="Y12" s="349"/>
      <c r="Z12" s="349"/>
      <c r="AA12" s="349"/>
    </row>
    <row r="13" spans="1:30" ht="12.75" customHeight="1" x14ac:dyDescent="0.2">
      <c r="A13" s="46" t="s">
        <v>540</v>
      </c>
      <c r="B13" s="366">
        <v>1.9591069999999999</v>
      </c>
      <c r="C13" s="366">
        <v>2.7579199999999999</v>
      </c>
      <c r="D13" s="366">
        <v>1.8519939999999999</v>
      </c>
      <c r="E13" s="366">
        <v>0.63001799999999997</v>
      </c>
      <c r="F13" s="366">
        <v>0.61675199999999997</v>
      </c>
      <c r="G13" s="366">
        <v>0.90480400000000005</v>
      </c>
      <c r="H13" s="366">
        <v>1.014011</v>
      </c>
      <c r="I13" s="366">
        <v>1.566352</v>
      </c>
      <c r="J13" s="366">
        <v>0.83229900000000001</v>
      </c>
      <c r="K13" s="366">
        <v>1.4200839999999999</v>
      </c>
      <c r="L13" s="366">
        <v>1.4485779999999999</v>
      </c>
      <c r="M13" s="366">
        <v>1.30714</v>
      </c>
      <c r="N13" s="366">
        <v>1.2478119999999999</v>
      </c>
      <c r="O13" s="366">
        <v>1.4730319999999999</v>
      </c>
      <c r="P13" s="366">
        <v>1.419977</v>
      </c>
      <c r="Q13" s="366">
        <v>1.4790829999999999</v>
      </c>
      <c r="R13" s="350"/>
      <c r="S13" s="350"/>
      <c r="T13" s="350"/>
      <c r="U13" s="350"/>
      <c r="V13" s="350"/>
      <c r="W13" s="350"/>
      <c r="X13" s="350"/>
      <c r="Y13" s="350"/>
      <c r="Z13" s="350"/>
      <c r="AA13" s="350"/>
    </row>
    <row r="14" spans="1:30" ht="12.75" customHeight="1" x14ac:dyDescent="0.2">
      <c r="A14" s="46" t="s">
        <v>332</v>
      </c>
      <c r="B14" s="366">
        <v>6.1530019999999999</v>
      </c>
      <c r="C14" s="366">
        <v>1.0765119999999999</v>
      </c>
      <c r="D14" s="366">
        <v>0.77017599999999997</v>
      </c>
      <c r="E14" s="366">
        <v>1.644917</v>
      </c>
      <c r="F14" s="366">
        <v>0.580565</v>
      </c>
      <c r="G14" s="366">
        <v>0.50698600000000005</v>
      </c>
      <c r="H14" s="366">
        <v>0.414796</v>
      </c>
      <c r="I14" s="366">
        <v>0.41800700000000002</v>
      </c>
      <c r="J14" s="366">
        <v>0.18931400000000001</v>
      </c>
      <c r="K14" s="366">
        <v>0.11572499999999999</v>
      </c>
      <c r="L14" s="366">
        <v>7.0926000000000003E-2</v>
      </c>
      <c r="M14" s="366">
        <v>0.143565</v>
      </c>
      <c r="N14" s="366">
        <v>0.232796</v>
      </c>
      <c r="O14" s="366">
        <v>0.405302</v>
      </c>
      <c r="P14" s="366">
        <v>9.2427999999999996E-2</v>
      </c>
      <c r="Q14" s="366">
        <v>0.13384099999999999</v>
      </c>
      <c r="R14" s="349"/>
      <c r="S14" s="349"/>
      <c r="T14" s="349"/>
      <c r="U14" s="349"/>
      <c r="V14" s="349"/>
      <c r="W14" s="349"/>
      <c r="X14" s="349"/>
      <c r="Y14" s="349"/>
      <c r="Z14" s="349"/>
      <c r="AA14" s="349"/>
    </row>
    <row r="15" spans="1:30" ht="12.75" customHeight="1" x14ac:dyDescent="0.2">
      <c r="A15" s="46" t="s">
        <v>333</v>
      </c>
      <c r="B15" s="366">
        <v>5.1470070000000003</v>
      </c>
      <c r="C15" s="366">
        <v>11.169510000000001</v>
      </c>
      <c r="D15" s="366">
        <v>4.6274949999999997</v>
      </c>
      <c r="E15" s="366">
        <v>2.4217629999999999</v>
      </c>
      <c r="F15" s="366">
        <v>3.318832</v>
      </c>
      <c r="G15" s="366">
        <v>2.2722760000000002</v>
      </c>
      <c r="H15" s="366">
        <v>1.9731030000000001</v>
      </c>
      <c r="I15" s="366">
        <v>2.100482</v>
      </c>
      <c r="J15" s="366">
        <v>2.8443830000000001</v>
      </c>
      <c r="K15" s="366">
        <v>2.1382249999999998</v>
      </c>
      <c r="L15" s="366">
        <v>2.1501269999999999</v>
      </c>
      <c r="M15" s="366">
        <v>1.8290489999999999</v>
      </c>
      <c r="N15" s="366">
        <v>2.4216600000000001</v>
      </c>
      <c r="O15" s="366">
        <v>2.6706560000000001</v>
      </c>
      <c r="P15" s="366">
        <v>3.7693620000000001</v>
      </c>
      <c r="Q15" s="366">
        <v>4.2943819999999997</v>
      </c>
      <c r="R15" s="350"/>
      <c r="S15" s="350"/>
      <c r="T15" s="350"/>
      <c r="U15" s="350"/>
      <c r="V15" s="350"/>
      <c r="W15" s="350"/>
      <c r="X15" s="350"/>
      <c r="Y15" s="350"/>
      <c r="Z15" s="350"/>
      <c r="AA15" s="350"/>
    </row>
    <row r="16" spans="1:30" ht="12.75" customHeight="1" x14ac:dyDescent="0.2">
      <c r="A16" s="46" t="s">
        <v>334</v>
      </c>
      <c r="B16" s="366">
        <v>42.788905999999997</v>
      </c>
      <c r="C16" s="366">
        <v>42.068813999999996</v>
      </c>
      <c r="D16" s="366">
        <v>41.004429000000002</v>
      </c>
      <c r="E16" s="366">
        <v>46.787989000000003</v>
      </c>
      <c r="F16" s="366">
        <v>41.793035000000003</v>
      </c>
      <c r="G16" s="366">
        <v>49.692847999999998</v>
      </c>
      <c r="H16" s="366">
        <v>58.144931999999997</v>
      </c>
      <c r="I16" s="366">
        <v>52.166943000000003</v>
      </c>
      <c r="J16" s="366">
        <v>54.612163000000002</v>
      </c>
      <c r="K16" s="366">
        <v>42.618009000000001</v>
      </c>
      <c r="L16" s="366">
        <v>50.077491000000002</v>
      </c>
      <c r="M16" s="366">
        <v>58.463133999999997</v>
      </c>
      <c r="N16" s="366">
        <v>69.631479999999996</v>
      </c>
      <c r="O16" s="366">
        <v>67.958432000000002</v>
      </c>
      <c r="P16" s="366">
        <v>67.089123000000001</v>
      </c>
      <c r="Q16" s="366">
        <v>68.898325</v>
      </c>
      <c r="R16" s="348"/>
      <c r="S16" s="348"/>
      <c r="T16" s="348"/>
      <c r="U16" s="348"/>
      <c r="V16" s="348"/>
      <c r="W16" s="348"/>
      <c r="X16" s="348"/>
      <c r="Y16" s="348"/>
      <c r="Z16" s="348"/>
      <c r="AA16" s="348"/>
    </row>
    <row r="17" spans="1:35" ht="12.75" customHeight="1" x14ac:dyDescent="0.2">
      <c r="A17" s="46" t="s">
        <v>335</v>
      </c>
      <c r="B17" s="366">
        <v>19.444368999999998</v>
      </c>
      <c r="C17" s="366">
        <v>14.097531</v>
      </c>
      <c r="D17" s="366">
        <v>17.984552999999998</v>
      </c>
      <c r="E17" s="366">
        <v>22.891071</v>
      </c>
      <c r="F17" s="366">
        <v>18.798183999999999</v>
      </c>
      <c r="G17" s="366">
        <v>26.668748000000001</v>
      </c>
      <c r="H17" s="366">
        <v>34.765222000000001</v>
      </c>
      <c r="I17" s="366">
        <v>32.866424000000002</v>
      </c>
      <c r="J17" s="366">
        <v>35.37283</v>
      </c>
      <c r="K17" s="366">
        <v>39.466661999999999</v>
      </c>
      <c r="L17" s="366">
        <v>45.360970999999999</v>
      </c>
      <c r="M17" s="366">
        <v>48.966545000000004</v>
      </c>
      <c r="N17" s="366">
        <v>53.048816000000002</v>
      </c>
      <c r="O17" s="366">
        <v>56.668905000000002</v>
      </c>
      <c r="P17" s="366">
        <v>53.870849999999997</v>
      </c>
      <c r="Q17" s="366">
        <v>55.590350000000001</v>
      </c>
      <c r="R17" s="348"/>
      <c r="S17" s="348"/>
      <c r="T17" s="348"/>
      <c r="U17" s="348"/>
      <c r="V17" s="348"/>
      <c r="W17" s="348"/>
      <c r="X17" s="348"/>
      <c r="Y17" s="348"/>
      <c r="Z17" s="348"/>
      <c r="AA17" s="348"/>
    </row>
    <row r="18" spans="1:35" ht="12.75" customHeight="1" x14ac:dyDescent="0.2">
      <c r="A18" s="46" t="s">
        <v>541</v>
      </c>
      <c r="B18" s="366">
        <v>36.376739999999998</v>
      </c>
      <c r="C18" s="366">
        <v>34.562199999999997</v>
      </c>
      <c r="D18" s="366">
        <v>30.409808000000002</v>
      </c>
      <c r="E18" s="366">
        <v>30.924600000000002</v>
      </c>
      <c r="F18" s="366">
        <v>30.924600000000002</v>
      </c>
      <c r="G18" s="366">
        <v>31.096</v>
      </c>
      <c r="H18" s="366">
        <v>31.43881</v>
      </c>
      <c r="I18" s="366">
        <v>32.710186</v>
      </c>
      <c r="J18" s="366">
        <v>32.71</v>
      </c>
      <c r="K18" s="366">
        <v>20.543870999999999</v>
      </c>
      <c r="L18" s="366">
        <v>27.576215000000001</v>
      </c>
      <c r="M18" s="366">
        <v>35.509836</v>
      </c>
      <c r="N18" s="366">
        <v>47.384605000000001</v>
      </c>
      <c r="O18" s="366">
        <v>51.033878999999999</v>
      </c>
      <c r="P18" s="366">
        <v>56.346992999999998</v>
      </c>
      <c r="Q18" s="366">
        <v>55.818184000000002</v>
      </c>
      <c r="R18" s="350"/>
      <c r="S18" s="350"/>
      <c r="T18" s="350"/>
      <c r="U18" s="350"/>
      <c r="V18" s="350"/>
      <c r="W18" s="350"/>
      <c r="X18" s="350"/>
      <c r="Y18" s="350"/>
      <c r="Z18" s="350"/>
      <c r="AA18" s="350"/>
    </row>
    <row r="19" spans="1:35" ht="12.75" customHeight="1" x14ac:dyDescent="0.2">
      <c r="A19" s="46" t="s">
        <v>336</v>
      </c>
      <c r="B19" s="366">
        <v>6.412166</v>
      </c>
      <c r="C19" s="366">
        <v>7.5066139999999999</v>
      </c>
      <c r="D19" s="366">
        <v>10.594621</v>
      </c>
      <c r="E19" s="366">
        <v>15.863389</v>
      </c>
      <c r="F19" s="366">
        <v>10.868435</v>
      </c>
      <c r="G19" s="366">
        <v>18.596848000000001</v>
      </c>
      <c r="H19" s="366">
        <v>26.706122000000001</v>
      </c>
      <c r="I19" s="366">
        <v>19.456757</v>
      </c>
      <c r="J19" s="366">
        <v>21.902163000000002</v>
      </c>
      <c r="K19" s="366">
        <v>22.074138000000001</v>
      </c>
      <c r="L19" s="366">
        <v>22.501276000000001</v>
      </c>
      <c r="M19" s="366">
        <v>22.953298</v>
      </c>
      <c r="N19" s="366">
        <v>22.246874999999999</v>
      </c>
      <c r="O19" s="366">
        <v>16.924553</v>
      </c>
      <c r="P19" s="366">
        <v>10.74213</v>
      </c>
      <c r="Q19" s="366">
        <v>13.080140999999999</v>
      </c>
      <c r="R19" s="350"/>
      <c r="S19" s="350"/>
      <c r="T19" s="350"/>
      <c r="U19" s="350"/>
      <c r="V19" s="350"/>
      <c r="W19" s="350"/>
      <c r="X19" s="350"/>
      <c r="Y19" s="350"/>
      <c r="Z19" s="350"/>
      <c r="AA19" s="350"/>
    </row>
    <row r="20" spans="1:35" ht="20.100000000000001" customHeight="1" x14ac:dyDescent="0.2">
      <c r="A20" s="46" t="s">
        <v>337</v>
      </c>
      <c r="B20" s="366">
        <v>100.13207600000001</v>
      </c>
      <c r="C20" s="366">
        <v>60.135339999999992</v>
      </c>
      <c r="D20" s="366">
        <v>60.403822000000005</v>
      </c>
      <c r="E20" s="366">
        <v>56.633904000000001</v>
      </c>
      <c r="F20" s="366">
        <v>55.253579999999999</v>
      </c>
      <c r="G20" s="366">
        <v>65.051517000000004</v>
      </c>
      <c r="H20" s="366">
        <v>72.140951999999999</v>
      </c>
      <c r="I20" s="366">
        <v>72.895421999999996</v>
      </c>
      <c r="J20" s="366">
        <v>69.436717999999999</v>
      </c>
      <c r="K20" s="366">
        <v>77.843985000000004</v>
      </c>
      <c r="L20" s="366">
        <v>90.21714999999999</v>
      </c>
      <c r="M20" s="366">
        <v>92.88186300000001</v>
      </c>
      <c r="N20" s="366">
        <v>107.83886200000001</v>
      </c>
      <c r="O20" s="366">
        <v>101.33727099999999</v>
      </c>
      <c r="P20" s="366">
        <v>102.81393600000001</v>
      </c>
      <c r="Q20" s="366">
        <v>101.722686</v>
      </c>
      <c r="R20" s="349"/>
      <c r="S20" s="349"/>
      <c r="T20" s="349"/>
      <c r="U20" s="349"/>
      <c r="V20" s="349"/>
      <c r="W20" s="349"/>
      <c r="X20" s="349"/>
      <c r="Y20" s="349"/>
      <c r="Z20" s="349"/>
      <c r="AA20" s="349"/>
    </row>
    <row r="21" spans="1:35" ht="12.75" customHeight="1" x14ac:dyDescent="0.2">
      <c r="A21" s="46" t="s">
        <v>338</v>
      </c>
      <c r="B21" s="366">
        <v>57.108973000000006</v>
      </c>
      <c r="C21" s="366">
        <v>53.781722999999992</v>
      </c>
      <c r="D21" s="366">
        <v>52.938317000000005</v>
      </c>
      <c r="E21" s="366">
        <v>51.828913</v>
      </c>
      <c r="F21" s="366">
        <v>48.371661000000003</v>
      </c>
      <c r="G21" s="366">
        <v>52.912557</v>
      </c>
      <c r="H21" s="366">
        <v>52.762436000000001</v>
      </c>
      <c r="I21" s="366">
        <v>55.820163999999991</v>
      </c>
      <c r="J21" s="366">
        <v>55.670113999999998</v>
      </c>
      <c r="K21" s="366">
        <v>66.712952999999999</v>
      </c>
      <c r="L21" s="366">
        <v>77.473705999999993</v>
      </c>
      <c r="M21" s="366">
        <v>78.339508000000009</v>
      </c>
      <c r="N21" s="366">
        <v>82.139888000000013</v>
      </c>
      <c r="O21" s="366">
        <v>82.853179999999995</v>
      </c>
      <c r="P21" s="366">
        <v>85.881679000000005</v>
      </c>
      <c r="Q21" s="366">
        <v>84.259052999999994</v>
      </c>
      <c r="R21" s="349"/>
      <c r="S21" s="349"/>
      <c r="T21" s="349"/>
      <c r="U21" s="349"/>
      <c r="V21" s="349"/>
      <c r="W21" s="349"/>
      <c r="X21" s="349"/>
      <c r="Y21" s="349"/>
      <c r="Z21" s="349"/>
      <c r="AA21" s="349"/>
    </row>
    <row r="22" spans="1:35" ht="12.75" customHeight="1" x14ac:dyDescent="0.2">
      <c r="A22" s="46" t="s">
        <v>339</v>
      </c>
      <c r="B22" s="366">
        <v>21.938355999999999</v>
      </c>
      <c r="C22" s="366">
        <v>21.424696999999998</v>
      </c>
      <c r="D22" s="366">
        <v>18.819922999999999</v>
      </c>
      <c r="E22" s="366">
        <v>18.028675</v>
      </c>
      <c r="F22" s="366">
        <v>16.981338999999998</v>
      </c>
      <c r="G22" s="366">
        <v>17.356002</v>
      </c>
      <c r="H22" s="366">
        <v>18.654221</v>
      </c>
      <c r="I22" s="366">
        <v>21.450254000000001</v>
      </c>
      <c r="J22" s="366">
        <v>25.572558000000001</v>
      </c>
      <c r="K22" s="366">
        <v>30.140677</v>
      </c>
      <c r="L22" s="366">
        <v>32.804237000000001</v>
      </c>
      <c r="M22" s="366">
        <v>34.07011</v>
      </c>
      <c r="N22" s="366">
        <v>33.535710000000002</v>
      </c>
      <c r="O22" s="366">
        <v>34.153697999999999</v>
      </c>
      <c r="P22" s="366">
        <v>34.252302</v>
      </c>
      <c r="Q22" s="366">
        <v>35.013559999999998</v>
      </c>
      <c r="R22" s="350"/>
      <c r="S22" s="350"/>
      <c r="T22" s="350"/>
      <c r="U22" s="350"/>
      <c r="V22" s="350"/>
      <c r="W22" s="350"/>
      <c r="X22" s="350"/>
      <c r="Y22" s="350"/>
      <c r="Z22" s="350"/>
      <c r="AA22" s="350"/>
    </row>
    <row r="23" spans="1:35" ht="12.75" customHeight="1" x14ac:dyDescent="0.2">
      <c r="A23" s="46" t="s">
        <v>340</v>
      </c>
      <c r="B23" s="366">
        <v>17.969176000000001</v>
      </c>
      <c r="C23" s="366">
        <v>17.508251000000001</v>
      </c>
      <c r="D23" s="366">
        <v>17.766092</v>
      </c>
      <c r="E23" s="366">
        <v>21.614535</v>
      </c>
      <c r="F23" s="366">
        <v>18.751111999999999</v>
      </c>
      <c r="G23" s="366">
        <v>20.139309999999998</v>
      </c>
      <c r="H23" s="366">
        <v>17.861877</v>
      </c>
      <c r="I23" s="366">
        <v>22.254802999999999</v>
      </c>
      <c r="J23" s="366">
        <v>21.850308999999999</v>
      </c>
      <c r="K23" s="366">
        <v>26.783821</v>
      </c>
      <c r="L23" s="366">
        <v>31.19641</v>
      </c>
      <c r="M23" s="366">
        <v>32.886211000000003</v>
      </c>
      <c r="N23" s="366">
        <v>31.668061000000002</v>
      </c>
      <c r="O23" s="366">
        <v>34.860613999999998</v>
      </c>
      <c r="P23" s="366">
        <v>37.516902000000002</v>
      </c>
      <c r="Q23" s="366">
        <v>33.325867000000002</v>
      </c>
      <c r="R23" s="350"/>
      <c r="S23" s="350"/>
      <c r="T23" s="350"/>
      <c r="U23" s="350"/>
      <c r="V23" s="350"/>
      <c r="W23" s="350"/>
      <c r="X23" s="350"/>
      <c r="Y23" s="350"/>
      <c r="Z23" s="350"/>
      <c r="AA23" s="350"/>
      <c r="AF23" s="229"/>
      <c r="AG23" s="229"/>
      <c r="AH23" s="229"/>
      <c r="AI23" s="229"/>
    </row>
    <row r="24" spans="1:35" ht="12.75" customHeight="1" x14ac:dyDescent="0.2">
      <c r="A24" s="46" t="s">
        <v>341</v>
      </c>
      <c r="B24" s="366">
        <v>7.5425469999999999</v>
      </c>
      <c r="C24" s="366">
        <v>7.5216649999999996</v>
      </c>
      <c r="D24" s="366">
        <v>6.7686520000000003</v>
      </c>
      <c r="E24" s="366">
        <v>5.4299150000000003</v>
      </c>
      <c r="F24" s="366">
        <v>4.3401719999999999</v>
      </c>
      <c r="G24" s="366">
        <v>2.0187349999999999</v>
      </c>
      <c r="H24" s="366">
        <v>1.5053719999999999</v>
      </c>
      <c r="I24" s="366">
        <v>0.56673399999999996</v>
      </c>
      <c r="J24" s="366">
        <v>0.87430799999999997</v>
      </c>
      <c r="K24" s="366">
        <v>0.83459300000000003</v>
      </c>
      <c r="L24" s="366">
        <v>0.93169800000000003</v>
      </c>
      <c r="M24" s="366">
        <v>0.91775300000000004</v>
      </c>
      <c r="N24" s="366">
        <v>0.90008600000000005</v>
      </c>
      <c r="O24" s="366">
        <v>1.3188089999999999</v>
      </c>
      <c r="P24" s="366">
        <v>0.89668599999999998</v>
      </c>
      <c r="Q24" s="366">
        <v>0.89284200000000002</v>
      </c>
      <c r="R24" s="350"/>
      <c r="S24" s="350"/>
      <c r="T24" s="350"/>
      <c r="U24" s="350"/>
      <c r="V24" s="350"/>
      <c r="W24" s="350"/>
      <c r="X24" s="350"/>
      <c r="Y24" s="350"/>
      <c r="Z24" s="350"/>
      <c r="AA24" s="350"/>
    </row>
    <row r="25" spans="1:35" ht="12.75" customHeight="1" x14ac:dyDescent="0.2">
      <c r="A25" s="46" t="s">
        <v>342</v>
      </c>
      <c r="B25" s="366">
        <v>5.9860000000000007</v>
      </c>
      <c r="C25" s="366">
        <v>2.5950000000000002</v>
      </c>
      <c r="D25" s="366">
        <v>2.3084000000000002</v>
      </c>
      <c r="E25" s="366">
        <v>2.6385999999999998</v>
      </c>
      <c r="F25" s="366">
        <v>1.3682999999999998</v>
      </c>
      <c r="G25" s="366">
        <v>1.9924999999999999</v>
      </c>
      <c r="H25" s="366">
        <v>2.6084999999999998</v>
      </c>
      <c r="I25" s="366">
        <v>3.8677630000000001</v>
      </c>
      <c r="J25" s="366">
        <v>3.8418469999999996</v>
      </c>
      <c r="K25" s="366">
        <v>3.0849760000000002</v>
      </c>
      <c r="L25" s="366">
        <v>2.697479</v>
      </c>
      <c r="M25" s="366">
        <v>4.0172319999999999</v>
      </c>
      <c r="N25" s="366">
        <v>7.8646029999999998</v>
      </c>
      <c r="O25" s="366">
        <v>6.9002319999999999</v>
      </c>
      <c r="P25" s="366">
        <v>7.476789000000001</v>
      </c>
      <c r="Q25" s="366">
        <v>6.6644519999999989</v>
      </c>
      <c r="R25" s="350"/>
      <c r="S25" s="350"/>
      <c r="T25" s="350"/>
      <c r="U25" s="350"/>
      <c r="V25" s="350"/>
      <c r="W25" s="350"/>
      <c r="X25" s="350"/>
      <c r="Y25" s="350"/>
      <c r="Z25" s="350"/>
      <c r="AA25" s="350"/>
    </row>
    <row r="26" spans="1:35" ht="12.75" customHeight="1" x14ac:dyDescent="0.2">
      <c r="A26" s="46" t="s">
        <v>461</v>
      </c>
      <c r="B26" s="366">
        <v>3.6728939999999994</v>
      </c>
      <c r="C26" s="366">
        <v>4.7321099999999987</v>
      </c>
      <c r="D26" s="366">
        <v>5.2169739999999987</v>
      </c>
      <c r="E26" s="366">
        <v>3.5145080000000006</v>
      </c>
      <c r="F26" s="366">
        <v>6.1158429999999999</v>
      </c>
      <c r="G26" s="366">
        <v>11.080176000000002</v>
      </c>
      <c r="H26" s="366">
        <v>12.132466000000001</v>
      </c>
      <c r="I26" s="366">
        <v>7.6806100000000015</v>
      </c>
      <c r="J26" s="366">
        <v>3.5310919999999992</v>
      </c>
      <c r="K26" s="366">
        <v>5.8688860000000007</v>
      </c>
      <c r="L26" s="366">
        <v>9.8438819999999989</v>
      </c>
      <c r="M26" s="366">
        <v>6.448202000000002</v>
      </c>
      <c r="N26" s="366">
        <v>8.1714280000000024</v>
      </c>
      <c r="O26" s="366">
        <v>5.6198269999999999</v>
      </c>
      <c r="P26" s="366">
        <v>5.7389999999999981</v>
      </c>
      <c r="Q26" s="366">
        <v>8.3623320000000003</v>
      </c>
      <c r="R26" s="350"/>
      <c r="S26" s="350"/>
      <c r="T26" s="350"/>
      <c r="U26" s="350"/>
      <c r="V26" s="350"/>
      <c r="W26" s="350"/>
      <c r="X26" s="350"/>
      <c r="Y26" s="350"/>
      <c r="Z26" s="350"/>
      <c r="AA26" s="350"/>
    </row>
    <row r="27" spans="1:35" ht="12.75" hidden="1" customHeight="1" outlineLevel="1" x14ac:dyDescent="0.2">
      <c r="A27" s="46" t="s">
        <v>343</v>
      </c>
      <c r="B27" s="366">
        <v>9.6588940000000001</v>
      </c>
      <c r="C27" s="366">
        <v>7.3271099999999993</v>
      </c>
      <c r="D27" s="366">
        <v>7.5253739999999993</v>
      </c>
      <c r="E27" s="366">
        <v>6.1531080000000005</v>
      </c>
      <c r="F27" s="366">
        <v>7.4841429999999995</v>
      </c>
      <c r="G27" s="366">
        <v>13.072676000000001</v>
      </c>
      <c r="H27" s="366">
        <v>14.740966</v>
      </c>
      <c r="I27" s="366">
        <v>11.548373000000002</v>
      </c>
      <c r="J27" s="366">
        <v>7.3729389999999988</v>
      </c>
      <c r="K27" s="366">
        <v>8.9538620000000009</v>
      </c>
      <c r="L27" s="366">
        <v>12.541360999999998</v>
      </c>
      <c r="M27" s="366">
        <v>10.465434000000002</v>
      </c>
      <c r="N27" s="366">
        <v>16.036031000000001</v>
      </c>
      <c r="O27" s="366">
        <v>12.520059</v>
      </c>
      <c r="P27" s="366">
        <v>13.215788999999999</v>
      </c>
      <c r="Q27" s="366">
        <v>15.026783999999999</v>
      </c>
      <c r="R27" s="350"/>
      <c r="S27" s="350"/>
      <c r="T27" s="350"/>
      <c r="U27" s="350"/>
      <c r="V27" s="350"/>
      <c r="W27" s="350"/>
      <c r="X27" s="350"/>
      <c r="Y27" s="350"/>
      <c r="Z27" s="350"/>
      <c r="AA27" s="350"/>
    </row>
    <row r="28" spans="1:35" ht="12.75" hidden="1" customHeight="1" outlineLevel="1" x14ac:dyDescent="0.2">
      <c r="A28" s="46" t="s">
        <v>344</v>
      </c>
      <c r="B28" s="366">
        <v>3.8736060000000001</v>
      </c>
      <c r="C28" s="366">
        <v>4.0093269999999999</v>
      </c>
      <c r="D28" s="366">
        <v>5.11273</v>
      </c>
      <c r="E28" s="366">
        <v>4.7918060000000002</v>
      </c>
      <c r="F28" s="366">
        <v>4.245781</v>
      </c>
      <c r="G28" s="366">
        <v>4.9964909999999998</v>
      </c>
      <c r="H28" s="366">
        <v>4.7431080000000003</v>
      </c>
      <c r="I28" s="366">
        <v>4.4089980000000004</v>
      </c>
      <c r="J28" s="366">
        <v>14.712475</v>
      </c>
      <c r="K28" s="366">
        <v>13.125769</v>
      </c>
      <c r="L28" s="366">
        <v>14.18815</v>
      </c>
      <c r="M28" s="366">
        <v>15.144856000000001</v>
      </c>
      <c r="N28" s="366">
        <v>16.566281</v>
      </c>
      <c r="O28" s="366">
        <v>13.066610000000001</v>
      </c>
      <c r="P28" s="366">
        <v>13.343788999999999</v>
      </c>
      <c r="Q28" s="366">
        <v>15.106261</v>
      </c>
      <c r="R28" s="350"/>
      <c r="S28" s="350"/>
      <c r="T28" s="350"/>
      <c r="U28" s="350"/>
      <c r="V28" s="350"/>
      <c r="W28" s="350"/>
      <c r="X28" s="350"/>
      <c r="Y28" s="350"/>
      <c r="Z28" s="350"/>
      <c r="AA28" s="350"/>
    </row>
    <row r="29" spans="1:35" ht="12.75" hidden="1" customHeight="1" outlineLevel="1" x14ac:dyDescent="0.2">
      <c r="A29" s="46" t="s">
        <v>345</v>
      </c>
      <c r="B29" s="366">
        <v>5.7852880000000004</v>
      </c>
      <c r="C29" s="366">
        <v>3.3177829999999999</v>
      </c>
      <c r="D29" s="366">
        <v>2.4126439999999998</v>
      </c>
      <c r="E29" s="366">
        <v>1.361302</v>
      </c>
      <c r="F29" s="366">
        <v>3.238362</v>
      </c>
      <c r="G29" s="366">
        <v>8.0761850000000006</v>
      </c>
      <c r="H29" s="366">
        <v>9.9978580000000008</v>
      </c>
      <c r="I29" s="366">
        <v>7.1393750000000011</v>
      </c>
      <c r="J29" s="366">
        <v>-7.3395360000000007</v>
      </c>
      <c r="K29" s="366">
        <v>-4.171907</v>
      </c>
      <c r="L29" s="366">
        <v>-1.6467890000000021</v>
      </c>
      <c r="M29" s="366">
        <v>-4.6794219999999997</v>
      </c>
      <c r="N29" s="366">
        <v>-0.53024999999999967</v>
      </c>
      <c r="O29" s="366">
        <v>-0.54655100000000001</v>
      </c>
      <c r="P29" s="366">
        <v>-0.128</v>
      </c>
      <c r="Q29" s="366">
        <v>-7.9477000000000006E-2</v>
      </c>
      <c r="R29" s="350"/>
      <c r="S29" s="350"/>
      <c r="T29" s="350"/>
      <c r="U29" s="350"/>
      <c r="V29" s="350"/>
      <c r="W29" s="350"/>
      <c r="X29" s="350"/>
      <c r="Y29" s="350"/>
      <c r="Z29" s="350"/>
      <c r="AA29" s="350"/>
    </row>
    <row r="30" spans="1:35" ht="12.75" hidden="1" customHeight="1" outlineLevel="1" collapsed="1" x14ac:dyDescent="0.2">
      <c r="A30" s="46" t="s">
        <v>346</v>
      </c>
      <c r="B30" s="366">
        <v>0</v>
      </c>
      <c r="C30" s="366">
        <v>0</v>
      </c>
      <c r="D30" s="366">
        <v>2.0582760000000002</v>
      </c>
      <c r="E30" s="366">
        <v>0.60267999999999999</v>
      </c>
      <c r="F30" s="366">
        <v>0.81489500000000004</v>
      </c>
      <c r="G30" s="366">
        <v>0.32583400000000001</v>
      </c>
      <c r="H30" s="366">
        <v>0</v>
      </c>
      <c r="I30" s="366">
        <v>0</v>
      </c>
      <c r="J30" s="366">
        <v>0</v>
      </c>
      <c r="K30" s="366">
        <v>0</v>
      </c>
      <c r="L30" s="366">
        <v>0</v>
      </c>
      <c r="M30" s="366">
        <v>0</v>
      </c>
      <c r="N30" s="366">
        <v>0</v>
      </c>
      <c r="O30" s="366">
        <v>0</v>
      </c>
      <c r="P30" s="366">
        <v>0</v>
      </c>
      <c r="Q30" s="366">
        <v>0</v>
      </c>
      <c r="R30" s="350"/>
      <c r="S30" s="350"/>
      <c r="T30" s="350"/>
      <c r="U30" s="350"/>
      <c r="V30" s="350"/>
      <c r="W30" s="350"/>
      <c r="X30" s="350"/>
      <c r="Y30" s="350"/>
      <c r="Z30" s="350"/>
      <c r="AA30" s="350"/>
    </row>
    <row r="31" spans="1:35" ht="12.75" customHeight="1" collapsed="1" x14ac:dyDescent="0.2">
      <c r="A31" s="46" t="s">
        <v>542</v>
      </c>
      <c r="B31" s="366">
        <v>43.023102999999999</v>
      </c>
      <c r="C31" s="366">
        <v>6.3536169999999998</v>
      </c>
      <c r="D31" s="366">
        <v>7.4655050000000003</v>
      </c>
      <c r="E31" s="366">
        <v>4.8049910000000002</v>
      </c>
      <c r="F31" s="366">
        <v>6.8819189999999999</v>
      </c>
      <c r="G31" s="366">
        <v>12.138960000000001</v>
      </c>
      <c r="H31" s="366">
        <v>19.378516000000001</v>
      </c>
      <c r="I31" s="366">
        <v>17.075258000000002</v>
      </c>
      <c r="J31" s="366">
        <v>13.766603999999999</v>
      </c>
      <c r="K31" s="366">
        <v>11.131031999999999</v>
      </c>
      <c r="L31" s="366">
        <v>12.743444</v>
      </c>
      <c r="M31" s="366">
        <v>14.542355000000001</v>
      </c>
      <c r="N31" s="366">
        <v>25.698974</v>
      </c>
      <c r="O31" s="366">
        <v>18.484090999999999</v>
      </c>
      <c r="P31" s="366">
        <v>16.932257</v>
      </c>
      <c r="Q31" s="366">
        <v>17.463633000000002</v>
      </c>
      <c r="R31" s="350"/>
      <c r="S31" s="350"/>
      <c r="T31" s="350"/>
      <c r="U31" s="350"/>
      <c r="V31" s="350"/>
      <c r="W31" s="350"/>
      <c r="X31" s="350"/>
      <c r="Y31" s="350"/>
      <c r="Z31" s="350"/>
      <c r="AA31" s="350"/>
    </row>
    <row r="32" spans="1:35" ht="12.75" customHeight="1" x14ac:dyDescent="0.2">
      <c r="A32" s="46" t="s">
        <v>347</v>
      </c>
      <c r="B32" s="366">
        <v>-2.7356520000000017</v>
      </c>
      <c r="C32" s="366">
        <v>-3.6927329999999969</v>
      </c>
      <c r="D32" s="366">
        <v>-6.8637430000000066</v>
      </c>
      <c r="E32" s="366">
        <v>-3.9178210000000036</v>
      </c>
      <c r="F32" s="366">
        <v>-5.8967710000000011</v>
      </c>
      <c r="G32" s="366">
        <v>-1.8663259999999937</v>
      </c>
      <c r="H32" s="366">
        <v>5.6051390000000012</v>
      </c>
      <c r="I32" s="366">
        <v>4.5382550000000066</v>
      </c>
      <c r="J32" s="366">
        <v>8.3645340000000061</v>
      </c>
      <c r="K32" s="366">
        <v>6.2020849999999967</v>
      </c>
      <c r="L32" s="366">
        <v>3.3734630000000152</v>
      </c>
      <c r="M32" s="366">
        <v>6.9855759999999947</v>
      </c>
      <c r="N32" s="366">
        <v>9.4689109999999914</v>
      </c>
      <c r="O32" s="366">
        <v>12.912181000000018</v>
      </c>
      <c r="P32" s="366">
        <v>5.8333239999999904</v>
      </c>
      <c r="Q32" s="366">
        <v>11.656451000000004</v>
      </c>
      <c r="R32" s="350"/>
      <c r="S32" s="350"/>
      <c r="T32" s="350"/>
      <c r="U32" s="350"/>
      <c r="V32" s="350"/>
      <c r="W32" s="350"/>
      <c r="X32" s="350"/>
      <c r="Y32" s="350"/>
      <c r="Z32" s="350"/>
      <c r="AA32" s="350"/>
    </row>
    <row r="33" spans="1:30" ht="12.75" customHeight="1" x14ac:dyDescent="0.2">
      <c r="A33" s="47" t="s">
        <v>348</v>
      </c>
      <c r="B33" s="368">
        <v>-22.414218000000005</v>
      </c>
      <c r="C33" s="368">
        <v>17.924933000000003</v>
      </c>
      <c r="D33" s="368">
        <v>8.6906280000000038</v>
      </c>
      <c r="E33" s="368">
        <v>15.174105999999995</v>
      </c>
      <c r="F33" s="368">
        <v>10.216161</v>
      </c>
      <c r="G33" s="368">
        <v>9.0188139999999919</v>
      </c>
      <c r="H33" s="368">
        <v>9.6063330000000065</v>
      </c>
      <c r="I33" s="368">
        <v>6.7635160000000099</v>
      </c>
      <c r="J33" s="368">
        <v>13.837263000000007</v>
      </c>
      <c r="K33" s="368">
        <v>-1.7776000000000067</v>
      </c>
      <c r="L33" s="368">
        <v>-4.6534609999999788</v>
      </c>
      <c r="M33" s="368">
        <v>1.9398099999999943</v>
      </c>
      <c r="N33" s="368">
        <v>0.35260099999999284</v>
      </c>
      <c r="O33" s="368">
        <v>5.7176170000000184</v>
      </c>
      <c r="P33" s="368">
        <v>2.119339999999994</v>
      </c>
      <c r="Q33" s="368">
        <v>7.5007930000000016</v>
      </c>
      <c r="R33" s="349"/>
      <c r="S33" s="349"/>
      <c r="T33" s="349"/>
      <c r="U33" s="349"/>
      <c r="V33" s="349"/>
      <c r="W33" s="349"/>
      <c r="X33" s="349"/>
      <c r="Y33" s="349"/>
      <c r="Z33" s="349"/>
      <c r="AA33" s="349"/>
    </row>
    <row r="34" spans="1:30" ht="20.100000000000001" customHeight="1" x14ac:dyDescent="0.2">
      <c r="A34" s="46" t="s">
        <v>349</v>
      </c>
      <c r="B34" s="366">
        <v>22.414218000000009</v>
      </c>
      <c r="C34" s="366">
        <v>-17.924933000000003</v>
      </c>
      <c r="D34" s="366">
        <v>-8.6906280000000038</v>
      </c>
      <c r="E34" s="366">
        <v>-15.174105999999995</v>
      </c>
      <c r="F34" s="366">
        <v>-10.216161</v>
      </c>
      <c r="G34" s="366">
        <v>-10.268813999999992</v>
      </c>
      <c r="H34" s="366">
        <v>-9.6063330000000065</v>
      </c>
      <c r="I34" s="366">
        <v>-6.7635160000000099</v>
      </c>
      <c r="J34" s="366">
        <v>-13.837263000000009</v>
      </c>
      <c r="K34" s="366">
        <v>1.7776000000000067</v>
      </c>
      <c r="L34" s="366">
        <v>4.6534609999999788</v>
      </c>
      <c r="M34" s="366">
        <v>-1.9398099999999943</v>
      </c>
      <c r="N34" s="366">
        <v>-0.35260099999999284</v>
      </c>
      <c r="O34" s="366">
        <v>-5.7176170000000184</v>
      </c>
      <c r="P34" s="366">
        <v>-2.119339999999994</v>
      </c>
      <c r="Q34" s="366">
        <v>-7.5007930000000016</v>
      </c>
      <c r="R34" s="349"/>
      <c r="S34" s="349"/>
      <c r="T34" s="349"/>
      <c r="U34" s="349"/>
      <c r="V34" s="349"/>
      <c r="W34" s="349"/>
      <c r="X34" s="349"/>
      <c r="Y34" s="349"/>
      <c r="Z34" s="349"/>
      <c r="AA34" s="349"/>
    </row>
    <row r="35" spans="1:30" ht="12.75" customHeight="1" x14ac:dyDescent="0.2">
      <c r="A35" s="238" t="s">
        <v>350</v>
      </c>
      <c r="B35" s="366">
        <v>-12.180249</v>
      </c>
      <c r="C35" s="366">
        <v>-12.351647999999999</v>
      </c>
      <c r="D35" s="366">
        <v>-7.2605420000000009</v>
      </c>
      <c r="E35" s="366">
        <v>-11.039358</v>
      </c>
      <c r="F35" s="366">
        <v>-27.019949000000004</v>
      </c>
      <c r="G35" s="366">
        <v>-5.6360780000000013</v>
      </c>
      <c r="H35" s="366">
        <v>-14.828738999999999</v>
      </c>
      <c r="I35" s="366">
        <v>8.552048000000001</v>
      </c>
      <c r="J35" s="366">
        <v>4.1430249999999997</v>
      </c>
      <c r="K35" s="366">
        <v>2.0853950000000001</v>
      </c>
      <c r="L35" s="366">
        <v>0.50356600000000007</v>
      </c>
      <c r="M35" s="366">
        <v>-0.629027</v>
      </c>
      <c r="N35" s="366">
        <v>-1.7046749999999999</v>
      </c>
      <c r="O35" s="366">
        <v>-1.0949009999999999</v>
      </c>
      <c r="P35" s="366">
        <v>-2.1571799999999999</v>
      </c>
      <c r="Q35" s="366">
        <v>-2.4476100000000001</v>
      </c>
      <c r="R35" s="349"/>
      <c r="S35" s="349"/>
      <c r="T35" s="349"/>
      <c r="U35" s="349"/>
      <c r="V35" s="349"/>
      <c r="W35" s="349"/>
      <c r="X35" s="349"/>
      <c r="Y35" s="349"/>
      <c r="Z35" s="349"/>
      <c r="AA35" s="349"/>
    </row>
    <row r="36" spans="1:30" ht="12.75" customHeight="1" x14ac:dyDescent="0.2">
      <c r="A36" s="46" t="s">
        <v>351</v>
      </c>
      <c r="B36" s="366">
        <v>-16.232588</v>
      </c>
      <c r="C36" s="366">
        <v>-16.459869999999999</v>
      </c>
      <c r="D36" s="366">
        <v>-17.942423000000002</v>
      </c>
      <c r="E36" s="366">
        <v>-18.973119000000001</v>
      </c>
      <c r="F36" s="366">
        <v>-42.300752000000003</v>
      </c>
      <c r="G36" s="366">
        <v>-16.700714000000001</v>
      </c>
      <c r="H36" s="366">
        <v>-24.049520999999999</v>
      </c>
      <c r="I36" s="366">
        <v>-1.0505640000000001</v>
      </c>
      <c r="J36" s="366">
        <v>-0.18659100000000001</v>
      </c>
      <c r="K36" s="366">
        <v>-0.17536099999999999</v>
      </c>
      <c r="L36" s="366">
        <v>-0.53747500000000004</v>
      </c>
      <c r="M36" s="366">
        <v>-0.726966</v>
      </c>
      <c r="N36" s="366">
        <v>-1.763287</v>
      </c>
      <c r="O36" s="366">
        <v>-1.0949009999999999</v>
      </c>
      <c r="P36" s="366">
        <v>-2.1571799999999999</v>
      </c>
      <c r="Q36" s="366">
        <v>-2.4476100000000001</v>
      </c>
      <c r="R36" s="349"/>
      <c r="S36" s="349"/>
      <c r="T36" s="349"/>
      <c r="U36" s="349"/>
      <c r="V36" s="349"/>
      <c r="W36" s="349"/>
      <c r="X36" s="349"/>
      <c r="Y36" s="349"/>
      <c r="Z36" s="349"/>
      <c r="AA36" s="349"/>
    </row>
    <row r="37" spans="1:30" ht="12.75" customHeight="1" x14ac:dyDescent="0.2">
      <c r="A37" s="46" t="s">
        <v>352</v>
      </c>
      <c r="B37" s="366">
        <v>4.0523389999999999</v>
      </c>
      <c r="C37" s="366">
        <v>4.1082219999999996</v>
      </c>
      <c r="D37" s="366">
        <v>10.681881000000001</v>
      </c>
      <c r="E37" s="366">
        <v>7.9337609999999996</v>
      </c>
      <c r="F37" s="366">
        <v>15.280803000000001</v>
      </c>
      <c r="G37" s="366">
        <v>11.064636</v>
      </c>
      <c r="H37" s="366">
        <v>9.2207819999999998</v>
      </c>
      <c r="I37" s="366">
        <v>9.6026120000000006</v>
      </c>
      <c r="J37" s="366">
        <v>4.3296159999999997</v>
      </c>
      <c r="K37" s="366">
        <v>2.2607560000000002</v>
      </c>
      <c r="L37" s="366">
        <v>1.0410410000000001</v>
      </c>
      <c r="M37" s="366">
        <v>9.7938999999999998E-2</v>
      </c>
      <c r="N37" s="366">
        <v>5.8611999999999997E-2</v>
      </c>
      <c r="O37" s="366">
        <v>0</v>
      </c>
      <c r="P37" s="366">
        <v>0</v>
      </c>
      <c r="Q37" s="366">
        <v>0</v>
      </c>
      <c r="R37" s="349"/>
      <c r="S37" s="349"/>
      <c r="T37" s="349"/>
      <c r="U37" s="349"/>
      <c r="V37" s="349"/>
      <c r="W37" s="349"/>
      <c r="X37" s="349"/>
      <c r="Y37" s="349"/>
      <c r="Z37" s="349"/>
      <c r="AA37" s="349"/>
    </row>
    <row r="38" spans="1:30" ht="12.75" hidden="1" customHeight="1" outlineLevel="1" x14ac:dyDescent="0.2">
      <c r="A38" s="46" t="s">
        <v>353</v>
      </c>
      <c r="B38" s="366">
        <v>0</v>
      </c>
      <c r="C38" s="366">
        <v>0</v>
      </c>
      <c r="D38" s="366">
        <v>0</v>
      </c>
      <c r="E38" s="366">
        <v>0</v>
      </c>
      <c r="F38" s="366">
        <v>0</v>
      </c>
      <c r="G38" s="366">
        <v>-1.25</v>
      </c>
      <c r="H38" s="366">
        <v>0</v>
      </c>
      <c r="I38" s="366">
        <v>0</v>
      </c>
      <c r="J38" s="366">
        <v>0</v>
      </c>
      <c r="K38" s="366">
        <v>0</v>
      </c>
      <c r="L38" s="366">
        <v>0</v>
      </c>
      <c r="M38" s="366">
        <v>0</v>
      </c>
      <c r="N38" s="366">
        <v>0</v>
      </c>
      <c r="O38" s="366">
        <v>0</v>
      </c>
      <c r="P38" s="366">
        <v>0</v>
      </c>
      <c r="Q38" s="366">
        <v>0</v>
      </c>
      <c r="R38" s="349"/>
      <c r="S38" s="349"/>
      <c r="T38" s="349"/>
      <c r="U38" s="349"/>
      <c r="V38" s="349"/>
      <c r="W38" s="349"/>
      <c r="X38" s="349"/>
      <c r="Y38" s="349"/>
      <c r="Z38" s="349"/>
      <c r="AA38" s="349"/>
    </row>
    <row r="39" spans="1:30" ht="12.75" hidden="1" customHeight="1" outlineLevel="1" x14ac:dyDescent="0.2">
      <c r="A39" s="46" t="s">
        <v>354</v>
      </c>
      <c r="B39" s="366">
        <v>0</v>
      </c>
      <c r="C39" s="366">
        <v>0</v>
      </c>
      <c r="D39" s="366">
        <v>0</v>
      </c>
      <c r="E39" s="366">
        <v>0</v>
      </c>
      <c r="F39" s="366">
        <v>22.217569999999998</v>
      </c>
      <c r="G39" s="366">
        <v>0</v>
      </c>
      <c r="H39" s="366">
        <v>0</v>
      </c>
      <c r="I39" s="366">
        <v>0</v>
      </c>
      <c r="J39" s="366">
        <v>0</v>
      </c>
      <c r="K39" s="366">
        <v>0</v>
      </c>
      <c r="L39" s="366">
        <v>0</v>
      </c>
      <c r="M39" s="366">
        <v>0</v>
      </c>
      <c r="N39" s="366">
        <v>0</v>
      </c>
      <c r="O39" s="366">
        <v>0</v>
      </c>
      <c r="P39" s="366">
        <v>0</v>
      </c>
      <c r="Q39" s="366">
        <v>0</v>
      </c>
      <c r="R39" s="349"/>
      <c r="S39" s="349"/>
      <c r="T39" s="349"/>
      <c r="U39" s="349"/>
      <c r="V39" s="349"/>
      <c r="W39" s="349"/>
      <c r="X39" s="349"/>
      <c r="Y39" s="349"/>
      <c r="Z39" s="349"/>
      <c r="AA39" s="349"/>
    </row>
    <row r="40" spans="1:30" ht="12.75" customHeight="1" collapsed="1" x14ac:dyDescent="0.2">
      <c r="A40" s="46" t="s">
        <v>355</v>
      </c>
      <c r="B40" s="366">
        <v>34.594467000000009</v>
      </c>
      <c r="C40" s="366">
        <v>-5.5732850000000038</v>
      </c>
      <c r="D40" s="366">
        <v>-1.4300860000000029</v>
      </c>
      <c r="E40" s="366">
        <v>-4.1347479999999948</v>
      </c>
      <c r="F40" s="366">
        <v>16.803788000000004</v>
      </c>
      <c r="G40" s="366">
        <v>-3.3827359999999906</v>
      </c>
      <c r="H40" s="366">
        <v>5.2224059999999923</v>
      </c>
      <c r="I40" s="366">
        <v>-15.315564000000011</v>
      </c>
      <c r="J40" s="366">
        <v>-17.980288000000009</v>
      </c>
      <c r="K40" s="366">
        <v>-0.30779499999999338</v>
      </c>
      <c r="L40" s="366">
        <v>4.1498949999999786</v>
      </c>
      <c r="M40" s="366">
        <v>-1.3107829999999943</v>
      </c>
      <c r="N40" s="366">
        <v>1.3520740000000071</v>
      </c>
      <c r="O40" s="366">
        <v>-4.6227160000000183</v>
      </c>
      <c r="P40" s="366">
        <v>3.7840000000005869E-2</v>
      </c>
      <c r="Q40" s="366">
        <v>-5.0531830000000015</v>
      </c>
      <c r="R40" s="349"/>
      <c r="S40" s="349"/>
      <c r="T40" s="349"/>
      <c r="U40" s="349"/>
      <c r="V40" s="349"/>
      <c r="W40" s="349"/>
      <c r="X40" s="349"/>
      <c r="Y40" s="349"/>
      <c r="Z40" s="349"/>
      <c r="AA40" s="349"/>
    </row>
    <row r="41" spans="1:30" s="230" customFormat="1" ht="18.75" customHeight="1" x14ac:dyDescent="0.2">
      <c r="A41" s="240" t="s">
        <v>543</v>
      </c>
      <c r="B41" s="416">
        <v>0</v>
      </c>
      <c r="C41" s="416">
        <v>0</v>
      </c>
      <c r="D41" s="416">
        <v>0</v>
      </c>
      <c r="E41" s="416">
        <v>0</v>
      </c>
      <c r="F41" s="416">
        <v>0</v>
      </c>
      <c r="G41" s="416">
        <v>0</v>
      </c>
      <c r="H41" s="416">
        <v>0</v>
      </c>
      <c r="I41" s="416">
        <v>-17.5</v>
      </c>
      <c r="J41" s="416">
        <v>-16</v>
      </c>
      <c r="K41" s="416">
        <v>0</v>
      </c>
      <c r="L41" s="416">
        <v>-0.31663500000000205</v>
      </c>
      <c r="M41" s="416">
        <v>-0.59801299999999991</v>
      </c>
      <c r="N41" s="416">
        <v>5.9254600000000002</v>
      </c>
      <c r="O41" s="416">
        <v>0</v>
      </c>
      <c r="P41" s="416">
        <v>0</v>
      </c>
      <c r="Q41" s="416">
        <v>0</v>
      </c>
      <c r="R41" s="351"/>
      <c r="S41" s="351"/>
      <c r="T41" s="351"/>
      <c r="U41" s="351"/>
      <c r="V41" s="351"/>
      <c r="W41" s="351"/>
      <c r="X41" s="351"/>
      <c r="Y41" s="351"/>
      <c r="Z41" s="351"/>
      <c r="AA41" s="351"/>
      <c r="AB41" s="352"/>
      <c r="AC41" s="352"/>
      <c r="AD41" s="352"/>
    </row>
    <row r="42" spans="1:30" ht="18.75" customHeight="1" x14ac:dyDescent="0.2">
      <c r="A42" s="241" t="s">
        <v>372</v>
      </c>
      <c r="B42" s="366"/>
      <c r="C42" s="366"/>
      <c r="D42" s="366"/>
      <c r="E42" s="366"/>
      <c r="F42" s="366"/>
      <c r="G42" s="366"/>
      <c r="H42" s="366"/>
      <c r="I42" s="366"/>
      <c r="J42" s="366"/>
      <c r="K42" s="366"/>
      <c r="L42" s="366"/>
      <c r="M42" s="366"/>
      <c r="N42" s="366"/>
      <c r="O42" s="366"/>
      <c r="P42" s="366"/>
      <c r="Q42" s="366"/>
      <c r="R42" s="235"/>
      <c r="S42" s="235"/>
      <c r="T42" s="235"/>
      <c r="U42" s="235"/>
      <c r="V42" s="235"/>
      <c r="W42" s="235"/>
      <c r="X42" s="235"/>
      <c r="Y42" s="235"/>
      <c r="Z42" s="235"/>
      <c r="AA42" s="235"/>
    </row>
    <row r="43" spans="1:30" ht="12.75" customHeight="1" x14ac:dyDescent="0.2">
      <c r="A43" s="46" t="s">
        <v>356</v>
      </c>
      <c r="B43" s="366">
        <v>64.756187684347594</v>
      </c>
      <c r="C43" s="366">
        <v>70.539903421446141</v>
      </c>
      <c r="D43" s="366">
        <v>65.006142615750534</v>
      </c>
      <c r="E43" s="366">
        <v>66.059470004655978</v>
      </c>
      <c r="F43" s="366">
        <v>60.631980099614694</v>
      </c>
      <c r="G43" s="366">
        <v>66.767484238378458</v>
      </c>
      <c r="H43" s="366">
        <v>70.990676384100126</v>
      </c>
      <c r="I43" s="366">
        <v>63.862502168122504</v>
      </c>
      <c r="J43" s="366">
        <v>65.628154798216954</v>
      </c>
      <c r="K43" s="366">
        <v>58.018834315879765</v>
      </c>
      <c r="L43" s="366">
        <v>62.202431893983665</v>
      </c>
      <c r="M43" s="366">
        <v>66.146026829695145</v>
      </c>
      <c r="N43" s="366">
        <v>72.253354433795991</v>
      </c>
      <c r="O43" s="366">
        <v>70.169667027543085</v>
      </c>
      <c r="P43" s="366">
        <v>69.235112883786528</v>
      </c>
      <c r="Q43" s="366">
        <v>67.034651446338103</v>
      </c>
      <c r="R43" s="349"/>
      <c r="S43" s="349"/>
      <c r="T43" s="349"/>
      <c r="U43" s="349"/>
      <c r="V43" s="349"/>
      <c r="W43" s="349"/>
      <c r="X43" s="349"/>
      <c r="Y43" s="349"/>
      <c r="Z43" s="349"/>
      <c r="AA43" s="349"/>
    </row>
    <row r="44" spans="1:30" ht="12.75" customHeight="1" x14ac:dyDescent="0.2">
      <c r="A44" s="46" t="s">
        <v>357</v>
      </c>
      <c r="B44" s="366">
        <v>29.103552639466312</v>
      </c>
      <c r="C44" s="366">
        <v>32.524022070188487</v>
      </c>
      <c r="D44" s="366">
        <v>26.427939019782738</v>
      </c>
      <c r="E44" s="366">
        <v>23.017060725751389</v>
      </c>
      <c r="F44" s="366">
        <v>21.927161236462318</v>
      </c>
      <c r="G44" s="366">
        <v>21.974023742027544</v>
      </c>
      <c r="H44" s="366">
        <v>20.496668528212219</v>
      </c>
      <c r="I44" s="366">
        <v>22.040308776066194</v>
      </c>
      <c r="J44" s="366">
        <v>22.588354800790906</v>
      </c>
      <c r="K44" s="366">
        <v>25.512396642475505</v>
      </c>
      <c r="L44" s="366">
        <v>25.797483021932578</v>
      </c>
      <c r="M44" s="366">
        <v>25.363113938967491</v>
      </c>
      <c r="N44" s="366">
        <v>25.751459878679601</v>
      </c>
      <c r="O44" s="366">
        <v>25.625969544491877</v>
      </c>
      <c r="P44" s="366">
        <v>24.9696216950883</v>
      </c>
      <c r="Q44" s="366">
        <v>24.749098524044509</v>
      </c>
      <c r="R44" s="349"/>
      <c r="S44" s="349"/>
      <c r="T44" s="349"/>
      <c r="U44" s="349"/>
      <c r="V44" s="349"/>
      <c r="W44" s="349"/>
      <c r="X44" s="349"/>
      <c r="Y44" s="349"/>
      <c r="Z44" s="349"/>
      <c r="AA44" s="349"/>
    </row>
    <row r="45" spans="1:30" ht="12.75" customHeight="1" x14ac:dyDescent="0.2">
      <c r="A45" s="46" t="s">
        <v>325</v>
      </c>
      <c r="B45" s="366">
        <v>16.264120591908522</v>
      </c>
      <c r="C45" s="366">
        <v>17.510441416884888</v>
      </c>
      <c r="D45" s="366">
        <v>17.803921886456802</v>
      </c>
      <c r="E45" s="366">
        <v>17.470069659848654</v>
      </c>
      <c r="F45" s="366">
        <v>15.605351666517759</v>
      </c>
      <c r="G45" s="366">
        <v>15.358393479124652</v>
      </c>
      <c r="H45" s="366">
        <v>15.937029536536858</v>
      </c>
      <c r="I45" s="366">
        <v>16.109734570272749</v>
      </c>
      <c r="J45" s="366">
        <v>18.173687298011689</v>
      </c>
      <c r="K45" s="366">
        <v>17.158442999629145</v>
      </c>
      <c r="L45" s="366">
        <v>17.632860014717416</v>
      </c>
      <c r="M45" s="366">
        <v>17.539247120829188</v>
      </c>
      <c r="N45" s="366">
        <v>18.083901886160749</v>
      </c>
      <c r="O45" s="366">
        <v>17.146194834272737</v>
      </c>
      <c r="P45" s="366">
        <v>16.052141761080009</v>
      </c>
      <c r="Q45" s="366">
        <v>15.492803474329374</v>
      </c>
      <c r="R45" s="349"/>
      <c r="S45" s="349"/>
      <c r="T45" s="349"/>
      <c r="U45" s="349"/>
      <c r="V45" s="349"/>
      <c r="W45" s="349"/>
      <c r="X45" s="349"/>
      <c r="Y45" s="349"/>
      <c r="Z45" s="349"/>
      <c r="AA45" s="349"/>
    </row>
    <row r="46" spans="1:30" ht="12.75" customHeight="1" x14ac:dyDescent="0.2">
      <c r="A46" s="46" t="s">
        <v>358</v>
      </c>
      <c r="B46" s="366">
        <v>35.652635044881272</v>
      </c>
      <c r="C46" s="366">
        <v>38.015881351257654</v>
      </c>
      <c r="D46" s="366">
        <v>38.578203595967793</v>
      </c>
      <c r="E46" s="366">
        <v>43.0424092789046</v>
      </c>
      <c r="F46" s="366">
        <v>38.704818863152383</v>
      </c>
      <c r="G46" s="366">
        <v>44.79346049635091</v>
      </c>
      <c r="H46" s="366">
        <v>50.494007855887901</v>
      </c>
      <c r="I46" s="366">
        <v>41.822193392056306</v>
      </c>
      <c r="J46" s="366">
        <v>43.039799997426037</v>
      </c>
      <c r="K46" s="366">
        <v>32.506437673404264</v>
      </c>
      <c r="L46" s="366">
        <v>36.404948872051087</v>
      </c>
      <c r="M46" s="366">
        <v>40.782912890727651</v>
      </c>
      <c r="N46" s="366">
        <v>46.501894555116394</v>
      </c>
      <c r="O46" s="366">
        <v>44.543697483051204</v>
      </c>
      <c r="P46" s="366">
        <v>44.265491188698228</v>
      </c>
      <c r="Q46" s="366">
        <v>42.28555292229359</v>
      </c>
      <c r="R46" s="349"/>
      <c r="S46" s="349"/>
      <c r="T46" s="349"/>
      <c r="U46" s="349"/>
      <c r="V46" s="349"/>
      <c r="W46" s="349"/>
      <c r="X46" s="349"/>
      <c r="Y46" s="349"/>
      <c r="Z46" s="349"/>
      <c r="AA46" s="349"/>
    </row>
    <row r="47" spans="1:30" ht="12.75" customHeight="1" x14ac:dyDescent="0.2">
      <c r="A47" s="46" t="s">
        <v>359</v>
      </c>
      <c r="B47" s="366">
        <v>83.432195296470439</v>
      </c>
      <c r="C47" s="366">
        <v>54.341868312654071</v>
      </c>
      <c r="D47" s="366">
        <v>56.829737662987533</v>
      </c>
      <c r="E47" s="366">
        <v>52.100116442922825</v>
      </c>
      <c r="F47" s="366">
        <v>51.170722715895103</v>
      </c>
      <c r="G47" s="366">
        <v>58.637865895051945</v>
      </c>
      <c r="H47" s="366">
        <v>62.648380034552829</v>
      </c>
      <c r="I47" s="366">
        <v>58.440197200736023</v>
      </c>
      <c r="J47" s="366">
        <v>54.723019397669205</v>
      </c>
      <c r="K47" s="366">
        <v>59.374680000933786</v>
      </c>
      <c r="L47" s="366">
        <v>65.585369145833667</v>
      </c>
      <c r="M47" s="366">
        <v>64.79284753803141</v>
      </c>
      <c r="N47" s="366">
        <v>72.017877397805535</v>
      </c>
      <c r="O47" s="366">
        <v>66.422026087682212</v>
      </c>
      <c r="P47" s="366">
        <v>67.836769577139705</v>
      </c>
      <c r="Q47" s="366">
        <v>62.431126188493749</v>
      </c>
      <c r="R47" s="349"/>
      <c r="S47" s="349"/>
      <c r="T47" s="349"/>
      <c r="U47" s="349"/>
      <c r="V47" s="349"/>
      <c r="W47" s="349"/>
      <c r="X47" s="349"/>
      <c r="Y47" s="349"/>
      <c r="Z47" s="349"/>
      <c r="AA47" s="349"/>
    </row>
    <row r="48" spans="1:30" ht="12.75" customHeight="1" x14ac:dyDescent="0.2">
      <c r="A48" s="46" t="s">
        <v>360</v>
      </c>
      <c r="B48" s="366">
        <v>47.584422283593291</v>
      </c>
      <c r="C48" s="366">
        <v>48.600362264412887</v>
      </c>
      <c r="D48" s="366">
        <v>49.805965381297781</v>
      </c>
      <c r="E48" s="366">
        <v>47.67978563529924</v>
      </c>
      <c r="F48" s="366">
        <v>44.797329916690956</v>
      </c>
      <c r="G48" s="366">
        <v>47.695727396031238</v>
      </c>
      <c r="H48" s="366">
        <v>45.819760488838185</v>
      </c>
      <c r="I48" s="366">
        <v>44.750977529664695</v>
      </c>
      <c r="J48" s="366">
        <v>43.873570295941349</v>
      </c>
      <c r="K48" s="366">
        <v>50.884602532775467</v>
      </c>
      <c r="L48" s="366">
        <v>56.321238335569113</v>
      </c>
      <c r="M48" s="366">
        <v>54.648341819418413</v>
      </c>
      <c r="N48" s="366">
        <v>54.855367292854773</v>
      </c>
      <c r="O48" s="366">
        <v>54.306535286582069</v>
      </c>
      <c r="P48" s="366">
        <v>56.664844240773725</v>
      </c>
      <c r="Q48" s="366">
        <v>51.713022701405883</v>
      </c>
      <c r="R48" s="349"/>
      <c r="S48" s="349"/>
      <c r="T48" s="349"/>
      <c r="U48" s="349"/>
      <c r="V48" s="349"/>
      <c r="W48" s="349"/>
      <c r="X48" s="349"/>
      <c r="Y48" s="349"/>
      <c r="Z48" s="349"/>
      <c r="AA48" s="349"/>
    </row>
    <row r="49" spans="1:30" ht="12.75" customHeight="1" x14ac:dyDescent="0.2">
      <c r="A49" s="46" t="s">
        <v>339</v>
      </c>
      <c r="B49" s="366">
        <v>18.27950917821272</v>
      </c>
      <c r="C49" s="366">
        <v>19.3606299226464</v>
      </c>
      <c r="D49" s="366">
        <v>17.706351212802812</v>
      </c>
      <c r="E49" s="366">
        <v>16.58540203782546</v>
      </c>
      <c r="F49" s="366">
        <v>15.726535535138449</v>
      </c>
      <c r="G49" s="366">
        <v>15.644814520624529</v>
      </c>
      <c r="H49" s="366">
        <v>16.199629947446994</v>
      </c>
      <c r="I49" s="366">
        <v>17.196650206179982</v>
      </c>
      <c r="J49" s="366">
        <v>20.153711577814217</v>
      </c>
      <c r="K49" s="366">
        <v>22.98948405437498</v>
      </c>
      <c r="L49" s="366">
        <v>23.847771661955797</v>
      </c>
      <c r="M49" s="366">
        <v>23.766743813417683</v>
      </c>
      <c r="N49" s="366">
        <v>22.396106620898514</v>
      </c>
      <c r="O49" s="366">
        <v>22.386213849658727</v>
      </c>
      <c r="P49" s="366">
        <v>22.59971370282528</v>
      </c>
      <c r="Q49" s="366">
        <v>21.489168922145812</v>
      </c>
      <c r="R49" s="349"/>
      <c r="S49" s="349"/>
      <c r="T49" s="349"/>
      <c r="U49" s="349"/>
      <c r="V49" s="349"/>
      <c r="W49" s="349"/>
      <c r="X49" s="349"/>
      <c r="Y49" s="349"/>
      <c r="Z49" s="349"/>
      <c r="AA49" s="349"/>
    </row>
    <row r="50" spans="1:30" ht="12.75" customHeight="1" x14ac:dyDescent="0.2">
      <c r="A50" s="46" t="s">
        <v>340</v>
      </c>
      <c r="B50" s="366">
        <v>14.972303194319563</v>
      </c>
      <c r="C50" s="366">
        <v>15.82149648155135</v>
      </c>
      <c r="D50" s="366">
        <v>16.714875221910653</v>
      </c>
      <c r="E50" s="366">
        <v>19.884198524608703</v>
      </c>
      <c r="F50" s="366">
        <v>17.365534554805194</v>
      </c>
      <c r="G50" s="366">
        <v>18.153706684486366</v>
      </c>
      <c r="H50" s="366">
        <v>15.511545487040959</v>
      </c>
      <c r="I50" s="366">
        <v>17.841656448377947</v>
      </c>
      <c r="J50" s="366">
        <v>17.22021025319869</v>
      </c>
      <c r="K50" s="366">
        <v>20.429077482059665</v>
      </c>
      <c r="L50" s="366">
        <v>22.678925967787467</v>
      </c>
      <c r="M50" s="366">
        <v>22.940875501458571</v>
      </c>
      <c r="N50" s="366">
        <v>21.148837183799539</v>
      </c>
      <c r="O50" s="366">
        <v>22.849565512185734</v>
      </c>
      <c r="P50" s="366">
        <v>24.753701056850229</v>
      </c>
      <c r="Q50" s="366">
        <v>20.45336679389256</v>
      </c>
      <c r="R50" s="349"/>
      <c r="S50" s="349"/>
      <c r="T50" s="349"/>
      <c r="U50" s="349"/>
      <c r="V50" s="349"/>
      <c r="W50" s="349"/>
      <c r="X50" s="349"/>
      <c r="Y50" s="349"/>
      <c r="Z50" s="349"/>
      <c r="AA50" s="349"/>
    </row>
    <row r="51" spans="1:30" ht="12.75" customHeight="1" x14ac:dyDescent="0.2">
      <c r="A51" s="46" t="s">
        <v>361</v>
      </c>
      <c r="B51" s="366">
        <v>35.847773012877141</v>
      </c>
      <c r="C51" s="366">
        <v>5.7415060482411882</v>
      </c>
      <c r="D51" s="366">
        <v>7.0237722816897534</v>
      </c>
      <c r="E51" s="366">
        <v>4.4203308076235777</v>
      </c>
      <c r="F51" s="366">
        <v>6.3733927992041428</v>
      </c>
      <c r="G51" s="366">
        <v>10.942138499020704</v>
      </c>
      <c r="H51" s="366">
        <v>16.828619545714655</v>
      </c>
      <c r="I51" s="366">
        <v>13.689219671071326</v>
      </c>
      <c r="J51" s="366">
        <v>10.849449101727854</v>
      </c>
      <c r="K51" s="366">
        <v>8.4900774681583169</v>
      </c>
      <c r="L51" s="366">
        <v>9.2641308102645592</v>
      </c>
      <c r="M51" s="366">
        <v>10.144505718612994</v>
      </c>
      <c r="N51" s="366">
        <v>17.162510104950776</v>
      </c>
      <c r="O51" s="366">
        <v>12.11549080110014</v>
      </c>
      <c r="P51" s="366">
        <v>11.171925336365984</v>
      </c>
      <c r="Q51" s="366">
        <v>10.718103487087863</v>
      </c>
      <c r="R51" s="349"/>
      <c r="S51" s="349"/>
      <c r="T51" s="349"/>
      <c r="U51" s="349"/>
      <c r="V51" s="349"/>
      <c r="W51" s="349"/>
      <c r="X51" s="349"/>
      <c r="Y51" s="349"/>
      <c r="Z51" s="349"/>
      <c r="AA51" s="349"/>
    </row>
    <row r="52" spans="1:30" ht="12.75" customHeight="1" x14ac:dyDescent="0.2">
      <c r="A52" s="46" t="s">
        <v>347</v>
      </c>
      <c r="B52" s="366">
        <v>-2.2794039736795235</v>
      </c>
      <c r="C52" s="366">
        <v>-3.3369730743983799</v>
      </c>
      <c r="D52" s="366">
        <v>-6.4576164414921848</v>
      </c>
      <c r="E52" s="366">
        <v>-3.604182581206631</v>
      </c>
      <c r="F52" s="366">
        <v>-5.4610404205506953</v>
      </c>
      <c r="G52" s="366">
        <v>-1.6823185492268893</v>
      </c>
      <c r="H52" s="366">
        <v>4.8675941817137867</v>
      </c>
      <c r="I52" s="366">
        <v>3.6383151351703078</v>
      </c>
      <c r="J52" s="366">
        <v>6.5920822515612558</v>
      </c>
      <c r="K52" s="366">
        <v>4.7305750368970871</v>
      </c>
      <c r="L52" s="366">
        <v>2.4524141602213381</v>
      </c>
      <c r="M52" s="366">
        <v>4.873021988516002</v>
      </c>
      <c r="N52" s="366">
        <v>6.3236096787513549</v>
      </c>
      <c r="O52" s="366">
        <v>8.4633542502923316</v>
      </c>
      <c r="P52" s="366">
        <v>3.8488348122067642</v>
      </c>
      <c r="Q52" s="366">
        <v>7.1540124617923899</v>
      </c>
      <c r="R52" s="349"/>
      <c r="S52" s="349"/>
      <c r="T52" s="349"/>
      <c r="U52" s="349"/>
      <c r="V52" s="349"/>
      <c r="W52" s="349"/>
      <c r="X52" s="349"/>
      <c r="Y52" s="349"/>
      <c r="Z52" s="349"/>
      <c r="AA52" s="349"/>
    </row>
    <row r="53" spans="1:30" s="230" customFormat="1" ht="18.75" customHeight="1" x14ac:dyDescent="0.2">
      <c r="A53" s="47" t="s">
        <v>348</v>
      </c>
      <c r="B53" s="416">
        <v>-18.676007612122845</v>
      </c>
      <c r="C53" s="416">
        <v>16.198035108792062</v>
      </c>
      <c r="D53" s="416">
        <v>8.1764049527629936</v>
      </c>
      <c r="E53" s="416">
        <v>13.959353561733156</v>
      </c>
      <c r="F53" s="416">
        <v>9.4612573837195981</v>
      </c>
      <c r="G53" s="416">
        <v>8.1296183433265128</v>
      </c>
      <c r="H53" s="416">
        <v>8.3422963495472935</v>
      </c>
      <c r="I53" s="416">
        <v>5.4223049673864825</v>
      </c>
      <c r="J53" s="416">
        <v>10.905135400547744</v>
      </c>
      <c r="K53" s="416">
        <v>-1.3558456850540257</v>
      </c>
      <c r="L53" s="416">
        <v>-3.3829372518499969</v>
      </c>
      <c r="M53" s="416">
        <v>1.3531792916637375</v>
      </c>
      <c r="N53" s="416">
        <v>0.23547703599044947</v>
      </c>
      <c r="O53" s="416">
        <v>3.7476409398608785</v>
      </c>
      <c r="P53" s="416">
        <v>1.3983433066468232</v>
      </c>
      <c r="Q53" s="416">
        <v>4.6035252578443586</v>
      </c>
      <c r="R53" s="351"/>
      <c r="S53" s="351"/>
      <c r="T53" s="351"/>
      <c r="U53" s="351"/>
      <c r="V53" s="351"/>
      <c r="W53" s="351"/>
      <c r="X53" s="351"/>
      <c r="Y53" s="351"/>
      <c r="Z53" s="351"/>
      <c r="AA53" s="351"/>
      <c r="AB53" s="352"/>
      <c r="AC53" s="352"/>
      <c r="AD53" s="352"/>
    </row>
    <row r="54" spans="1:30" ht="15" customHeight="1" x14ac:dyDescent="0.2">
      <c r="A54" s="241" t="s">
        <v>372</v>
      </c>
      <c r="B54" s="366"/>
      <c r="C54" s="366"/>
      <c r="D54" s="366"/>
      <c r="E54" s="366"/>
      <c r="F54" s="366"/>
      <c r="G54" s="366"/>
      <c r="H54" s="366"/>
      <c r="I54" s="366"/>
      <c r="J54" s="366"/>
      <c r="K54" s="366"/>
      <c r="L54" s="366"/>
      <c r="M54" s="366"/>
      <c r="N54" s="366"/>
      <c r="O54" s="366"/>
      <c r="P54" s="366"/>
      <c r="Q54" s="366"/>
      <c r="R54" s="235"/>
      <c r="S54" s="235"/>
      <c r="T54" s="235"/>
      <c r="U54" s="235"/>
      <c r="V54" s="235"/>
      <c r="W54" s="235"/>
      <c r="X54" s="235"/>
      <c r="Y54" s="235"/>
      <c r="Z54" s="235"/>
      <c r="AA54" s="235"/>
    </row>
    <row r="55" spans="1:30" ht="15" customHeight="1" x14ac:dyDescent="0.2">
      <c r="A55" s="504" t="s">
        <v>195</v>
      </c>
      <c r="B55" s="366"/>
      <c r="C55" s="366"/>
      <c r="D55" s="366"/>
      <c r="E55" s="366"/>
      <c r="F55" s="366"/>
      <c r="G55" s="366"/>
      <c r="H55" s="366"/>
      <c r="I55" s="366"/>
      <c r="J55" s="366"/>
      <c r="K55" s="366"/>
      <c r="L55" s="366"/>
      <c r="M55" s="366"/>
      <c r="N55" s="366"/>
      <c r="O55" s="366"/>
      <c r="P55" s="366"/>
      <c r="Q55" s="366"/>
      <c r="R55" s="349"/>
      <c r="S55" s="349"/>
      <c r="T55" s="349"/>
      <c r="U55" s="349"/>
      <c r="V55" s="349"/>
      <c r="W55" s="349"/>
      <c r="X55" s="349"/>
      <c r="Y55" s="349"/>
      <c r="Z55" s="349"/>
      <c r="AA55" s="349"/>
    </row>
    <row r="56" spans="1:30" s="504" customFormat="1" ht="15" hidden="1" customHeight="1" outlineLevel="1" x14ac:dyDescent="0.2">
      <c r="A56" s="421" t="s">
        <v>362</v>
      </c>
      <c r="B56" s="508">
        <v>0</v>
      </c>
      <c r="C56" s="508">
        <v>31.426333999999997</v>
      </c>
      <c r="D56" s="366">
        <v>49.809201000000002</v>
      </c>
      <c r="E56" s="366">
        <v>40.770515000000003</v>
      </c>
      <c r="F56" s="366">
        <v>44.385145000000001</v>
      </c>
      <c r="G56" s="366">
        <v>46.454669000000003</v>
      </c>
      <c r="H56" s="366">
        <v>45.434829999999998</v>
      </c>
      <c r="I56" s="366">
        <v>53.438665</v>
      </c>
      <c r="J56" s="366">
        <v>47.534554999999997</v>
      </c>
      <c r="K56" s="366">
        <v>55.769846999999999</v>
      </c>
      <c r="L56" s="366">
        <v>67.715873999999985</v>
      </c>
      <c r="M56" s="366">
        <v>69.928565000000006</v>
      </c>
      <c r="N56" s="366">
        <v>85.591987000000003</v>
      </c>
      <c r="O56" s="366">
        <v>84.412717999999984</v>
      </c>
      <c r="P56" s="366">
        <v>92.071806000000009</v>
      </c>
      <c r="Q56" s="366">
        <v>88.642544999999998</v>
      </c>
    </row>
    <row r="57" spans="1:30" s="504" customFormat="1" ht="15" hidden="1" customHeight="1" outlineLevel="1" x14ac:dyDescent="0.2">
      <c r="B57" s="508"/>
      <c r="C57" s="508"/>
      <c r="D57" s="366"/>
      <c r="E57" s="366"/>
      <c r="F57" s="366"/>
      <c r="G57" s="366"/>
      <c r="H57" s="366"/>
      <c r="I57" s="366"/>
      <c r="J57" s="366"/>
      <c r="K57" s="366"/>
      <c r="L57" s="366"/>
      <c r="M57" s="366"/>
      <c r="N57" s="366"/>
      <c r="O57" s="366"/>
      <c r="P57" s="366"/>
      <c r="Q57" s="366"/>
    </row>
    <row r="58" spans="1:30" s="504" customFormat="1" ht="12.75" customHeight="1" collapsed="1" x14ac:dyDescent="0.2">
      <c r="A58" s="127" t="s">
        <v>363</v>
      </c>
      <c r="B58" s="508">
        <v>0</v>
      </c>
      <c r="C58" s="509" t="s">
        <v>931</v>
      </c>
      <c r="D58" s="366"/>
      <c r="E58" s="366"/>
      <c r="F58" s="366"/>
      <c r="G58" s="366"/>
      <c r="H58" s="366"/>
      <c r="I58" s="366">
        <v>15.869584999999999</v>
      </c>
      <c r="J58" s="366">
        <v>32.947837999999997</v>
      </c>
      <c r="K58" s="366">
        <v>72.701439999999991</v>
      </c>
      <c r="L58" s="366">
        <v>56.545461000000003</v>
      </c>
      <c r="M58" s="366">
        <v>71.935548000000011</v>
      </c>
      <c r="N58" s="366">
        <v>88.825186000000002</v>
      </c>
      <c r="O58" s="366">
        <v>79.431155249999989</v>
      </c>
      <c r="P58" s="366">
        <v>96.63296631</v>
      </c>
      <c r="Q58" s="366">
        <v>119.64645571</v>
      </c>
    </row>
    <row r="59" spans="1:30" s="504" customFormat="1" ht="12.75" customHeight="1" x14ac:dyDescent="0.2">
      <c r="A59" s="421" t="s">
        <v>364</v>
      </c>
      <c r="B59" s="509" t="s">
        <v>931</v>
      </c>
      <c r="C59" s="509" t="s">
        <v>931</v>
      </c>
      <c r="D59" s="366"/>
      <c r="E59" s="366"/>
      <c r="F59" s="366"/>
      <c r="G59" s="366"/>
      <c r="H59" s="366"/>
      <c r="I59" s="366">
        <v>15.869584999999999</v>
      </c>
      <c r="J59" s="366">
        <v>32.947837999999997</v>
      </c>
      <c r="K59" s="366">
        <v>40.443593</v>
      </c>
      <c r="L59" s="366">
        <v>7.5415530000000004</v>
      </c>
      <c r="M59" s="366">
        <v>5.7716900000000004</v>
      </c>
      <c r="N59" s="366"/>
      <c r="O59" s="366"/>
      <c r="P59" s="366"/>
      <c r="Q59" s="366"/>
    </row>
    <row r="60" spans="1:30" s="504" customFormat="1" ht="12.75" customHeight="1" x14ac:dyDescent="0.2">
      <c r="A60" s="421" t="s">
        <v>365</v>
      </c>
      <c r="B60" s="509"/>
      <c r="C60" s="509"/>
      <c r="D60" s="366"/>
      <c r="E60" s="366"/>
      <c r="F60" s="366"/>
      <c r="G60" s="366"/>
      <c r="H60" s="366"/>
      <c r="I60" s="366"/>
      <c r="J60" s="366"/>
      <c r="K60" s="366"/>
      <c r="L60" s="366"/>
      <c r="M60" s="366"/>
      <c r="N60" s="366"/>
      <c r="O60" s="366"/>
      <c r="P60" s="366"/>
      <c r="Q60" s="366"/>
    </row>
    <row r="61" spans="1:30" s="504" customFormat="1" ht="12.75" customHeight="1" x14ac:dyDescent="0.2">
      <c r="A61" s="127" t="s">
        <v>366</v>
      </c>
      <c r="B61" s="508">
        <v>29.975989999999999</v>
      </c>
      <c r="C61" s="508">
        <v>41.514938000000001</v>
      </c>
      <c r="D61" s="366">
        <v>42.450854</v>
      </c>
      <c r="E61" s="366">
        <v>46.959560000000003</v>
      </c>
      <c r="F61" s="366">
        <v>29.612421000000001</v>
      </c>
      <c r="G61" s="366">
        <v>34.119453</v>
      </c>
      <c r="H61" s="366">
        <v>28.875371000000001</v>
      </c>
      <c r="I61" s="366">
        <v>16.275884999999999</v>
      </c>
      <c r="J61" s="366">
        <v>4.9708899999999998</v>
      </c>
      <c r="K61" s="366">
        <v>8.3403670000000005</v>
      </c>
      <c r="L61" s="366">
        <v>2.9501249999999999</v>
      </c>
      <c r="M61" s="366">
        <v>3.2218490000000002</v>
      </c>
      <c r="N61" s="366">
        <v>7.978993</v>
      </c>
      <c r="O61" s="366">
        <v>12.601709</v>
      </c>
      <c r="P61" s="366">
        <v>12.063869</v>
      </c>
      <c r="Q61" s="366">
        <v>17.117052000000001</v>
      </c>
    </row>
    <row r="62" spans="1:30" s="504" customFormat="1" ht="12.75" customHeight="1" x14ac:dyDescent="0.2">
      <c r="A62" s="421" t="s">
        <v>824</v>
      </c>
      <c r="B62" s="508">
        <v>18.196808000000001</v>
      </c>
      <c r="C62" s="508">
        <v>9.9384449999999998</v>
      </c>
      <c r="D62" s="366">
        <v>9.2923679999999997</v>
      </c>
      <c r="E62" s="366">
        <v>12.394296000000001</v>
      </c>
      <c r="F62" s="366">
        <v>4.78871</v>
      </c>
      <c r="G62" s="366">
        <v>2.7852700000000001</v>
      </c>
      <c r="H62" s="366">
        <v>1.548173</v>
      </c>
      <c r="I62" s="366">
        <v>2.66595</v>
      </c>
      <c r="J62" s="366">
        <v>0.81876899999999997</v>
      </c>
      <c r="K62" s="366">
        <v>5.2876079999999996</v>
      </c>
      <c r="L62" s="366">
        <v>1.6442369999999999</v>
      </c>
      <c r="M62" s="366">
        <v>1.4240699999999999</v>
      </c>
      <c r="N62" s="366">
        <v>0.75076699999999996</v>
      </c>
      <c r="O62" s="366">
        <v>1.903027</v>
      </c>
      <c r="P62" s="366">
        <v>3.4283519999999998</v>
      </c>
      <c r="Q62" s="366">
        <v>4.0406069999999996</v>
      </c>
    </row>
    <row r="63" spans="1:30" s="504" customFormat="1" ht="12.75" customHeight="1" x14ac:dyDescent="0.2">
      <c r="A63" s="127" t="s">
        <v>367</v>
      </c>
      <c r="B63" s="508">
        <v>109.03480800000001</v>
      </c>
      <c r="C63" s="508">
        <v>96.839876000000004</v>
      </c>
      <c r="D63" s="366">
        <v>92.761115000000004</v>
      </c>
      <c r="E63" s="366">
        <v>84.608730000000008</v>
      </c>
      <c r="F63" s="366">
        <v>61.656915000000012</v>
      </c>
      <c r="G63" s="366">
        <v>89.42226500000001</v>
      </c>
      <c r="H63" s="366">
        <v>49.640323000000002</v>
      </c>
      <c r="I63" s="366">
        <v>58.192371000000001</v>
      </c>
      <c r="J63" s="366">
        <v>62.443483999999998</v>
      </c>
      <c r="K63" s="366">
        <v>64.528879000000003</v>
      </c>
      <c r="L63" s="366">
        <v>66.107395000000011</v>
      </c>
      <c r="M63" s="366">
        <v>66.932300000000012</v>
      </c>
      <c r="N63" s="366">
        <v>68.754199000000014</v>
      </c>
      <c r="O63" s="366">
        <v>69.849100000000007</v>
      </c>
      <c r="P63" s="366">
        <v>72.006280000000004</v>
      </c>
      <c r="Q63" s="366">
        <v>74.453890000000001</v>
      </c>
    </row>
    <row r="64" spans="1:30" s="504" customFormat="1" ht="12.75" x14ac:dyDescent="0.2">
      <c r="A64" s="505" t="s">
        <v>162</v>
      </c>
      <c r="B64" s="508">
        <v>4.4947010000000001</v>
      </c>
      <c r="C64" s="508">
        <v>6.6029229999999997</v>
      </c>
      <c r="D64" s="366">
        <v>17.267263</v>
      </c>
      <c r="E64" s="366">
        <v>25.218263999999998</v>
      </c>
      <c r="F64" s="366">
        <v>28.524367999999999</v>
      </c>
      <c r="G64" s="366">
        <v>37.539003999999998</v>
      </c>
      <c r="H64" s="366">
        <v>46.759785999999998</v>
      </c>
      <c r="I64" s="366">
        <v>56.009217999999997</v>
      </c>
      <c r="J64" s="366">
        <v>60.910199120000001</v>
      </c>
      <c r="K64" s="366">
        <v>62.628531000000002</v>
      </c>
      <c r="L64" s="366">
        <v>63.132444999999997</v>
      </c>
      <c r="M64" s="366">
        <v>63.044770999999997</v>
      </c>
      <c r="N64" s="366">
        <v>61.698829999999994</v>
      </c>
      <c r="O64" s="366">
        <v>60.603928999999987</v>
      </c>
      <c r="P64" s="366">
        <v>58.838839720000003</v>
      </c>
      <c r="Q64" s="366">
        <v>56.688653999999993</v>
      </c>
    </row>
    <row r="65" spans="1:17" s="504" customFormat="1" ht="12.75" x14ac:dyDescent="0.2">
      <c r="A65" s="421" t="s">
        <v>825</v>
      </c>
      <c r="B65" s="508">
        <v>104.54010700000001</v>
      </c>
      <c r="C65" s="508">
        <v>90.236953</v>
      </c>
      <c r="D65" s="366">
        <v>75.493852000000004</v>
      </c>
      <c r="E65" s="366">
        <v>59.390466000000018</v>
      </c>
      <c r="F65" s="366">
        <v>33.132547000000017</v>
      </c>
      <c r="G65" s="366">
        <v>22.639052</v>
      </c>
      <c r="H65" s="366">
        <v>-3.9999999998249769E-5</v>
      </c>
      <c r="I65" s="366"/>
      <c r="J65" s="366"/>
      <c r="K65" s="366"/>
      <c r="L65" s="366"/>
      <c r="M65" s="366"/>
      <c r="N65" s="366"/>
      <c r="O65" s="366"/>
      <c r="P65" s="366"/>
      <c r="Q65" s="366"/>
    </row>
    <row r="66" spans="1:17" s="504" customFormat="1" ht="12.75" x14ac:dyDescent="0.2">
      <c r="A66" s="421" t="s">
        <v>4</v>
      </c>
      <c r="B66" s="508">
        <v>3.2266813926749975</v>
      </c>
      <c r="C66" s="508">
        <v>3.8678807633333143</v>
      </c>
      <c r="D66" s="366">
        <v>2.2972912624250164</v>
      </c>
      <c r="E66" s="366">
        <v>2.0630509999999909</v>
      </c>
      <c r="F66" s="366">
        <v>1.8999999999999915</v>
      </c>
      <c r="G66" s="366">
        <v>1.8999999999999915</v>
      </c>
      <c r="H66" s="366">
        <v>1.8999999999999986</v>
      </c>
      <c r="I66" s="366">
        <v>1.8999999999999986</v>
      </c>
      <c r="J66" s="366">
        <v>1.8999999999999986</v>
      </c>
      <c r="K66" s="366">
        <v>1.8999999999999986</v>
      </c>
      <c r="L66" s="366">
        <v>0</v>
      </c>
      <c r="M66" s="366">
        <v>0</v>
      </c>
      <c r="N66" s="366">
        <v>0</v>
      </c>
      <c r="O66" s="366">
        <v>0</v>
      </c>
      <c r="P66" s="366">
        <v>0</v>
      </c>
      <c r="Q66" s="366">
        <v>0</v>
      </c>
    </row>
    <row r="67" spans="1:17" s="504" customFormat="1" ht="15" customHeight="1" x14ac:dyDescent="0.2">
      <c r="A67" s="127" t="s">
        <v>368</v>
      </c>
      <c r="B67" s="508">
        <v>25.542644000000003</v>
      </c>
      <c r="C67" s="508">
        <v>25.092676000000001</v>
      </c>
      <c r="D67" s="366">
        <v>24.384175000000003</v>
      </c>
      <c r="E67" s="366">
        <v>30.628195000000002</v>
      </c>
      <c r="F67" s="366">
        <v>31.160877999999997</v>
      </c>
      <c r="G67" s="366">
        <v>31.241461000000001</v>
      </c>
      <c r="H67" s="366">
        <v>30.280512999999999</v>
      </c>
      <c r="I67" s="366">
        <v>29.191124000000002</v>
      </c>
      <c r="J67" s="366">
        <v>27.204855999999999</v>
      </c>
      <c r="K67" s="366">
        <v>30.165779999999998</v>
      </c>
      <c r="L67" s="366">
        <v>28.943607999999998</v>
      </c>
      <c r="M67" s="366">
        <v>36.6875</v>
      </c>
      <c r="N67" s="366">
        <v>37.389626</v>
      </c>
      <c r="O67" s="366">
        <v>34.006632000000003</v>
      </c>
      <c r="P67" s="366">
        <v>47.913558000000002</v>
      </c>
      <c r="Q67" s="366">
        <v>48.020770499999998</v>
      </c>
    </row>
    <row r="68" spans="1:17" s="504" customFormat="1" ht="15" customHeight="1" x14ac:dyDescent="0.2">
      <c r="A68" s="506" t="s">
        <v>826</v>
      </c>
      <c r="B68" s="508">
        <v>137.804133392675</v>
      </c>
      <c r="C68" s="508">
        <v>125.80043276333332</v>
      </c>
      <c r="D68" s="366">
        <v>119.44258126242502</v>
      </c>
      <c r="E68" s="366">
        <v>117.299976</v>
      </c>
      <c r="F68" s="366">
        <v>94.717793</v>
      </c>
      <c r="G68" s="366">
        <v>93.319516999999991</v>
      </c>
      <c r="H68" s="366">
        <v>78.940258999999998</v>
      </c>
      <c r="I68" s="366">
        <v>87.100341999999998</v>
      </c>
      <c r="J68" s="366">
        <v>90.01505512</v>
      </c>
      <c r="K68" s="366">
        <v>94.694310999999999</v>
      </c>
      <c r="L68" s="366">
        <v>92.076052999999987</v>
      </c>
      <c r="M68" s="366">
        <v>99.732270999999983</v>
      </c>
      <c r="N68" s="366">
        <v>99.088455999999979</v>
      </c>
      <c r="O68" s="366">
        <v>94.61056099999999</v>
      </c>
      <c r="P68" s="366">
        <v>106.75239772</v>
      </c>
      <c r="Q68" s="366">
        <v>104.70942449999998</v>
      </c>
    </row>
    <row r="69" spans="1:17" s="511" customFormat="1" ht="18.75" customHeight="1" x14ac:dyDescent="0.2">
      <c r="A69" s="507" t="s">
        <v>369</v>
      </c>
      <c r="B69" s="510">
        <v>120.01611086006754</v>
      </c>
      <c r="C69" s="510">
        <v>110.66115661319073</v>
      </c>
      <c r="D69" s="510">
        <v>106.28910933604436</v>
      </c>
      <c r="E69" s="510">
        <v>108.70206799258131</v>
      </c>
      <c r="F69" s="510">
        <v>107.97889313929242</v>
      </c>
      <c r="G69" s="510">
        <v>110.93772941264096</v>
      </c>
      <c r="H69" s="510">
        <v>115.15214273730888</v>
      </c>
      <c r="I69" s="510">
        <v>124.73507190540747</v>
      </c>
      <c r="J69" s="510">
        <v>126.8875854517587</v>
      </c>
      <c r="K69" s="510">
        <v>131.10636553961342</v>
      </c>
      <c r="L69" s="510">
        <v>137.55682277154807</v>
      </c>
      <c r="M69" s="510">
        <v>143.35203117208457</v>
      </c>
      <c r="N69" s="510">
        <v>149.73901744469626</v>
      </c>
      <c r="O69" s="510">
        <v>152.5657631494513</v>
      </c>
      <c r="P69" s="510">
        <v>151.56077838153314</v>
      </c>
      <c r="Q69" s="510">
        <v>162.93584980811673</v>
      </c>
    </row>
    <row r="70" spans="1:17" ht="24.75" customHeight="1" x14ac:dyDescent="0.2">
      <c r="A70" s="239" t="s">
        <v>450</v>
      </c>
    </row>
    <row r="71" spans="1:17" ht="12.75" customHeight="1" x14ac:dyDescent="0.2">
      <c r="A71" s="236" t="s">
        <v>370</v>
      </c>
    </row>
    <row r="72" spans="1:17" ht="12.75" customHeight="1" x14ac:dyDescent="0.2">
      <c r="A72" s="237" t="s">
        <v>457</v>
      </c>
    </row>
    <row r="73" spans="1:17" ht="12.75" customHeight="1" x14ac:dyDescent="0.2">
      <c r="A73" s="236" t="s">
        <v>371</v>
      </c>
    </row>
    <row r="74" spans="1:17" ht="12.75" customHeight="1" x14ac:dyDescent="0.2">
      <c r="A74" s="236" t="s">
        <v>458</v>
      </c>
    </row>
    <row r="75" spans="1:17" ht="12.75" hidden="1" customHeight="1" outlineLevel="1" x14ac:dyDescent="0.2">
      <c r="A75" s="505" t="s">
        <v>459</v>
      </c>
    </row>
    <row r="76" spans="1:17" ht="12.75" customHeight="1" collapsed="1" x14ac:dyDescent="0.2">
      <c r="A76" s="236" t="s">
        <v>460</v>
      </c>
    </row>
    <row r="77" spans="1:17" ht="12.75" customHeight="1" x14ac:dyDescent="0.2">
      <c r="A77" s="236" t="s">
        <v>374</v>
      </c>
    </row>
    <row r="78" spans="1:17" ht="12.75" customHeight="1" x14ac:dyDescent="0.2">
      <c r="A78" s="236"/>
    </row>
    <row r="79" spans="1:17" ht="12.75" customHeight="1" x14ac:dyDescent="0.2">
      <c r="A79" s="236"/>
    </row>
    <row r="80" spans="1:17" ht="12.75" customHeight="1" x14ac:dyDescent="0.2">
      <c r="A80" s="233"/>
    </row>
    <row r="81" spans="2:27" ht="15" customHeight="1" x14ac:dyDescent="0.2">
      <c r="B81" s="228"/>
      <c r="C81" s="228"/>
      <c r="D81" s="231"/>
      <c r="E81" s="231"/>
      <c r="F81" s="231"/>
      <c r="G81" s="231"/>
      <c r="H81" s="231"/>
      <c r="I81" s="231"/>
      <c r="J81" s="231"/>
      <c r="K81" s="231"/>
      <c r="L81" s="231"/>
      <c r="M81" s="231"/>
      <c r="N81" s="231"/>
      <c r="O81" s="231"/>
      <c r="P81" s="231"/>
      <c r="Q81" s="231"/>
      <c r="R81" s="353"/>
      <c r="S81" s="353"/>
      <c r="T81" s="353"/>
      <c r="U81" s="353"/>
      <c r="V81" s="353"/>
      <c r="W81" s="353"/>
      <c r="X81" s="353"/>
      <c r="Y81" s="353"/>
      <c r="Z81" s="353"/>
      <c r="AA81" s="353"/>
    </row>
    <row r="82" spans="2:27" ht="15" customHeight="1" x14ac:dyDescent="0.2">
      <c r="B82" s="234"/>
      <c r="C82" s="234"/>
      <c r="D82" s="234"/>
      <c r="E82" s="234"/>
      <c r="F82" s="234"/>
      <c r="G82" s="234"/>
      <c r="H82" s="234"/>
      <c r="I82" s="234"/>
      <c r="J82" s="234"/>
      <c r="K82" s="234"/>
      <c r="L82" s="234"/>
      <c r="M82" s="234"/>
      <c r="N82" s="234"/>
      <c r="O82" s="234"/>
      <c r="P82" s="234"/>
      <c r="Q82" s="234"/>
      <c r="R82" s="354"/>
      <c r="S82" s="354"/>
      <c r="T82" s="354"/>
      <c r="U82" s="354"/>
      <c r="V82" s="354"/>
      <c r="W82" s="354"/>
      <c r="X82" s="354"/>
      <c r="Y82" s="354"/>
      <c r="Z82" s="354"/>
      <c r="AA82" s="354"/>
    </row>
    <row r="83" spans="2:27" ht="15" customHeight="1" x14ac:dyDescent="0.2">
      <c r="D83" s="228"/>
      <c r="E83" s="228"/>
      <c r="F83" s="228"/>
      <c r="G83" s="228"/>
      <c r="H83" s="228"/>
      <c r="I83" s="228"/>
      <c r="J83" s="228"/>
      <c r="K83" s="228"/>
      <c r="L83" s="228"/>
      <c r="M83" s="228"/>
      <c r="N83" s="228"/>
      <c r="O83" s="228"/>
      <c r="P83" s="228"/>
      <c r="Q83" s="228"/>
      <c r="R83" s="349"/>
      <c r="S83" s="349"/>
      <c r="T83" s="349"/>
      <c r="U83" s="349"/>
      <c r="V83" s="349"/>
      <c r="W83" s="349"/>
      <c r="X83" s="349"/>
      <c r="Y83" s="349"/>
      <c r="Z83" s="349"/>
      <c r="AA83" s="349"/>
    </row>
    <row r="84" spans="2:27" ht="15" customHeight="1" x14ac:dyDescent="0.2">
      <c r="D84" s="228"/>
      <c r="E84" s="228"/>
      <c r="F84" s="228"/>
      <c r="G84" s="228"/>
      <c r="H84" s="228"/>
      <c r="I84" s="228"/>
      <c r="J84" s="228"/>
      <c r="K84" s="228"/>
      <c r="L84" s="228"/>
      <c r="M84" s="228"/>
      <c r="N84" s="228"/>
      <c r="O84" s="228"/>
      <c r="P84" s="228"/>
      <c r="Q84" s="228"/>
      <c r="R84" s="349"/>
      <c r="S84" s="349"/>
      <c r="T84" s="349"/>
      <c r="U84" s="349"/>
      <c r="V84" s="349"/>
      <c r="W84" s="349"/>
      <c r="X84" s="349"/>
      <c r="Y84" s="349"/>
      <c r="Z84" s="349"/>
      <c r="AA84" s="349"/>
    </row>
    <row r="85" spans="2:27" ht="15" customHeight="1" x14ac:dyDescent="0.2"/>
    <row r="86" spans="2:27" ht="15" customHeight="1" x14ac:dyDescent="0.2"/>
    <row r="87" spans="2:27" ht="15" customHeight="1" x14ac:dyDescent="0.2"/>
    <row r="88" spans="2:27" ht="15" customHeight="1" x14ac:dyDescent="0.2"/>
    <row r="89" spans="2:27" ht="15" customHeight="1" x14ac:dyDescent="0.2"/>
    <row r="90" spans="2:27" ht="15" customHeight="1" x14ac:dyDescent="0.2"/>
    <row r="91" spans="2:27" ht="15" customHeight="1" x14ac:dyDescent="0.2"/>
    <row r="92" spans="2:27" ht="15" customHeight="1" x14ac:dyDescent="0.2"/>
    <row r="93" spans="2:27" ht="15" customHeight="1" x14ac:dyDescent="0.2"/>
    <row r="94" spans="2:27" ht="15" customHeight="1" x14ac:dyDescent="0.2"/>
    <row r="95" spans="2:27" ht="15" customHeight="1" x14ac:dyDescent="0.2"/>
    <row r="96" spans="2:27" ht="15" customHeight="1" x14ac:dyDescent="0.2"/>
    <row r="97" ht="15" customHeight="1" x14ac:dyDescent="0.2"/>
    <row r="98" ht="15" customHeight="1" x14ac:dyDescent="0.2"/>
    <row r="99" ht="15" customHeight="1" x14ac:dyDescent="0.2"/>
    <row r="100" ht="15" customHeight="1" x14ac:dyDescent="0.2"/>
    <row r="101" ht="15" customHeight="1" x14ac:dyDescent="0.2"/>
    <row r="102" ht="15" customHeight="1" x14ac:dyDescent="0.2"/>
    <row r="103" ht="15" customHeight="1" x14ac:dyDescent="0.2"/>
    <row r="104" ht="15" customHeight="1" x14ac:dyDescent="0.2"/>
    <row r="105" ht="15" customHeight="1" x14ac:dyDescent="0.2"/>
    <row r="106" ht="15" customHeight="1" x14ac:dyDescent="0.2"/>
    <row r="107" ht="15" customHeight="1" x14ac:dyDescent="0.2"/>
    <row r="108" ht="15" customHeight="1" x14ac:dyDescent="0.2"/>
    <row r="109" ht="15" customHeight="1" x14ac:dyDescent="0.2"/>
    <row r="110" ht="15" customHeight="1" x14ac:dyDescent="0.2"/>
    <row r="111" ht="15" customHeight="1" x14ac:dyDescent="0.2"/>
    <row r="112"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28"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row r="253" ht="15" customHeight="1" x14ac:dyDescent="0.2"/>
    <row r="254" ht="15" customHeight="1" x14ac:dyDescent="0.2"/>
    <row r="255" ht="15" customHeight="1" x14ac:dyDescent="0.2"/>
    <row r="256" ht="15" customHeight="1" x14ac:dyDescent="0.2"/>
    <row r="257" ht="15" customHeight="1" x14ac:dyDescent="0.2"/>
    <row r="258" ht="15" customHeight="1" x14ac:dyDescent="0.2"/>
    <row r="259" ht="15" customHeight="1" x14ac:dyDescent="0.2"/>
    <row r="260" ht="15" customHeight="1" x14ac:dyDescent="0.2"/>
    <row r="261" ht="15" customHeight="1" x14ac:dyDescent="0.2"/>
    <row r="262" ht="15" customHeight="1" x14ac:dyDescent="0.2"/>
    <row r="263" ht="15" customHeight="1" x14ac:dyDescent="0.2"/>
    <row r="264" ht="15" customHeight="1" x14ac:dyDescent="0.2"/>
    <row r="265" ht="15" customHeight="1" x14ac:dyDescent="0.2"/>
    <row r="266" ht="15" customHeight="1" x14ac:dyDescent="0.2"/>
    <row r="267" ht="15" customHeight="1" x14ac:dyDescent="0.2"/>
    <row r="268" ht="15" customHeight="1" x14ac:dyDescent="0.2"/>
    <row r="269" ht="15" customHeight="1" x14ac:dyDescent="0.2"/>
    <row r="270" ht="15" customHeight="1" x14ac:dyDescent="0.2"/>
    <row r="271" ht="15" customHeight="1" x14ac:dyDescent="0.2"/>
    <row r="272" ht="15" customHeight="1" x14ac:dyDescent="0.2"/>
    <row r="273" ht="15" customHeight="1" x14ac:dyDescent="0.2"/>
    <row r="274" ht="15" customHeight="1" x14ac:dyDescent="0.2"/>
    <row r="275" ht="15" customHeight="1" x14ac:dyDescent="0.2"/>
    <row r="276" ht="15" customHeight="1" x14ac:dyDescent="0.2"/>
    <row r="277" ht="15" customHeight="1" x14ac:dyDescent="0.2"/>
    <row r="278" ht="15" customHeight="1" x14ac:dyDescent="0.2"/>
    <row r="279" ht="15" customHeight="1" x14ac:dyDescent="0.2"/>
    <row r="280" ht="15" customHeight="1" x14ac:dyDescent="0.2"/>
    <row r="281" ht="15" customHeight="1" x14ac:dyDescent="0.2"/>
    <row r="282" ht="15" customHeight="1" x14ac:dyDescent="0.2"/>
    <row r="283" ht="15" customHeight="1" x14ac:dyDescent="0.2"/>
    <row r="284" ht="15" customHeight="1" x14ac:dyDescent="0.2"/>
    <row r="285" ht="15" customHeight="1" x14ac:dyDescent="0.2"/>
    <row r="286" ht="15" customHeight="1" x14ac:dyDescent="0.2"/>
    <row r="287" ht="15" customHeight="1" x14ac:dyDescent="0.2"/>
    <row r="288" ht="15" customHeight="1" x14ac:dyDescent="0.2"/>
    <row r="289" ht="15" customHeight="1" x14ac:dyDescent="0.2"/>
    <row r="290" ht="15" customHeight="1" x14ac:dyDescent="0.2"/>
    <row r="291" ht="15" customHeight="1" x14ac:dyDescent="0.2"/>
    <row r="292" ht="15" customHeight="1" x14ac:dyDescent="0.2"/>
    <row r="293" ht="15" customHeight="1" x14ac:dyDescent="0.2"/>
    <row r="294" ht="15" customHeight="1" x14ac:dyDescent="0.2"/>
    <row r="295" ht="15" customHeight="1" x14ac:dyDescent="0.2"/>
    <row r="296" ht="15" customHeight="1" x14ac:dyDescent="0.2"/>
    <row r="297" ht="15" customHeight="1" x14ac:dyDescent="0.2"/>
    <row r="298" ht="15" customHeight="1" x14ac:dyDescent="0.2"/>
    <row r="299" ht="15" customHeight="1" x14ac:dyDescent="0.2"/>
    <row r="300" ht="15" customHeight="1" x14ac:dyDescent="0.2"/>
    <row r="301" ht="15" customHeight="1" x14ac:dyDescent="0.2"/>
    <row r="302" ht="15" customHeight="1" x14ac:dyDescent="0.2"/>
    <row r="303" ht="15" customHeight="1" x14ac:dyDescent="0.2"/>
    <row r="304" ht="15" customHeight="1" x14ac:dyDescent="0.2"/>
    <row r="305" ht="15" customHeight="1" x14ac:dyDescent="0.2"/>
    <row r="306" ht="15" customHeight="1" x14ac:dyDescent="0.2"/>
    <row r="307" ht="15" customHeight="1" x14ac:dyDescent="0.2"/>
    <row r="308" ht="15" customHeight="1" x14ac:dyDescent="0.2"/>
    <row r="309" ht="15" customHeight="1" x14ac:dyDescent="0.2"/>
    <row r="310" ht="15" customHeight="1" x14ac:dyDescent="0.2"/>
    <row r="311" ht="15" customHeight="1" x14ac:dyDescent="0.2"/>
    <row r="312" ht="15" customHeight="1" x14ac:dyDescent="0.2"/>
    <row r="313" ht="15" customHeight="1" x14ac:dyDescent="0.2"/>
    <row r="314" ht="15" customHeight="1" x14ac:dyDescent="0.2"/>
    <row r="315" ht="15" customHeight="1" x14ac:dyDescent="0.2"/>
    <row r="316" ht="15" customHeight="1" x14ac:dyDescent="0.2"/>
    <row r="317" ht="15" customHeight="1" x14ac:dyDescent="0.2"/>
    <row r="318" ht="15" customHeight="1" x14ac:dyDescent="0.2"/>
    <row r="319" ht="15" customHeight="1" x14ac:dyDescent="0.2"/>
    <row r="320" ht="15" customHeight="1" x14ac:dyDescent="0.2"/>
    <row r="321" ht="15" customHeight="1" x14ac:dyDescent="0.2"/>
    <row r="322" ht="15" customHeight="1" x14ac:dyDescent="0.2"/>
    <row r="323" ht="15" customHeight="1" x14ac:dyDescent="0.2"/>
    <row r="324" ht="15" customHeight="1" x14ac:dyDescent="0.2"/>
    <row r="325" ht="15" customHeight="1" x14ac:dyDescent="0.2"/>
    <row r="326" ht="15" customHeight="1" x14ac:dyDescent="0.2"/>
    <row r="327" ht="15" customHeight="1" x14ac:dyDescent="0.2"/>
    <row r="328" ht="15" customHeight="1" x14ac:dyDescent="0.2"/>
    <row r="329" ht="15" customHeight="1" x14ac:dyDescent="0.2"/>
    <row r="330" ht="15" customHeight="1" x14ac:dyDescent="0.2"/>
    <row r="331" ht="15" customHeight="1" x14ac:dyDescent="0.2"/>
    <row r="332" ht="15" customHeight="1" x14ac:dyDescent="0.2"/>
    <row r="333" ht="15" customHeight="1" x14ac:dyDescent="0.2"/>
    <row r="334" ht="15" customHeight="1" x14ac:dyDescent="0.2"/>
    <row r="335" ht="15" customHeight="1" x14ac:dyDescent="0.2"/>
    <row r="336" ht="15" customHeight="1" x14ac:dyDescent="0.2"/>
    <row r="337" ht="15" customHeight="1" x14ac:dyDescent="0.2"/>
    <row r="338" ht="15" customHeight="1" x14ac:dyDescent="0.2"/>
    <row r="339" ht="15" customHeight="1" x14ac:dyDescent="0.2"/>
    <row r="340" ht="15" customHeight="1" x14ac:dyDescent="0.2"/>
    <row r="341" ht="15" customHeight="1" x14ac:dyDescent="0.2"/>
    <row r="342" ht="15" customHeight="1" x14ac:dyDescent="0.2"/>
    <row r="343" ht="15" customHeight="1" x14ac:dyDescent="0.2"/>
    <row r="344" ht="15" customHeight="1" x14ac:dyDescent="0.2"/>
    <row r="345" ht="15" customHeight="1" x14ac:dyDescent="0.2"/>
    <row r="346" ht="15" customHeight="1" x14ac:dyDescent="0.2"/>
    <row r="347" ht="15" customHeight="1" x14ac:dyDescent="0.2"/>
    <row r="348" ht="15" customHeight="1" x14ac:dyDescent="0.2"/>
    <row r="349" ht="15" customHeight="1" x14ac:dyDescent="0.2"/>
    <row r="350" ht="15" customHeight="1" x14ac:dyDescent="0.2"/>
    <row r="351" ht="15" customHeight="1" x14ac:dyDescent="0.2"/>
    <row r="352" ht="15" customHeight="1" x14ac:dyDescent="0.2"/>
    <row r="353" ht="15" customHeight="1" x14ac:dyDescent="0.2"/>
    <row r="354" ht="15" customHeight="1" x14ac:dyDescent="0.2"/>
    <row r="355" ht="15" customHeight="1" x14ac:dyDescent="0.2"/>
    <row r="356" ht="15" customHeight="1" x14ac:dyDescent="0.2"/>
    <row r="357" ht="15" customHeight="1" x14ac:dyDescent="0.2"/>
    <row r="358" ht="15" customHeight="1" x14ac:dyDescent="0.2"/>
    <row r="359" ht="15" customHeight="1" x14ac:dyDescent="0.2"/>
    <row r="360" ht="15" customHeight="1" x14ac:dyDescent="0.2"/>
    <row r="361" ht="15" customHeight="1" x14ac:dyDescent="0.2"/>
    <row r="362" ht="15" customHeight="1" x14ac:dyDescent="0.2"/>
    <row r="363" ht="15" customHeight="1" x14ac:dyDescent="0.2"/>
    <row r="364" ht="15" customHeight="1" x14ac:dyDescent="0.2"/>
    <row r="365" ht="15" customHeight="1" x14ac:dyDescent="0.2"/>
    <row r="366" ht="15" customHeight="1" x14ac:dyDescent="0.2"/>
    <row r="367" ht="15" customHeight="1" x14ac:dyDescent="0.2"/>
    <row r="368" ht="15" customHeight="1" x14ac:dyDescent="0.2"/>
    <row r="369" ht="15" customHeight="1" x14ac:dyDescent="0.2"/>
    <row r="370" ht="15" customHeight="1" x14ac:dyDescent="0.2"/>
    <row r="371" ht="15" customHeight="1" x14ac:dyDescent="0.2"/>
    <row r="372" ht="15" customHeight="1" x14ac:dyDescent="0.2"/>
    <row r="373" ht="15" customHeight="1" x14ac:dyDescent="0.2"/>
    <row r="374" ht="15" customHeight="1" x14ac:dyDescent="0.2"/>
    <row r="375" ht="15" customHeight="1" x14ac:dyDescent="0.2"/>
    <row r="376" ht="15" customHeight="1" x14ac:dyDescent="0.2"/>
    <row r="377" ht="15" customHeight="1" x14ac:dyDescent="0.2"/>
    <row r="378" ht="15" customHeight="1" x14ac:dyDescent="0.2"/>
    <row r="379" ht="15" customHeight="1" x14ac:dyDescent="0.2"/>
    <row r="380" ht="15" customHeight="1" x14ac:dyDescent="0.2"/>
    <row r="381" ht="15" customHeight="1" x14ac:dyDescent="0.2"/>
    <row r="382" ht="15" customHeight="1" x14ac:dyDescent="0.2"/>
    <row r="383" ht="15" customHeight="1" x14ac:dyDescent="0.2"/>
    <row r="384" ht="15" customHeight="1" x14ac:dyDescent="0.2"/>
    <row r="385" ht="15" customHeight="1" x14ac:dyDescent="0.2"/>
    <row r="386" ht="15" customHeight="1" x14ac:dyDescent="0.2"/>
    <row r="387" ht="15" customHeight="1" x14ac:dyDescent="0.2"/>
    <row r="388" ht="15" customHeight="1" x14ac:dyDescent="0.2"/>
    <row r="389" ht="15" customHeight="1" x14ac:dyDescent="0.2"/>
    <row r="390" ht="15" customHeight="1" x14ac:dyDescent="0.2"/>
    <row r="391" ht="15" customHeight="1" x14ac:dyDescent="0.2"/>
    <row r="392" ht="15" customHeight="1" x14ac:dyDescent="0.2"/>
    <row r="393" ht="15" customHeight="1" x14ac:dyDescent="0.2"/>
    <row r="394" ht="15" customHeight="1" x14ac:dyDescent="0.2"/>
    <row r="395" ht="15" customHeight="1" x14ac:dyDescent="0.2"/>
    <row r="396" ht="15" customHeight="1" x14ac:dyDescent="0.2"/>
    <row r="397" ht="15" customHeight="1" x14ac:dyDescent="0.2"/>
    <row r="398" ht="15" customHeight="1" x14ac:dyDescent="0.2"/>
    <row r="399" ht="15" customHeight="1" x14ac:dyDescent="0.2"/>
    <row r="400" ht="15" customHeight="1" x14ac:dyDescent="0.2"/>
    <row r="401" ht="15" customHeight="1" x14ac:dyDescent="0.2"/>
    <row r="402" ht="15" customHeight="1" x14ac:dyDescent="0.2"/>
    <row r="403" ht="15" customHeight="1" x14ac:dyDescent="0.2"/>
    <row r="404" ht="15" customHeight="1" x14ac:dyDescent="0.2"/>
    <row r="405" ht="15" customHeight="1" x14ac:dyDescent="0.2"/>
    <row r="406" ht="15" customHeight="1" x14ac:dyDescent="0.2"/>
    <row r="407" ht="15" customHeight="1" x14ac:dyDescent="0.2"/>
    <row r="408" ht="15" customHeight="1" x14ac:dyDescent="0.2"/>
    <row r="409" ht="15" customHeight="1" x14ac:dyDescent="0.2"/>
    <row r="410" ht="15" customHeight="1" x14ac:dyDescent="0.2"/>
    <row r="411" ht="15" customHeight="1" x14ac:dyDescent="0.2"/>
    <row r="412" ht="15" customHeight="1" x14ac:dyDescent="0.2"/>
    <row r="413" ht="15" customHeight="1" x14ac:dyDescent="0.2"/>
    <row r="414" ht="15" customHeight="1" x14ac:dyDescent="0.2"/>
    <row r="415" ht="15" customHeight="1" x14ac:dyDescent="0.2"/>
    <row r="416" ht="15" customHeight="1" x14ac:dyDescent="0.2"/>
    <row r="417" ht="15" customHeight="1" x14ac:dyDescent="0.2"/>
    <row r="418" ht="15" customHeight="1" x14ac:dyDescent="0.2"/>
    <row r="419" ht="15" customHeight="1" x14ac:dyDescent="0.2"/>
    <row r="420" ht="15" customHeight="1" x14ac:dyDescent="0.2"/>
    <row r="421" ht="15" customHeight="1" x14ac:dyDescent="0.2"/>
    <row r="422" ht="15" customHeight="1" x14ac:dyDescent="0.2"/>
    <row r="423" ht="15" customHeight="1" x14ac:dyDescent="0.2"/>
    <row r="424" ht="15" customHeight="1" x14ac:dyDescent="0.2"/>
    <row r="425" ht="15" customHeight="1" x14ac:dyDescent="0.2"/>
    <row r="426" ht="15" customHeight="1" x14ac:dyDescent="0.2"/>
    <row r="427" ht="15" customHeight="1" x14ac:dyDescent="0.2"/>
    <row r="428" ht="15" customHeight="1" x14ac:dyDescent="0.2"/>
    <row r="429" ht="15" customHeight="1" x14ac:dyDescent="0.2"/>
    <row r="430" ht="15" customHeight="1" x14ac:dyDescent="0.2"/>
    <row r="431" ht="15" customHeight="1" x14ac:dyDescent="0.2"/>
    <row r="432" ht="15" customHeight="1" x14ac:dyDescent="0.2"/>
    <row r="433" ht="15" customHeight="1" x14ac:dyDescent="0.2"/>
    <row r="434" ht="15" customHeight="1" x14ac:dyDescent="0.2"/>
    <row r="435" ht="15" customHeight="1" x14ac:dyDescent="0.2"/>
    <row r="436" ht="15" customHeight="1" x14ac:dyDescent="0.2"/>
    <row r="437" ht="15" customHeight="1" x14ac:dyDescent="0.2"/>
    <row r="438" ht="15" customHeight="1" x14ac:dyDescent="0.2"/>
    <row r="439" ht="15" customHeight="1" x14ac:dyDescent="0.2"/>
    <row r="440" ht="15" customHeight="1" x14ac:dyDescent="0.2"/>
    <row r="441" ht="15" customHeight="1" x14ac:dyDescent="0.2"/>
    <row r="442" ht="15" customHeight="1" x14ac:dyDescent="0.2"/>
    <row r="443" ht="15" customHeight="1" x14ac:dyDescent="0.2"/>
    <row r="444" ht="15" customHeight="1" x14ac:dyDescent="0.2"/>
  </sheetData>
  <phoneticPr fontId="0" type="noConversion"/>
  <pageMargins left="0.74803149606299213" right="0.74803149606299213" top="0.98425196850393704" bottom="0.98425196850393704" header="0.51181102362204722" footer="0.51181102362204722"/>
  <pageSetup scale="62" orientation="portrait" r:id="rId1"/>
  <headerFooter alignWithMargins="0">
    <oddFooter>&amp;L&amp;"Times New Roman,Bold Italic"&amp;12RMI Economic Report - FY 2010&amp;RPage S&amp;P  of  &amp;N</oddFooter>
  </headerFooter>
  <legacy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pageSetUpPr fitToPage="1"/>
  </sheetPr>
  <dimension ref="A1:Z53"/>
  <sheetViews>
    <sheetView topLeftCell="B26" zoomScale="80" zoomScaleNormal="80" zoomScaleSheetLayoutView="80" workbookViewId="0">
      <selection activeCell="A2" sqref="A2"/>
    </sheetView>
  </sheetViews>
  <sheetFormatPr defaultRowHeight="12.75" outlineLevelRow="1" outlineLevelCol="1" x14ac:dyDescent="0.2"/>
  <cols>
    <col min="1" max="1" width="3.140625" hidden="1" customWidth="1" outlineLevel="1"/>
    <col min="2" max="2" width="35.42578125" customWidth="1" collapsed="1"/>
    <col min="3" max="6" width="9.140625" hidden="1" customWidth="1" outlineLevel="1"/>
    <col min="7" max="7" width="9.5703125" bestFit="1" customWidth="1" collapsed="1"/>
    <col min="8" max="8" width="9.7109375" bestFit="1" customWidth="1"/>
    <col min="9" max="9" width="9.5703125" bestFit="1" customWidth="1"/>
    <col min="10" max="13" width="9.7109375" bestFit="1" customWidth="1"/>
    <col min="14" max="15" width="9.5703125" bestFit="1" customWidth="1"/>
    <col min="16" max="20" width="9.7109375" bestFit="1" customWidth="1"/>
  </cols>
  <sheetData>
    <row r="1" spans="1:20" s="32" customFormat="1" ht="24.95" customHeight="1" x14ac:dyDescent="0.2">
      <c r="B1" s="75" t="s">
        <v>821</v>
      </c>
    </row>
    <row r="2" spans="1:20" s="32" customFormat="1" ht="20.100000000000001" customHeight="1" x14ac:dyDescent="0.2">
      <c r="B2" s="298" t="s">
        <v>494</v>
      </c>
      <c r="C2" s="48" t="s">
        <v>466</v>
      </c>
      <c r="D2" s="48" t="s">
        <v>467</v>
      </c>
      <c r="E2" s="48" t="s">
        <v>468</v>
      </c>
      <c r="F2" s="48" t="s">
        <v>425</v>
      </c>
      <c r="G2" s="48" t="s">
        <v>426</v>
      </c>
      <c r="H2" s="48" t="s">
        <v>427</v>
      </c>
      <c r="I2" s="48" t="s">
        <v>446</v>
      </c>
      <c r="J2" s="48" t="s">
        <v>447</v>
      </c>
      <c r="K2" s="48" t="s">
        <v>411</v>
      </c>
      <c r="L2" s="48" t="s">
        <v>412</v>
      </c>
      <c r="M2" s="48" t="s">
        <v>413</v>
      </c>
      <c r="N2" s="48" t="s">
        <v>414</v>
      </c>
      <c r="O2" s="48" t="s">
        <v>415</v>
      </c>
      <c r="P2" s="48" t="s">
        <v>416</v>
      </c>
      <c r="Q2" s="48" t="s">
        <v>417</v>
      </c>
      <c r="R2" s="48" t="s">
        <v>418</v>
      </c>
      <c r="S2" s="48" t="s">
        <v>603</v>
      </c>
      <c r="T2" s="48" t="s">
        <v>617</v>
      </c>
    </row>
    <row r="3" spans="1:20" s="18" customFormat="1" ht="20.100000000000001" customHeight="1" x14ac:dyDescent="0.2">
      <c r="A3" s="18">
        <v>1</v>
      </c>
      <c r="B3" s="125" t="s">
        <v>312</v>
      </c>
      <c r="C3" s="126">
        <v>3700</v>
      </c>
      <c r="D3" s="126">
        <v>5300</v>
      </c>
      <c r="E3" s="126">
        <v>2745</v>
      </c>
      <c r="F3" s="126">
        <v>1492</v>
      </c>
      <c r="G3" s="335">
        <v>784.9</v>
      </c>
      <c r="H3" s="335">
        <v>500</v>
      </c>
      <c r="I3" s="335">
        <v>1874</v>
      </c>
      <c r="J3" s="335">
        <v>2000</v>
      </c>
      <c r="K3" s="335">
        <v>0</v>
      </c>
      <c r="L3" s="335">
        <v>1500</v>
      </c>
      <c r="M3" s="335">
        <v>913</v>
      </c>
      <c r="N3" s="335">
        <v>716</v>
      </c>
      <c r="O3" s="335">
        <v>400</v>
      </c>
      <c r="P3" s="335">
        <v>397</v>
      </c>
      <c r="Q3" s="335">
        <v>2100</v>
      </c>
      <c r="R3" s="335">
        <v>2740</v>
      </c>
      <c r="S3" s="335">
        <v>499.4</v>
      </c>
      <c r="T3" s="335">
        <v>898.79100000000005</v>
      </c>
    </row>
    <row r="4" spans="1:20" hidden="1" outlineLevel="1" x14ac:dyDescent="0.2">
      <c r="A4">
        <v>2</v>
      </c>
      <c r="B4" s="127" t="s">
        <v>313</v>
      </c>
      <c r="C4" s="128"/>
      <c r="D4" s="128"/>
      <c r="E4" s="128"/>
      <c r="F4" s="128"/>
      <c r="G4" s="335">
        <v>0</v>
      </c>
      <c r="H4" s="335">
        <v>0</v>
      </c>
      <c r="I4" s="335">
        <v>0</v>
      </c>
      <c r="J4" s="335">
        <v>0</v>
      </c>
      <c r="K4" s="335">
        <v>0</v>
      </c>
      <c r="L4" s="335">
        <v>0</v>
      </c>
      <c r="M4" s="335">
        <v>0</v>
      </c>
      <c r="N4" s="335">
        <v>0</v>
      </c>
      <c r="O4" s="335">
        <v>0</v>
      </c>
      <c r="P4" s="335"/>
      <c r="Q4" s="335"/>
      <c r="R4" s="335"/>
      <c r="S4" s="335"/>
      <c r="T4" s="335"/>
    </row>
    <row r="5" spans="1:20" collapsed="1" x14ac:dyDescent="0.2">
      <c r="A5">
        <v>3</v>
      </c>
      <c r="B5" s="127" t="s">
        <v>314</v>
      </c>
      <c r="C5" s="128">
        <v>200</v>
      </c>
      <c r="D5" s="128">
        <v>1100</v>
      </c>
      <c r="E5" s="128">
        <v>518</v>
      </c>
      <c r="F5" s="128">
        <v>509</v>
      </c>
      <c r="G5" s="335">
        <v>488.3</v>
      </c>
      <c r="H5" s="335">
        <v>325</v>
      </c>
      <c r="I5" s="335">
        <v>325</v>
      </c>
      <c r="J5" s="335">
        <v>2030</v>
      </c>
      <c r="K5" s="335">
        <v>550</v>
      </c>
      <c r="L5" s="335">
        <v>1824.7629999999999</v>
      </c>
      <c r="M5" s="335">
        <v>3103.9119999999998</v>
      </c>
      <c r="N5" s="335">
        <v>1253.2919999999999</v>
      </c>
      <c r="O5" s="335">
        <v>1469.614</v>
      </c>
      <c r="P5" s="335">
        <v>2081.3009999999999</v>
      </c>
      <c r="Q5" s="335">
        <v>3820.645</v>
      </c>
      <c r="R5" s="335">
        <v>3585.1990000000001</v>
      </c>
      <c r="S5" s="335">
        <v>3431.6120000000001</v>
      </c>
      <c r="T5" s="335">
        <v>1548.7819999999999</v>
      </c>
    </row>
    <row r="6" spans="1:20" hidden="1" outlineLevel="1" x14ac:dyDescent="0.2">
      <c r="A6">
        <v>4</v>
      </c>
      <c r="B6" s="127" t="s">
        <v>315</v>
      </c>
      <c r="C6" s="128"/>
      <c r="D6" s="128"/>
      <c r="E6" s="128"/>
      <c r="F6" s="128"/>
      <c r="G6" s="335">
        <v>0</v>
      </c>
      <c r="H6" s="335">
        <v>0</v>
      </c>
      <c r="I6" s="335">
        <v>0</v>
      </c>
      <c r="J6" s="335">
        <v>0</v>
      </c>
      <c r="K6" s="335">
        <v>0</v>
      </c>
      <c r="L6" s="335">
        <v>0</v>
      </c>
      <c r="M6" s="335">
        <v>0</v>
      </c>
      <c r="N6" s="335">
        <v>0</v>
      </c>
      <c r="O6" s="335">
        <v>0</v>
      </c>
      <c r="P6" s="335">
        <v>0</v>
      </c>
      <c r="Q6" s="335">
        <v>0</v>
      </c>
      <c r="R6" s="335">
        <v>0</v>
      </c>
      <c r="S6" s="335">
        <v>0</v>
      </c>
      <c r="T6" s="335">
        <v>0</v>
      </c>
    </row>
    <row r="7" spans="1:20" collapsed="1" x14ac:dyDescent="0.2">
      <c r="A7">
        <v>5</v>
      </c>
      <c r="B7" s="127" t="s">
        <v>316</v>
      </c>
      <c r="C7" s="128">
        <v>300</v>
      </c>
      <c r="D7" s="128">
        <v>200</v>
      </c>
      <c r="E7" s="128">
        <v>524</v>
      </c>
      <c r="F7" s="128"/>
      <c r="G7" s="335">
        <v>100</v>
      </c>
      <c r="H7" s="335">
        <v>0</v>
      </c>
      <c r="I7" s="335">
        <v>0</v>
      </c>
      <c r="J7" s="335">
        <v>100</v>
      </c>
      <c r="K7" s="335">
        <v>99.5</v>
      </c>
      <c r="L7" s="335">
        <v>1464.5</v>
      </c>
      <c r="M7" s="335">
        <v>155.43499999999977</v>
      </c>
      <c r="N7" s="335">
        <v>154.572</v>
      </c>
      <c r="O7" s="335">
        <v>235.26499999999999</v>
      </c>
      <c r="P7" s="335">
        <v>225.93100000000001</v>
      </c>
      <c r="Q7" s="335">
        <v>395.125</v>
      </c>
      <c r="R7" s="335">
        <v>1258</v>
      </c>
      <c r="S7" s="335">
        <v>346.928</v>
      </c>
      <c r="T7" s="335">
        <f>318.099+221.6</f>
        <v>539.69899999999996</v>
      </c>
    </row>
    <row r="8" spans="1:20" x14ac:dyDescent="0.2">
      <c r="A8">
        <v>6</v>
      </c>
      <c r="B8" s="127" t="s">
        <v>317</v>
      </c>
      <c r="C8" s="128">
        <v>400</v>
      </c>
      <c r="D8" s="128">
        <v>1300</v>
      </c>
      <c r="E8" s="128"/>
      <c r="F8" s="128"/>
      <c r="G8" s="335">
        <v>601</v>
      </c>
      <c r="H8" s="335">
        <v>0</v>
      </c>
      <c r="I8" s="335">
        <v>0</v>
      </c>
      <c r="J8" s="335">
        <v>0</v>
      </c>
      <c r="K8" s="335">
        <v>0</v>
      </c>
      <c r="L8" s="335">
        <v>1867</v>
      </c>
      <c r="M8" s="335">
        <v>1867</v>
      </c>
      <c r="N8" s="335">
        <v>205.459</v>
      </c>
      <c r="O8" s="335">
        <v>400</v>
      </c>
      <c r="P8" s="335">
        <v>1470</v>
      </c>
      <c r="Q8" s="335">
        <v>874.2</v>
      </c>
      <c r="R8" s="335">
        <v>355.61799999999999</v>
      </c>
      <c r="S8" s="335">
        <v>3369.8329999999996</v>
      </c>
      <c r="T8" s="335">
        <v>1825.17</v>
      </c>
    </row>
    <row r="9" spans="1:20" x14ac:dyDescent="0.2">
      <c r="A9">
        <v>7</v>
      </c>
      <c r="B9" s="127" t="s">
        <v>318</v>
      </c>
      <c r="C9" s="128"/>
      <c r="D9" s="128"/>
      <c r="E9" s="128"/>
      <c r="F9" s="128"/>
      <c r="G9" s="335">
        <v>0</v>
      </c>
      <c r="H9" s="335">
        <v>0</v>
      </c>
      <c r="I9" s="335">
        <v>0</v>
      </c>
      <c r="J9" s="335">
        <v>50</v>
      </c>
      <c r="K9" s="335">
        <v>89.22</v>
      </c>
      <c r="L9" s="335">
        <v>0</v>
      </c>
      <c r="M9" s="335">
        <v>0</v>
      </c>
      <c r="N9" s="335">
        <v>0</v>
      </c>
      <c r="O9" s="335"/>
      <c r="P9" s="335"/>
      <c r="Q9" s="335"/>
      <c r="R9" s="335"/>
      <c r="S9" s="335"/>
      <c r="T9" s="335"/>
    </row>
    <row r="10" spans="1:20" x14ac:dyDescent="0.2">
      <c r="A10">
        <v>8</v>
      </c>
      <c r="B10" s="130" t="s">
        <v>319</v>
      </c>
      <c r="C10" s="129"/>
      <c r="D10" s="129"/>
      <c r="E10" s="129">
        <v>37</v>
      </c>
      <c r="F10" s="129"/>
      <c r="G10" s="335">
        <v>0</v>
      </c>
      <c r="H10" s="335">
        <v>0</v>
      </c>
      <c r="I10" s="335">
        <v>0</v>
      </c>
      <c r="J10" s="335">
        <v>49.75</v>
      </c>
      <c r="K10" s="335">
        <v>970</v>
      </c>
      <c r="L10" s="335">
        <v>994.78599999999994</v>
      </c>
      <c r="M10" s="335">
        <v>165.029</v>
      </c>
      <c r="N10" s="335">
        <v>207</v>
      </c>
      <c r="O10" s="335">
        <v>194.23500000000001</v>
      </c>
      <c r="P10" s="335">
        <v>347.3</v>
      </c>
      <c r="Q10" s="335">
        <v>248.5</v>
      </c>
      <c r="R10" s="335">
        <v>248.5</v>
      </c>
      <c r="S10" s="335">
        <v>250</v>
      </c>
      <c r="T10" s="335">
        <v>248.5</v>
      </c>
    </row>
    <row r="11" spans="1:20" ht="14.25" x14ac:dyDescent="0.2">
      <c r="A11">
        <v>9</v>
      </c>
      <c r="B11" s="127" t="s">
        <v>878</v>
      </c>
      <c r="C11" s="128"/>
      <c r="D11" s="128"/>
      <c r="E11" s="128"/>
      <c r="F11" s="128"/>
      <c r="G11" s="335">
        <v>395</v>
      </c>
      <c r="H11" s="335">
        <v>115</v>
      </c>
      <c r="I11" s="335">
        <v>0</v>
      </c>
      <c r="J11" s="335">
        <v>0</v>
      </c>
      <c r="K11" s="335">
        <v>0</v>
      </c>
      <c r="L11" s="335">
        <v>0</v>
      </c>
      <c r="M11" s="335">
        <v>0</v>
      </c>
      <c r="N11" s="335">
        <v>0</v>
      </c>
      <c r="O11" s="335">
        <v>99</v>
      </c>
      <c r="P11" s="335">
        <v>740.822</v>
      </c>
      <c r="Q11" s="335">
        <v>306.642</v>
      </c>
      <c r="R11" s="335">
        <v>424.92599999999999</v>
      </c>
      <c r="S11" s="335">
        <v>314.64999999999998</v>
      </c>
      <c r="T11" s="335">
        <v>0</v>
      </c>
    </row>
    <row r="12" spans="1:20" x14ac:dyDescent="0.2">
      <c r="A12">
        <v>10</v>
      </c>
      <c r="B12" s="127" t="s">
        <v>321</v>
      </c>
      <c r="C12" s="128">
        <v>300</v>
      </c>
      <c r="D12" s="128"/>
      <c r="E12" s="128">
        <v>298.5</v>
      </c>
      <c r="F12" s="128"/>
      <c r="G12" s="335">
        <v>0</v>
      </c>
      <c r="H12" s="335">
        <v>0</v>
      </c>
      <c r="I12" s="335">
        <v>0</v>
      </c>
      <c r="J12" s="335">
        <v>0</v>
      </c>
      <c r="K12" s="335">
        <v>0</v>
      </c>
      <c r="L12" s="335">
        <v>0</v>
      </c>
      <c r="M12" s="335">
        <v>0</v>
      </c>
      <c r="N12" s="335">
        <v>0</v>
      </c>
      <c r="O12" s="335">
        <v>0</v>
      </c>
      <c r="P12" s="335">
        <v>0</v>
      </c>
      <c r="Q12" s="335">
        <v>0</v>
      </c>
      <c r="R12" s="335">
        <v>0</v>
      </c>
      <c r="S12" s="335">
        <v>1000</v>
      </c>
      <c r="T12" s="335">
        <v>1000</v>
      </c>
    </row>
    <row r="13" spans="1:20" x14ac:dyDescent="0.2">
      <c r="A13">
        <v>11</v>
      </c>
      <c r="B13" s="127" t="s">
        <v>375</v>
      </c>
      <c r="C13" s="128"/>
      <c r="D13" s="128"/>
      <c r="E13" s="128"/>
      <c r="F13" s="128"/>
      <c r="G13" s="335">
        <v>420</v>
      </c>
      <c r="H13" s="335">
        <v>1120</v>
      </c>
      <c r="I13" s="335">
        <v>462.3</v>
      </c>
      <c r="J13" s="335">
        <v>99.5</v>
      </c>
      <c r="K13" s="335">
        <v>185.98099999999999</v>
      </c>
      <c r="L13" s="335">
        <v>0</v>
      </c>
      <c r="M13" s="335">
        <v>0</v>
      </c>
      <c r="N13" s="335">
        <v>545.11200000000008</v>
      </c>
      <c r="O13" s="335">
        <v>0</v>
      </c>
      <c r="P13" s="335">
        <v>0</v>
      </c>
      <c r="Q13" s="335">
        <v>0</v>
      </c>
      <c r="R13" s="335">
        <v>0</v>
      </c>
      <c r="S13" s="335">
        <v>0</v>
      </c>
      <c r="T13" s="335"/>
    </row>
    <row r="14" spans="1:20" x14ac:dyDescent="0.2">
      <c r="A14">
        <v>12</v>
      </c>
      <c r="B14" s="127" t="s">
        <v>430</v>
      </c>
      <c r="C14" s="128"/>
      <c r="D14" s="128"/>
      <c r="E14" s="128"/>
      <c r="F14" s="128"/>
      <c r="G14" s="335"/>
      <c r="H14" s="335"/>
      <c r="I14" s="335"/>
      <c r="J14" s="335"/>
      <c r="K14" s="335"/>
      <c r="L14" s="335"/>
      <c r="M14" s="335"/>
      <c r="N14" s="335"/>
      <c r="O14" s="335"/>
      <c r="P14" s="335"/>
      <c r="Q14" s="335">
        <v>1467.5</v>
      </c>
      <c r="R14" s="335">
        <v>1008.15</v>
      </c>
      <c r="S14" s="335">
        <v>1091.847</v>
      </c>
      <c r="T14" s="335">
        <v>969.15</v>
      </c>
    </row>
    <row r="15" spans="1:20" x14ac:dyDescent="0.2">
      <c r="A15">
        <v>13</v>
      </c>
      <c r="B15" s="127" t="s">
        <v>322</v>
      </c>
      <c r="C15" s="128">
        <v>1900</v>
      </c>
      <c r="D15" s="128">
        <v>2200</v>
      </c>
      <c r="E15" s="128">
        <v>2697.5</v>
      </c>
      <c r="F15" s="128">
        <v>596</v>
      </c>
      <c r="G15" s="335">
        <v>450</v>
      </c>
      <c r="H15" s="335">
        <v>579</v>
      </c>
      <c r="I15" s="335">
        <v>581</v>
      </c>
      <c r="J15" s="335">
        <v>845</v>
      </c>
      <c r="K15" s="335">
        <v>3049.9639999999999</v>
      </c>
      <c r="L15" s="335">
        <v>1449</v>
      </c>
      <c r="M15" s="335">
        <v>1096</v>
      </c>
      <c r="N15" s="335">
        <v>900</v>
      </c>
      <c r="O15" s="335">
        <v>894.6</v>
      </c>
      <c r="P15" s="335">
        <v>900</v>
      </c>
      <c r="Q15" s="335">
        <v>1200</v>
      </c>
      <c r="R15" s="335">
        <v>1092.1849999999999</v>
      </c>
      <c r="S15" s="335">
        <v>997</v>
      </c>
      <c r="T15" s="335">
        <v>1340.002</v>
      </c>
    </row>
    <row r="16" spans="1:20" s="377" customFormat="1" ht="20.100000000000001" customHeight="1" x14ac:dyDescent="0.2">
      <c r="B16" s="374" t="s">
        <v>5</v>
      </c>
      <c r="C16" s="592">
        <v>6800</v>
      </c>
      <c r="D16" s="592">
        <v>10100</v>
      </c>
      <c r="E16" s="592">
        <v>6820</v>
      </c>
      <c r="F16" s="592">
        <v>2597</v>
      </c>
      <c r="G16" s="593">
        <v>3239.2</v>
      </c>
      <c r="H16" s="593">
        <v>2639</v>
      </c>
      <c r="I16" s="593">
        <v>3242.3</v>
      </c>
      <c r="J16" s="593">
        <v>5174.25</v>
      </c>
      <c r="K16" s="593">
        <v>4944.665</v>
      </c>
      <c r="L16" s="593">
        <v>9100.0489999999991</v>
      </c>
      <c r="M16" s="593">
        <v>7300.3760000000002</v>
      </c>
      <c r="N16" s="593">
        <v>3981.4349999999999</v>
      </c>
      <c r="O16" s="593">
        <v>3692.7139999999999</v>
      </c>
      <c r="P16" s="593">
        <v>6162.3540000000003</v>
      </c>
      <c r="Q16" s="593">
        <v>10412.612000000001</v>
      </c>
      <c r="R16" s="593">
        <v>10712.578</v>
      </c>
      <c r="S16" s="593">
        <v>11301.27</v>
      </c>
      <c r="T16" s="593">
        <v>8148.4940000000006</v>
      </c>
    </row>
    <row r="17" spans="1:20" s="210" customFormat="1" x14ac:dyDescent="0.2">
      <c r="B17" s="135" t="s">
        <v>664</v>
      </c>
      <c r="C17" s="418"/>
      <c r="D17" s="418"/>
      <c r="E17" s="418"/>
      <c r="F17" s="418"/>
      <c r="G17" s="419"/>
      <c r="H17" s="419"/>
      <c r="I17" s="420"/>
      <c r="J17" s="420"/>
      <c r="K17" s="420"/>
      <c r="L17" s="420"/>
      <c r="M17" s="419"/>
      <c r="N17" s="419"/>
      <c r="O17" s="419"/>
      <c r="P17" s="419"/>
      <c r="Q17" s="419"/>
      <c r="R17" s="419"/>
      <c r="S17" s="419"/>
      <c r="T17" s="419"/>
    </row>
    <row r="18" spans="1:20" s="4" customFormat="1" x14ac:dyDescent="0.2">
      <c r="B18" s="421" t="s">
        <v>665</v>
      </c>
      <c r="C18" s="128"/>
      <c r="D18" s="128"/>
      <c r="E18" s="128"/>
      <c r="F18" s="128"/>
      <c r="G18" s="335"/>
      <c r="H18" s="335"/>
      <c r="I18" s="335"/>
      <c r="J18" s="335"/>
      <c r="K18" s="335"/>
      <c r="L18" s="335"/>
      <c r="M18" s="335"/>
      <c r="N18" s="335"/>
      <c r="O18" s="335"/>
      <c r="P18" s="335"/>
      <c r="Q18" s="417">
        <v>425.31799999999998</v>
      </c>
      <c r="R18" s="417">
        <v>1110.6579999999999</v>
      </c>
      <c r="S18" s="417">
        <v>695</v>
      </c>
      <c r="T18" s="417">
        <v>420.375</v>
      </c>
    </row>
    <row r="19" spans="1:20" s="4" customFormat="1" x14ac:dyDescent="0.2">
      <c r="B19" s="421" t="s">
        <v>666</v>
      </c>
      <c r="C19" s="166"/>
      <c r="D19" s="166"/>
      <c r="E19" s="166"/>
      <c r="F19" s="166"/>
      <c r="G19" s="417"/>
      <c r="H19" s="417"/>
      <c r="I19" s="422" t="s">
        <v>311</v>
      </c>
      <c r="J19" s="422" t="s">
        <v>311</v>
      </c>
      <c r="K19" s="422" t="s">
        <v>311</v>
      </c>
      <c r="L19" s="422" t="s">
        <v>311</v>
      </c>
      <c r="M19" s="417">
        <v>1941.9949999999999</v>
      </c>
      <c r="N19" s="417">
        <v>2200</v>
      </c>
      <c r="O19" s="417">
        <v>4540.4989999999998</v>
      </c>
      <c r="P19" s="417">
        <v>3326.4349999999999</v>
      </c>
      <c r="Q19" s="417">
        <v>3327.2370000000001</v>
      </c>
      <c r="R19" s="417">
        <v>3092.6869999999999</v>
      </c>
      <c r="S19" s="417">
        <v>3243.6320000000001</v>
      </c>
      <c r="T19" s="417">
        <v>3589.8870000000002</v>
      </c>
    </row>
    <row r="20" spans="1:20" s="4" customFormat="1" x14ac:dyDescent="0.2">
      <c r="B20" s="423" t="s">
        <v>667</v>
      </c>
      <c r="C20" s="6"/>
      <c r="D20" s="6"/>
      <c r="E20" s="6"/>
      <c r="F20" s="6"/>
      <c r="G20" s="163"/>
      <c r="H20" s="163"/>
      <c r="I20" s="424" t="s">
        <v>311</v>
      </c>
      <c r="J20" s="424" t="s">
        <v>311</v>
      </c>
      <c r="K20" s="424" t="s">
        <v>311</v>
      </c>
      <c r="L20" s="424" t="s">
        <v>311</v>
      </c>
      <c r="M20" s="424" t="s">
        <v>311</v>
      </c>
      <c r="N20" s="163">
        <v>199.63499999999999</v>
      </c>
      <c r="O20" s="163">
        <v>107.846</v>
      </c>
      <c r="P20" s="163">
        <v>1000</v>
      </c>
      <c r="Q20" s="163">
        <v>5507.0339999999997</v>
      </c>
      <c r="R20" s="163">
        <v>4848.3010000000004</v>
      </c>
      <c r="S20" s="163">
        <v>5766.308</v>
      </c>
      <c r="T20" s="163">
        <v>4352.482</v>
      </c>
    </row>
    <row r="21" spans="1:20" ht="15.75" customHeight="1" x14ac:dyDescent="0.2">
      <c r="B21" s="127" t="s">
        <v>879</v>
      </c>
    </row>
    <row r="22" spans="1:20" x14ac:dyDescent="0.2">
      <c r="B22" s="127" t="s">
        <v>668</v>
      </c>
    </row>
    <row r="23" spans="1:20" ht="43.5" customHeight="1" x14ac:dyDescent="0.2">
      <c r="B23" s="127"/>
    </row>
    <row r="24" spans="1:20" s="32" customFormat="1" ht="24.95" customHeight="1" x14ac:dyDescent="0.2">
      <c r="B24" s="75" t="s">
        <v>822</v>
      </c>
    </row>
    <row r="25" spans="1:20" s="32" customFormat="1" ht="20.100000000000001" customHeight="1" x14ac:dyDescent="0.2">
      <c r="B25" s="298" t="s">
        <v>494</v>
      </c>
      <c r="C25" s="48"/>
      <c r="D25" s="48"/>
      <c r="E25" s="48"/>
      <c r="F25" s="48"/>
      <c r="G25" s="48" t="s">
        <v>426</v>
      </c>
      <c r="H25" s="48" t="s">
        <v>427</v>
      </c>
      <c r="I25" s="48" t="s">
        <v>446</v>
      </c>
      <c r="J25" s="48" t="s">
        <v>447</v>
      </c>
      <c r="K25" s="48" t="s">
        <v>411</v>
      </c>
      <c r="L25" s="48" t="s">
        <v>412</v>
      </c>
      <c r="M25" s="48" t="s">
        <v>413</v>
      </c>
      <c r="N25" s="48" t="s">
        <v>414</v>
      </c>
      <c r="O25" s="48" t="s">
        <v>415</v>
      </c>
      <c r="P25" s="48" t="s">
        <v>416</v>
      </c>
      <c r="Q25" s="48" t="s">
        <v>417</v>
      </c>
      <c r="R25" s="48" t="s">
        <v>418</v>
      </c>
      <c r="S25" s="48" t="s">
        <v>603</v>
      </c>
      <c r="T25" s="48" t="s">
        <v>617</v>
      </c>
    </row>
    <row r="26" spans="1:20" s="18" customFormat="1" ht="20.100000000000001" customHeight="1" x14ac:dyDescent="0.2">
      <c r="A26" s="18">
        <v>1</v>
      </c>
      <c r="B26" s="125" t="s">
        <v>312</v>
      </c>
      <c r="C26" s="126"/>
      <c r="D26" s="126"/>
      <c r="E26" s="126"/>
      <c r="F26" s="126"/>
      <c r="G26" s="335">
        <v>784.9</v>
      </c>
      <c r="H26" s="335">
        <v>500</v>
      </c>
      <c r="I26" s="335">
        <v>0</v>
      </c>
      <c r="J26" s="335">
        <v>0</v>
      </c>
      <c r="K26" s="335">
        <v>0</v>
      </c>
      <c r="L26" s="335">
        <v>418</v>
      </c>
      <c r="M26" s="335">
        <v>913</v>
      </c>
      <c r="N26" s="335">
        <v>716</v>
      </c>
      <c r="O26" s="335">
        <v>400</v>
      </c>
      <c r="P26" s="335">
        <v>397</v>
      </c>
      <c r="Q26" s="335">
        <v>308.13300000000004</v>
      </c>
      <c r="R26" s="335">
        <v>934.91699999999992</v>
      </c>
      <c r="S26" s="335">
        <v>824.4</v>
      </c>
      <c r="T26" s="335">
        <v>663.24900000000002</v>
      </c>
    </row>
    <row r="27" spans="1:20" hidden="1" outlineLevel="1" x14ac:dyDescent="0.2">
      <c r="A27">
        <v>2</v>
      </c>
      <c r="B27" s="127" t="s">
        <v>313</v>
      </c>
      <c r="C27" s="128"/>
      <c r="D27" s="128"/>
      <c r="E27" s="128"/>
      <c r="F27" s="128"/>
      <c r="G27" s="335">
        <v>0</v>
      </c>
      <c r="H27" s="335">
        <v>0</v>
      </c>
      <c r="I27" s="335">
        <v>0</v>
      </c>
      <c r="J27" s="335">
        <v>0</v>
      </c>
      <c r="K27" s="335">
        <v>0</v>
      </c>
      <c r="L27" s="335">
        <v>0</v>
      </c>
      <c r="M27" s="335">
        <v>0</v>
      </c>
      <c r="N27" s="335">
        <v>0</v>
      </c>
      <c r="O27" s="335">
        <v>0</v>
      </c>
      <c r="P27" s="335">
        <v>0</v>
      </c>
      <c r="Q27" s="335">
        <v>0</v>
      </c>
      <c r="R27" s="335">
        <v>0</v>
      </c>
      <c r="S27" s="335">
        <v>0</v>
      </c>
      <c r="T27" s="335">
        <v>0</v>
      </c>
    </row>
    <row r="28" spans="1:20" collapsed="1" x14ac:dyDescent="0.2">
      <c r="A28">
        <v>3</v>
      </c>
      <c r="B28" s="127" t="s">
        <v>314</v>
      </c>
      <c r="C28" s="128"/>
      <c r="D28" s="128"/>
      <c r="E28" s="128"/>
      <c r="F28" s="128"/>
      <c r="G28" s="335">
        <v>488.3</v>
      </c>
      <c r="H28" s="335">
        <v>325</v>
      </c>
      <c r="I28" s="335">
        <v>325</v>
      </c>
      <c r="J28" s="335">
        <v>898</v>
      </c>
      <c r="K28" s="335">
        <v>550</v>
      </c>
      <c r="L28" s="335">
        <v>816.76299999999992</v>
      </c>
      <c r="M28" s="335">
        <v>743.91199999999981</v>
      </c>
      <c r="N28" s="335">
        <v>769.29199999999992</v>
      </c>
      <c r="O28" s="335">
        <v>1118.614</v>
      </c>
      <c r="P28" s="335">
        <v>2074.3009999999999</v>
      </c>
      <c r="Q28" s="335">
        <v>3535.645</v>
      </c>
      <c r="R28" s="335">
        <v>3019.8990000000003</v>
      </c>
      <c r="S28" s="335">
        <v>3063.6120000000001</v>
      </c>
      <c r="T28" s="335">
        <v>1548.7819999999999</v>
      </c>
    </row>
    <row r="29" spans="1:20" hidden="1" outlineLevel="1" x14ac:dyDescent="0.2">
      <c r="A29">
        <v>4</v>
      </c>
      <c r="B29" s="127" t="s">
        <v>315</v>
      </c>
      <c r="C29" s="128"/>
      <c r="D29" s="128"/>
      <c r="E29" s="128"/>
      <c r="F29" s="128"/>
      <c r="G29" s="335">
        <v>0</v>
      </c>
      <c r="H29" s="335">
        <v>0</v>
      </c>
      <c r="I29" s="335">
        <v>0</v>
      </c>
      <c r="J29" s="335">
        <v>0</v>
      </c>
      <c r="K29" s="335">
        <v>0</v>
      </c>
      <c r="L29" s="335">
        <v>0</v>
      </c>
      <c r="M29" s="335">
        <v>0</v>
      </c>
      <c r="N29" s="335">
        <v>0</v>
      </c>
      <c r="O29" s="335">
        <v>0</v>
      </c>
      <c r="P29" s="335">
        <v>0</v>
      </c>
      <c r="Q29" s="335">
        <v>0</v>
      </c>
      <c r="R29" s="335">
        <v>0</v>
      </c>
      <c r="S29" s="335">
        <v>0</v>
      </c>
      <c r="T29" s="335">
        <v>0</v>
      </c>
    </row>
    <row r="30" spans="1:20" collapsed="1" x14ac:dyDescent="0.2">
      <c r="A30">
        <v>5</v>
      </c>
      <c r="B30" s="127" t="s">
        <v>316</v>
      </c>
      <c r="C30" s="128"/>
      <c r="D30" s="128"/>
      <c r="E30" s="128"/>
      <c r="F30" s="128"/>
      <c r="G30" s="335">
        <v>0</v>
      </c>
      <c r="H30" s="335">
        <v>0</v>
      </c>
      <c r="I30" s="335">
        <v>0</v>
      </c>
      <c r="J30" s="335">
        <v>100</v>
      </c>
      <c r="K30" s="335">
        <v>99.5</v>
      </c>
      <c r="L30" s="335">
        <v>750.5</v>
      </c>
      <c r="M30" s="335">
        <v>155.43499999999977</v>
      </c>
      <c r="N30" s="335">
        <v>154.572</v>
      </c>
      <c r="O30" s="335">
        <v>235.26499999999999</v>
      </c>
      <c r="P30" s="335">
        <v>225.93100000000001</v>
      </c>
      <c r="Q30" s="335">
        <v>395.125</v>
      </c>
      <c r="R30" s="335">
        <v>489.41300000000001</v>
      </c>
      <c r="S30" s="335">
        <v>346</v>
      </c>
      <c r="T30" s="335">
        <v>318.09899999999999</v>
      </c>
    </row>
    <row r="31" spans="1:20" x14ac:dyDescent="0.2">
      <c r="A31">
        <v>6</v>
      </c>
      <c r="B31" s="127" t="s">
        <v>317</v>
      </c>
      <c r="C31" s="128"/>
      <c r="D31" s="128"/>
      <c r="E31" s="128"/>
      <c r="F31" s="128"/>
      <c r="G31" s="335">
        <v>115.2</v>
      </c>
      <c r="H31" s="335">
        <v>0</v>
      </c>
      <c r="I31" s="335">
        <v>0</v>
      </c>
      <c r="J31" s="335">
        <v>0</v>
      </c>
      <c r="K31" s="335">
        <v>0</v>
      </c>
      <c r="L31" s="335">
        <v>933.5</v>
      </c>
      <c r="M31" s="335">
        <v>933.5</v>
      </c>
      <c r="N31" s="335">
        <v>0</v>
      </c>
      <c r="O31" s="335">
        <v>0</v>
      </c>
      <c r="P31" s="335">
        <v>420</v>
      </c>
      <c r="Q31" s="335">
        <v>874.2</v>
      </c>
      <c r="R31" s="335">
        <v>355.61799999999999</v>
      </c>
      <c r="S31" s="335">
        <v>1153.9269999999999</v>
      </c>
      <c r="T31" s="335">
        <v>1825.17</v>
      </c>
    </row>
    <row r="32" spans="1:20" x14ac:dyDescent="0.2">
      <c r="A32">
        <v>7</v>
      </c>
      <c r="B32" s="127" t="s">
        <v>318</v>
      </c>
      <c r="C32" s="128"/>
      <c r="D32" s="128"/>
      <c r="E32" s="128"/>
      <c r="F32" s="128"/>
      <c r="G32" s="335">
        <v>0</v>
      </c>
      <c r="H32" s="335">
        <v>0</v>
      </c>
      <c r="I32" s="335">
        <v>0</v>
      </c>
      <c r="J32" s="335">
        <v>50</v>
      </c>
      <c r="K32" s="335">
        <v>0</v>
      </c>
      <c r="L32" s="335">
        <v>0</v>
      </c>
      <c r="M32" s="335">
        <v>0</v>
      </c>
      <c r="N32" s="335">
        <v>0</v>
      </c>
      <c r="O32" s="335"/>
      <c r="P32" s="335"/>
      <c r="Q32" s="335"/>
      <c r="R32" s="335"/>
      <c r="S32" s="335"/>
      <c r="T32" s="335"/>
    </row>
    <row r="33" spans="1:26" x14ac:dyDescent="0.2">
      <c r="A33">
        <v>8</v>
      </c>
      <c r="B33" s="130" t="s">
        <v>319</v>
      </c>
      <c r="C33" s="128"/>
      <c r="D33" s="128"/>
      <c r="E33" s="128"/>
      <c r="F33" s="128"/>
      <c r="G33" s="335">
        <v>0</v>
      </c>
      <c r="H33" s="335">
        <v>0</v>
      </c>
      <c r="I33" s="335">
        <v>0</v>
      </c>
      <c r="J33" s="335">
        <v>0</v>
      </c>
      <c r="K33" s="335">
        <v>0</v>
      </c>
      <c r="L33" s="335">
        <v>0</v>
      </c>
      <c r="M33" s="335">
        <v>0</v>
      </c>
      <c r="N33" s="335">
        <v>0</v>
      </c>
      <c r="O33" s="335">
        <v>0</v>
      </c>
      <c r="P33" s="335">
        <v>0</v>
      </c>
      <c r="Q33" s="335">
        <v>0</v>
      </c>
      <c r="R33" s="335">
        <v>0</v>
      </c>
      <c r="S33" s="335">
        <v>0</v>
      </c>
      <c r="T33" s="335">
        <v>0</v>
      </c>
    </row>
    <row r="34" spans="1:26" x14ac:dyDescent="0.2">
      <c r="A34">
        <v>9</v>
      </c>
      <c r="B34" s="127" t="s">
        <v>320</v>
      </c>
      <c r="C34" s="128"/>
      <c r="D34" s="128"/>
      <c r="E34" s="128"/>
      <c r="F34" s="128"/>
      <c r="G34" s="335">
        <v>50</v>
      </c>
      <c r="H34" s="335">
        <v>115</v>
      </c>
      <c r="I34" s="335">
        <v>0</v>
      </c>
      <c r="J34" s="335">
        <v>0</v>
      </c>
      <c r="K34" s="335">
        <v>0</v>
      </c>
      <c r="L34" s="335">
        <v>0</v>
      </c>
      <c r="M34" s="335">
        <v>0</v>
      </c>
      <c r="N34" s="335">
        <v>0</v>
      </c>
      <c r="O34" s="335">
        <v>99</v>
      </c>
      <c r="P34" s="335">
        <v>0</v>
      </c>
      <c r="Q34" s="335">
        <v>0</v>
      </c>
      <c r="R34" s="335">
        <v>0</v>
      </c>
      <c r="S34" s="335">
        <v>0</v>
      </c>
      <c r="T34" s="335">
        <v>0</v>
      </c>
    </row>
    <row r="35" spans="1:26" x14ac:dyDescent="0.2">
      <c r="A35">
        <v>10</v>
      </c>
      <c r="B35" s="127" t="s">
        <v>321</v>
      </c>
      <c r="C35" s="128"/>
      <c r="D35" s="128"/>
      <c r="E35" s="128"/>
      <c r="F35" s="128"/>
      <c r="G35" s="335">
        <v>0</v>
      </c>
      <c r="H35" s="335">
        <v>0</v>
      </c>
      <c r="I35" s="335">
        <v>0</v>
      </c>
      <c r="J35" s="335">
        <v>0</v>
      </c>
      <c r="K35" s="335">
        <v>0</v>
      </c>
      <c r="L35" s="335">
        <v>0</v>
      </c>
      <c r="M35" s="335">
        <v>0</v>
      </c>
      <c r="N35" s="335">
        <v>0</v>
      </c>
      <c r="O35" s="335">
        <v>0</v>
      </c>
      <c r="P35" s="335">
        <v>0</v>
      </c>
      <c r="Q35" s="335">
        <v>0</v>
      </c>
      <c r="R35" s="335">
        <v>0</v>
      </c>
      <c r="S35" s="335">
        <v>0</v>
      </c>
      <c r="T35" s="335">
        <v>0</v>
      </c>
    </row>
    <row r="36" spans="1:26" x14ac:dyDescent="0.2">
      <c r="A36">
        <v>11</v>
      </c>
      <c r="B36" s="127" t="s">
        <v>375</v>
      </c>
      <c r="C36" s="128"/>
      <c r="D36" s="128"/>
      <c r="E36" s="128"/>
      <c r="F36" s="128"/>
      <c r="G36" s="335">
        <v>420</v>
      </c>
      <c r="H36" s="335">
        <v>1119.5999999999999</v>
      </c>
      <c r="I36" s="335">
        <v>462.3</v>
      </c>
      <c r="J36" s="335">
        <v>99.5</v>
      </c>
      <c r="K36" s="335">
        <v>110</v>
      </c>
      <c r="L36" s="335">
        <v>0</v>
      </c>
      <c r="M36" s="335">
        <v>0</v>
      </c>
      <c r="N36" s="335">
        <v>545.11200000000008</v>
      </c>
      <c r="O36" s="335">
        <v>0</v>
      </c>
      <c r="P36" s="335">
        <v>0</v>
      </c>
      <c r="Q36" s="335">
        <v>84</v>
      </c>
      <c r="R36" s="335">
        <v>0</v>
      </c>
      <c r="S36" s="335">
        <v>0</v>
      </c>
      <c r="T36" s="335">
        <v>0</v>
      </c>
    </row>
    <row r="37" spans="1:26" x14ac:dyDescent="0.2">
      <c r="A37">
        <v>12</v>
      </c>
      <c r="B37" s="127" t="s">
        <v>430</v>
      </c>
      <c r="C37" s="128"/>
      <c r="D37" s="128"/>
      <c r="E37" s="128"/>
      <c r="F37" s="128"/>
      <c r="G37" s="335"/>
      <c r="H37" s="335"/>
      <c r="I37" s="335"/>
      <c r="J37" s="335"/>
      <c r="K37" s="335"/>
      <c r="L37" s="335"/>
      <c r="M37" s="335"/>
      <c r="N37" s="335"/>
      <c r="O37" s="335"/>
      <c r="P37" s="335"/>
      <c r="Q37" s="335">
        <v>1467.5</v>
      </c>
      <c r="R37" s="335">
        <v>1008.2</v>
      </c>
      <c r="S37" s="335">
        <v>1091.8499999999999</v>
      </c>
      <c r="T37" s="335">
        <v>969.15</v>
      </c>
    </row>
    <row r="38" spans="1:26" x14ac:dyDescent="0.2">
      <c r="A38">
        <v>13</v>
      </c>
      <c r="B38" s="127" t="s">
        <v>322</v>
      </c>
      <c r="C38" s="128"/>
      <c r="D38" s="128"/>
      <c r="E38" s="128"/>
      <c r="F38" s="128"/>
      <c r="G38" s="335">
        <v>450</v>
      </c>
      <c r="H38" s="335">
        <v>579</v>
      </c>
      <c r="I38" s="335">
        <v>581</v>
      </c>
      <c r="J38" s="335">
        <v>845</v>
      </c>
      <c r="K38" s="335">
        <v>1849</v>
      </c>
      <c r="L38" s="335">
        <v>949</v>
      </c>
      <c r="M38" s="335">
        <v>1096</v>
      </c>
      <c r="N38" s="335">
        <v>900</v>
      </c>
      <c r="O38" s="335">
        <v>844.6</v>
      </c>
      <c r="P38" s="335">
        <v>900</v>
      </c>
      <c r="Q38" s="335">
        <v>1200</v>
      </c>
      <c r="R38" s="335">
        <v>1092.1849999999999</v>
      </c>
      <c r="S38" s="335">
        <v>997</v>
      </c>
      <c r="T38" s="335">
        <v>1340.002</v>
      </c>
    </row>
    <row r="39" spans="1:26" s="377" customFormat="1" ht="20.100000000000001" customHeight="1" x14ac:dyDescent="0.2">
      <c r="B39" s="374" t="s">
        <v>5</v>
      </c>
      <c r="C39" s="592"/>
      <c r="D39" s="592"/>
      <c r="E39" s="592"/>
      <c r="F39" s="592"/>
      <c r="G39" s="593">
        <v>2308.4</v>
      </c>
      <c r="H39" s="593">
        <v>2638.6</v>
      </c>
      <c r="I39" s="593">
        <v>1368.3</v>
      </c>
      <c r="J39" s="593">
        <v>1992.5</v>
      </c>
      <c r="K39" s="593">
        <v>2608.5</v>
      </c>
      <c r="L39" s="593">
        <v>3867.7629999999999</v>
      </c>
      <c r="M39" s="593">
        <v>3841.8469999999998</v>
      </c>
      <c r="N39" s="593">
        <v>3084.9760000000001</v>
      </c>
      <c r="O39" s="593">
        <v>2697.4789999999998</v>
      </c>
      <c r="P39" s="593">
        <v>4017.232</v>
      </c>
      <c r="Q39" s="593">
        <v>7864.6030000000001</v>
      </c>
      <c r="R39" s="593">
        <v>6900.232</v>
      </c>
      <c r="S39" s="593">
        <v>7476.7890000000007</v>
      </c>
      <c r="T39" s="593">
        <v>6664.4519999999993</v>
      </c>
    </row>
    <row r="40" spans="1:26" ht="15.75" customHeight="1" x14ac:dyDescent="0.2">
      <c r="B40" s="127" t="s">
        <v>514</v>
      </c>
    </row>
    <row r="41" spans="1:26" ht="43.5" customHeight="1" x14ac:dyDescent="0.2">
      <c r="B41" s="127"/>
    </row>
    <row r="42" spans="1:26" s="32" customFormat="1" ht="24.95" customHeight="1" x14ac:dyDescent="0.2">
      <c r="B42" s="75" t="s">
        <v>925</v>
      </c>
    </row>
    <row r="43" spans="1:26" s="32" customFormat="1" ht="20.100000000000001" customHeight="1" x14ac:dyDescent="0.2">
      <c r="B43" s="298" t="s">
        <v>920</v>
      </c>
      <c r="C43" s="48" t="s">
        <v>921</v>
      </c>
      <c r="D43" s="48" t="s">
        <v>922</v>
      </c>
      <c r="E43" s="48" t="s">
        <v>923</v>
      </c>
      <c r="F43" s="48" t="s">
        <v>924</v>
      </c>
      <c r="G43" s="48"/>
      <c r="H43" s="48"/>
      <c r="I43" s="48"/>
      <c r="J43" s="48"/>
      <c r="K43" s="48"/>
      <c r="L43" s="48"/>
      <c r="M43" s="48" t="s">
        <v>413</v>
      </c>
      <c r="N43" s="48" t="s">
        <v>414</v>
      </c>
      <c r="O43" s="48" t="s">
        <v>415</v>
      </c>
      <c r="P43" s="48" t="s">
        <v>416</v>
      </c>
      <c r="Q43" s="48" t="s">
        <v>417</v>
      </c>
      <c r="R43" s="48" t="s">
        <v>418</v>
      </c>
      <c r="S43" s="48" t="s">
        <v>603</v>
      </c>
      <c r="T43" s="48" t="s">
        <v>617</v>
      </c>
    </row>
    <row r="44" spans="1:26" x14ac:dyDescent="0.2">
      <c r="B44" s="125" t="s">
        <v>312</v>
      </c>
      <c r="C44" s="2">
        <v>-1316.0889999999999</v>
      </c>
      <c r="D44" s="2">
        <v>-1917.53</v>
      </c>
      <c r="E44" s="2">
        <v>-3969.9470000000001</v>
      </c>
      <c r="F44" s="2">
        <v>-1870.047</v>
      </c>
      <c r="G44" s="2"/>
      <c r="H44" s="2"/>
      <c r="I44" s="2"/>
      <c r="J44" s="2"/>
      <c r="K44" s="2"/>
      <c r="L44" s="2"/>
      <c r="M44" s="2">
        <v>-1924.8530000000001</v>
      </c>
      <c r="N44" s="2">
        <v>-1023.4</v>
      </c>
      <c r="O44" s="2">
        <v>-1137.915</v>
      </c>
      <c r="P44" s="2">
        <v>-1083.2560000000001</v>
      </c>
      <c r="Q44" s="2">
        <v>-558.1</v>
      </c>
      <c r="R44" s="2">
        <v>-2579.7539999999999</v>
      </c>
      <c r="S44" s="612">
        <v>-1785.6079999999999</v>
      </c>
      <c r="T44" s="612">
        <v>-726.47400000000005</v>
      </c>
      <c r="U44" s="32"/>
      <c r="V44" s="32"/>
      <c r="W44" s="32"/>
      <c r="X44" s="32"/>
      <c r="Y44" s="32"/>
      <c r="Z44" s="32"/>
    </row>
    <row r="45" spans="1:26" x14ac:dyDescent="0.2">
      <c r="B45" s="127" t="s">
        <v>314</v>
      </c>
      <c r="C45" s="2">
        <v>-388.93900000000002</v>
      </c>
      <c r="D45" s="2">
        <v>-1488.5730000000001</v>
      </c>
      <c r="E45" s="2">
        <v>-1873.8130000000001</v>
      </c>
      <c r="F45" s="2">
        <v>-1641.5160000000001</v>
      </c>
      <c r="G45" s="2"/>
      <c r="H45" s="2"/>
      <c r="I45" s="2"/>
      <c r="J45" s="2"/>
      <c r="K45" s="2"/>
      <c r="L45" s="2"/>
      <c r="M45" s="2">
        <v>-2595.3440000000001</v>
      </c>
      <c r="N45" s="2">
        <v>-2143.422</v>
      </c>
      <c r="O45" s="2">
        <v>-2109.634</v>
      </c>
      <c r="P45" s="2">
        <v>-1983.33</v>
      </c>
      <c r="Q45" s="2">
        <v>-2811.127</v>
      </c>
      <c r="R45" s="2">
        <v>-3092.74</v>
      </c>
      <c r="S45" s="612">
        <v>-3077.694</v>
      </c>
      <c r="T45" s="612">
        <v>-2524.98</v>
      </c>
      <c r="U45" s="32"/>
      <c r="V45" s="32"/>
      <c r="W45" s="32"/>
      <c r="X45" s="32"/>
      <c r="Y45" s="32"/>
      <c r="Z45" s="32"/>
    </row>
    <row r="46" spans="1:26" x14ac:dyDescent="0.2">
      <c r="B46" s="127" t="s">
        <v>316</v>
      </c>
      <c r="C46" s="2">
        <v>-307.90600000000001</v>
      </c>
      <c r="D46" s="2">
        <v>-701.30100000000004</v>
      </c>
      <c r="E46" s="2">
        <v>-565.74800000000005</v>
      </c>
      <c r="F46" s="2">
        <v>-88.358999999999995</v>
      </c>
      <c r="G46" s="2"/>
      <c r="H46" s="2"/>
      <c r="I46" s="2"/>
      <c r="J46" s="2"/>
      <c r="K46" s="2"/>
      <c r="L46" s="2"/>
      <c r="M46" s="2">
        <v>-6.6660000000000004</v>
      </c>
      <c r="N46" s="2">
        <v>-54.542000000000002</v>
      </c>
      <c r="O46" s="2">
        <v>-211.702</v>
      </c>
      <c r="P46" s="2">
        <v>-121.724</v>
      </c>
      <c r="Q46" s="2">
        <v>-262.38600000000002</v>
      </c>
      <c r="R46" s="2">
        <v>-334.21800000000002</v>
      </c>
      <c r="S46" s="612">
        <v>-383.464</v>
      </c>
      <c r="T46" s="612">
        <v>-349.89600000000002</v>
      </c>
      <c r="U46" s="32"/>
      <c r="V46" s="32"/>
      <c r="W46" s="32"/>
      <c r="X46" s="32"/>
      <c r="Y46" s="32"/>
      <c r="Z46" s="32"/>
    </row>
    <row r="47" spans="1:26" x14ac:dyDescent="0.2">
      <c r="B47" s="127" t="s">
        <v>317</v>
      </c>
      <c r="C47" s="2">
        <v>744.66600000000005</v>
      </c>
      <c r="D47" s="2">
        <v>603.06100000000004</v>
      </c>
      <c r="E47" s="2">
        <v>-829.45600000000002</v>
      </c>
      <c r="F47" s="2">
        <v>2840.7440000000001</v>
      </c>
      <c r="G47" s="2"/>
      <c r="H47" s="2"/>
      <c r="I47" s="2"/>
      <c r="J47" s="2"/>
      <c r="K47" s="2"/>
      <c r="L47" s="2"/>
      <c r="M47" s="2">
        <v>1265.931</v>
      </c>
      <c r="N47" s="2">
        <v>-1378.809</v>
      </c>
      <c r="O47" s="2">
        <v>-3209.7249999999999</v>
      </c>
      <c r="P47" s="2">
        <v>-3894.28</v>
      </c>
      <c r="Q47" s="2">
        <v>-2895.538</v>
      </c>
      <c r="R47" s="2">
        <v>-2943.8809999999999</v>
      </c>
      <c r="S47" s="612">
        <v>-1076.71</v>
      </c>
      <c r="T47" s="612">
        <v>-218.721</v>
      </c>
      <c r="U47" s="32"/>
      <c r="V47" s="32"/>
      <c r="W47" s="32"/>
      <c r="X47" s="32"/>
      <c r="Y47" s="32"/>
      <c r="Z47" s="32"/>
    </row>
    <row r="48" spans="1:26" x14ac:dyDescent="0.2">
      <c r="B48" s="127" t="s">
        <v>320</v>
      </c>
      <c r="C48" s="2">
        <v>-214.05600000000001</v>
      </c>
      <c r="D48" s="2">
        <v>-182.92400000000001</v>
      </c>
      <c r="E48" s="2">
        <v>151.12</v>
      </c>
      <c r="F48" s="2">
        <v>558.67600000000004</v>
      </c>
      <c r="G48" s="2"/>
      <c r="H48" s="2"/>
      <c r="I48" s="2"/>
      <c r="J48" s="2"/>
      <c r="K48" s="2"/>
      <c r="L48" s="2"/>
      <c r="M48" s="2">
        <v>484.60500000000002</v>
      </c>
      <c r="N48" s="2">
        <v>-117.96</v>
      </c>
      <c r="O48" s="2">
        <v>129.084</v>
      </c>
      <c r="P48" s="2">
        <v>-632.72699999999998</v>
      </c>
      <c r="Q48" s="2">
        <v>-1524.5609999999999</v>
      </c>
      <c r="R48" s="2">
        <v>-1604.221</v>
      </c>
      <c r="S48" s="2">
        <v>1598.655</v>
      </c>
      <c r="T48" s="612">
        <v>-1968.402</v>
      </c>
    </row>
    <row r="49" spans="2:26" x14ac:dyDescent="0.2">
      <c r="B49" s="127" t="s">
        <v>430</v>
      </c>
      <c r="C49" s="2"/>
      <c r="D49" s="2"/>
      <c r="E49" s="2"/>
      <c r="F49" s="2"/>
      <c r="G49" s="2"/>
      <c r="H49" s="2"/>
      <c r="I49" s="2"/>
      <c r="J49" s="2"/>
      <c r="K49" s="2"/>
      <c r="L49" s="2"/>
      <c r="M49" s="2"/>
      <c r="N49" s="2"/>
      <c r="O49" s="2"/>
      <c r="P49" s="2"/>
      <c r="Q49" s="2">
        <v>-928.27599999999995</v>
      </c>
      <c r="R49" s="2">
        <v>53.601999999999997</v>
      </c>
      <c r="S49" s="612">
        <v>-1331.116</v>
      </c>
      <c r="T49" s="612">
        <v>-1071.8720000000001</v>
      </c>
    </row>
    <row r="50" spans="2:26" x14ac:dyDescent="0.2">
      <c r="B50" s="127" t="s">
        <v>321</v>
      </c>
      <c r="C50" s="2">
        <v>-55.975000000000001</v>
      </c>
      <c r="D50" s="2">
        <v>751.18399999999997</v>
      </c>
      <c r="E50" s="2">
        <v>420.69</v>
      </c>
      <c r="F50" s="2">
        <v>1574.4549999999999</v>
      </c>
      <c r="G50" s="2"/>
      <c r="H50" s="2"/>
      <c r="I50" s="2"/>
      <c r="J50" s="2"/>
      <c r="K50" s="2"/>
      <c r="L50" s="2"/>
      <c r="M50" s="2">
        <v>784.39400000000001</v>
      </c>
      <c r="N50" s="2">
        <v>52.377000000000002</v>
      </c>
      <c r="O50" s="2">
        <v>400.86799999999999</v>
      </c>
      <c r="P50" s="2">
        <v>1055.527</v>
      </c>
      <c r="Q50" s="2">
        <v>1528.289</v>
      </c>
      <c r="R50" s="2">
        <v>1087.7829999999999</v>
      </c>
      <c r="S50" s="612">
        <v>600.81799999999998</v>
      </c>
      <c r="T50" s="612">
        <v>-92.611000000000004</v>
      </c>
    </row>
    <row r="51" spans="2:26" x14ac:dyDescent="0.2">
      <c r="B51" s="127" t="s">
        <v>375</v>
      </c>
      <c r="C51" s="2">
        <v>-1039.6089999999999</v>
      </c>
      <c r="D51" s="2">
        <v>-509.89100000000002</v>
      </c>
      <c r="E51" s="2">
        <v>-529.18200000000002</v>
      </c>
      <c r="F51" s="2">
        <v>-727.42700000000002</v>
      </c>
      <c r="G51" s="2"/>
      <c r="H51" s="2"/>
      <c r="I51" s="2"/>
      <c r="J51" s="2"/>
      <c r="K51" s="2"/>
      <c r="L51" s="2"/>
      <c r="M51" s="2">
        <v>-675.88800000000003</v>
      </c>
      <c r="N51" s="2">
        <v>-5843.1670000000004</v>
      </c>
      <c r="O51" s="2">
        <v>24.616</v>
      </c>
      <c r="P51" s="2">
        <v>-281.11099999999999</v>
      </c>
      <c r="Q51" s="2">
        <v>-239.99299999999999</v>
      </c>
      <c r="R51" s="2">
        <v>-488.28899999999999</v>
      </c>
      <c r="S51" s="612">
        <v>-178.01900000000001</v>
      </c>
      <c r="T51" s="612">
        <v>-274.78199999999998</v>
      </c>
    </row>
    <row r="52" spans="2:26" x14ac:dyDescent="0.2">
      <c r="B52" s="127" t="s">
        <v>322</v>
      </c>
      <c r="C52" s="2">
        <v>-479.322</v>
      </c>
      <c r="D52" s="2">
        <v>-1583.204</v>
      </c>
      <c r="E52" s="2">
        <v>-1750.9190000000001</v>
      </c>
      <c r="F52" s="2">
        <v>-852.13699999999994</v>
      </c>
      <c r="G52" s="2"/>
      <c r="H52" s="2"/>
      <c r="I52" s="2"/>
      <c r="J52" s="2"/>
      <c r="K52" s="2"/>
      <c r="L52" s="2"/>
      <c r="M52" s="2">
        <v>-817.55200000000002</v>
      </c>
      <c r="N52" s="2">
        <v>-296.36399999999998</v>
      </c>
      <c r="O52" s="2">
        <v>-1184.5940000000001</v>
      </c>
      <c r="P52" s="2">
        <v>-980.90800000000002</v>
      </c>
      <c r="Q52" s="2">
        <v>-663.69399999999996</v>
      </c>
      <c r="R52" s="2">
        <v>20.497</v>
      </c>
      <c r="S52" s="612">
        <v>-2369.6129999999998</v>
      </c>
      <c r="T52" s="612">
        <v>-715.37300000000005</v>
      </c>
    </row>
    <row r="53" spans="2:26" s="377" customFormat="1" ht="20.100000000000001" customHeight="1" x14ac:dyDescent="0.2">
      <c r="B53" s="374" t="s">
        <v>5</v>
      </c>
      <c r="C53" s="592">
        <f t="shared" ref="C53:Q53" si="0">SUM(C44:C52)</f>
        <v>-3057.23</v>
      </c>
      <c r="D53" s="592">
        <f t="shared" si="0"/>
        <v>-5029.1780000000008</v>
      </c>
      <c r="E53" s="592">
        <f t="shared" si="0"/>
        <v>-8947.255000000001</v>
      </c>
      <c r="F53" s="592">
        <f t="shared" si="0"/>
        <v>-205.61099999999999</v>
      </c>
      <c r="G53" s="592"/>
      <c r="H53" s="592"/>
      <c r="I53" s="592"/>
      <c r="J53" s="592"/>
      <c r="K53" s="592"/>
      <c r="L53" s="592"/>
      <c r="M53" s="613">
        <f t="shared" si="0"/>
        <v>-3485.3730000000005</v>
      </c>
      <c r="N53" s="613">
        <f t="shared" si="0"/>
        <v>-10805.286999999998</v>
      </c>
      <c r="O53" s="613">
        <f t="shared" si="0"/>
        <v>-7299.0020000000004</v>
      </c>
      <c r="P53" s="613">
        <f t="shared" si="0"/>
        <v>-7921.8090000000002</v>
      </c>
      <c r="Q53" s="613">
        <f t="shared" si="0"/>
        <v>-8355.3860000000004</v>
      </c>
      <c r="R53" s="613">
        <f>SUM(R44:R52)</f>
        <v>-9881.2209999999995</v>
      </c>
      <c r="S53" s="613">
        <f t="shared" ref="S53:T53" si="1">SUM(S44:S52)</f>
        <v>-8002.7510000000002</v>
      </c>
      <c r="T53" s="613">
        <f t="shared" si="1"/>
        <v>-7943.1110000000008</v>
      </c>
      <c r="U53"/>
      <c r="V53"/>
      <c r="W53"/>
      <c r="X53"/>
      <c r="Y53"/>
      <c r="Z53"/>
    </row>
  </sheetData>
  <phoneticPr fontId="2" type="noConversion"/>
  <pageMargins left="0.74803149606299213" right="0.74803149606299213" top="0.98425196850393704" bottom="0.98425196850393704" header="0.51181102362204722" footer="0.51181102362204722"/>
  <pageSetup scale="61" orientation="landscape" r:id="rId1"/>
  <headerFooter alignWithMargins="0">
    <oddFooter>&amp;L&amp;"Times New Roman,Bold Italic"&amp;12RMI Economic Report - FY 2010&amp;RPage S&amp;P  of  &amp;N</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pageSetUpPr fitToPage="1"/>
  </sheetPr>
  <dimension ref="A1:J16"/>
  <sheetViews>
    <sheetView zoomScale="80" zoomScaleNormal="80" zoomScaleSheetLayoutView="80" workbookViewId="0">
      <selection activeCell="A2" sqref="A2"/>
    </sheetView>
  </sheetViews>
  <sheetFormatPr defaultRowHeight="12.75" x14ac:dyDescent="0.2"/>
  <cols>
    <col min="1" max="1" width="29.140625" customWidth="1"/>
    <col min="2" max="8" width="11.7109375" customWidth="1"/>
    <col min="9" max="9" width="12.28515625" customWidth="1"/>
    <col min="10" max="10" width="13" bestFit="1" customWidth="1"/>
  </cols>
  <sheetData>
    <row r="1" spans="1:10" s="32" customFormat="1" ht="19.899999999999999" customHeight="1" x14ac:dyDescent="0.2">
      <c r="A1" s="75" t="s">
        <v>927</v>
      </c>
    </row>
    <row r="2" spans="1:10" ht="18.75" customHeight="1" x14ac:dyDescent="0.2">
      <c r="A2" s="65"/>
      <c r="B2" s="197" t="s">
        <v>414</v>
      </c>
      <c r="C2" s="197" t="s">
        <v>415</v>
      </c>
      <c r="D2" s="197" t="s">
        <v>416</v>
      </c>
      <c r="E2" s="197" t="s">
        <v>417</v>
      </c>
      <c r="F2" s="197" t="s">
        <v>418</v>
      </c>
      <c r="G2" s="197" t="s">
        <v>603</v>
      </c>
      <c r="H2" s="197" t="s">
        <v>617</v>
      </c>
      <c r="I2" s="197" t="s">
        <v>760</v>
      </c>
      <c r="J2" s="370" t="s">
        <v>880</v>
      </c>
    </row>
    <row r="3" spans="1:10" ht="20.25" customHeight="1" x14ac:dyDescent="0.2">
      <c r="A3" s="371" t="s">
        <v>86</v>
      </c>
      <c r="B3" s="372">
        <v>9648932</v>
      </c>
      <c r="C3" s="372">
        <v>10066921</v>
      </c>
      <c r="D3" s="372">
        <v>10834083</v>
      </c>
      <c r="E3" s="372">
        <v>11408682</v>
      </c>
      <c r="F3" s="372">
        <v>11336978</v>
      </c>
      <c r="G3" s="372">
        <v>12457410</v>
      </c>
      <c r="H3" s="372">
        <v>11600728</v>
      </c>
      <c r="I3" s="372">
        <v>11839151</v>
      </c>
      <c r="J3" s="373">
        <v>89192885</v>
      </c>
    </row>
    <row r="4" spans="1:10" ht="20.25" customHeight="1" x14ac:dyDescent="0.2">
      <c r="A4" s="371" t="s">
        <v>604</v>
      </c>
      <c r="B4" s="372">
        <v>5894448</v>
      </c>
      <c r="C4" s="372">
        <v>5564197</v>
      </c>
      <c r="D4" s="372">
        <v>5597181</v>
      </c>
      <c r="E4" s="372">
        <v>5815108</v>
      </c>
      <c r="F4" s="372">
        <v>6512349</v>
      </c>
      <c r="G4" s="372">
        <v>7040240</v>
      </c>
      <c r="H4" s="372">
        <v>7159858</v>
      </c>
      <c r="I4" s="372">
        <v>6834858</v>
      </c>
      <c r="J4" s="373">
        <v>50418239</v>
      </c>
    </row>
    <row r="5" spans="1:10" ht="20.25" customHeight="1" x14ac:dyDescent="0.2">
      <c r="A5" s="371" t="s">
        <v>605</v>
      </c>
      <c r="B5" s="372">
        <v>0</v>
      </c>
      <c r="C5" s="372">
        <v>103514</v>
      </c>
      <c r="D5" s="372">
        <v>103514</v>
      </c>
      <c r="E5" s="372">
        <v>0</v>
      </c>
      <c r="F5" s="372">
        <v>300000</v>
      </c>
      <c r="G5" s="372">
        <v>425000</v>
      </c>
      <c r="H5" s="372">
        <v>413380</v>
      </c>
      <c r="I5" s="372">
        <v>300000</v>
      </c>
      <c r="J5" s="373">
        <v>1645408</v>
      </c>
    </row>
    <row r="6" spans="1:10" ht="20.25" customHeight="1" x14ac:dyDescent="0.2">
      <c r="A6" s="371" t="s">
        <v>606</v>
      </c>
      <c r="B6" s="372">
        <v>356620</v>
      </c>
      <c r="C6" s="372">
        <v>361943</v>
      </c>
      <c r="D6" s="372">
        <v>361943</v>
      </c>
      <c r="E6" s="372">
        <v>0</v>
      </c>
      <c r="F6" s="372">
        <v>0</v>
      </c>
      <c r="G6" s="372">
        <v>0</v>
      </c>
      <c r="H6" s="372">
        <v>0</v>
      </c>
      <c r="I6" s="372">
        <v>0</v>
      </c>
      <c r="J6" s="373">
        <v>1080506</v>
      </c>
    </row>
    <row r="7" spans="1:10" ht="20.25" customHeight="1" x14ac:dyDescent="0.2">
      <c r="A7" s="571" t="s">
        <v>607</v>
      </c>
      <c r="B7" s="372">
        <v>400000</v>
      </c>
      <c r="C7" s="372">
        <v>404720</v>
      </c>
      <c r="D7" s="372">
        <v>408000</v>
      </c>
      <c r="E7" s="372">
        <v>210579</v>
      </c>
      <c r="F7" s="372">
        <v>215860</v>
      </c>
      <c r="G7" s="372">
        <v>228138</v>
      </c>
      <c r="H7" s="372">
        <v>230202</v>
      </c>
      <c r="I7" s="372">
        <v>549954</v>
      </c>
      <c r="J7" s="373">
        <v>2647453</v>
      </c>
    </row>
    <row r="8" spans="1:10" ht="20.25" customHeight="1" x14ac:dyDescent="0.2">
      <c r="A8" s="371" t="s">
        <v>608</v>
      </c>
      <c r="B8" s="372">
        <v>3100000</v>
      </c>
      <c r="C8" s="372">
        <v>3136580</v>
      </c>
      <c r="D8" s="372">
        <v>3185560</v>
      </c>
      <c r="E8" s="372">
        <v>3263969</v>
      </c>
      <c r="F8" s="372">
        <v>3345830</v>
      </c>
      <c r="G8" s="372">
        <v>3536134</v>
      </c>
      <c r="H8" s="372">
        <v>3451055</v>
      </c>
      <c r="I8" s="372">
        <v>3486781</v>
      </c>
      <c r="J8" s="373">
        <v>26505909</v>
      </c>
    </row>
    <row r="9" spans="1:10" ht="20.25" customHeight="1" x14ac:dyDescent="0.2">
      <c r="A9" s="371" t="s">
        <v>609</v>
      </c>
      <c r="B9" s="372">
        <v>1900000</v>
      </c>
      <c r="C9" s="372">
        <v>1922420</v>
      </c>
      <c r="D9" s="372">
        <v>1952440</v>
      </c>
      <c r="E9" s="372">
        <v>2000497</v>
      </c>
      <c r="F9" s="372">
        <v>2050670</v>
      </c>
      <c r="G9" s="372">
        <v>2167308</v>
      </c>
      <c r="H9" s="372">
        <v>2115163</v>
      </c>
      <c r="I9" s="372">
        <v>2137149</v>
      </c>
      <c r="J9" s="373">
        <v>16245647</v>
      </c>
    </row>
    <row r="10" spans="1:10" ht="20.25" customHeight="1" x14ac:dyDescent="0.2">
      <c r="A10" s="571" t="s">
        <v>881</v>
      </c>
      <c r="B10" s="372">
        <v>13700000</v>
      </c>
      <c r="C10" s="372">
        <v>13385745</v>
      </c>
      <c r="D10" s="372">
        <v>12495679</v>
      </c>
      <c r="E10" s="372">
        <v>12573086</v>
      </c>
      <c r="F10" s="372">
        <v>11855213</v>
      </c>
      <c r="G10" s="372">
        <v>11547382</v>
      </c>
      <c r="H10" s="372">
        <v>11189235</v>
      </c>
      <c r="I10" s="372">
        <v>10296314</v>
      </c>
      <c r="J10" s="373">
        <v>97042654</v>
      </c>
    </row>
    <row r="11" spans="1:10" ht="20.25" customHeight="1" x14ac:dyDescent="0.2">
      <c r="A11" s="371" t="s">
        <v>610</v>
      </c>
      <c r="B11" s="372">
        <v>0</v>
      </c>
      <c r="C11" s="372">
        <v>6100000</v>
      </c>
      <c r="D11" s="372">
        <v>5941769</v>
      </c>
      <c r="E11" s="372">
        <v>5990490</v>
      </c>
      <c r="F11" s="372">
        <v>5895668</v>
      </c>
      <c r="G11" s="372">
        <v>5886017</v>
      </c>
      <c r="H11" s="372">
        <v>5895667</v>
      </c>
      <c r="I11" s="372">
        <v>5885052</v>
      </c>
      <c r="J11" s="373">
        <v>41594663</v>
      </c>
    </row>
    <row r="12" spans="1:10" s="575" customFormat="1" ht="20.25" customHeight="1" x14ac:dyDescent="0.2">
      <c r="A12" s="572" t="s">
        <v>882</v>
      </c>
      <c r="B12" s="573"/>
      <c r="C12" s="573"/>
      <c r="D12" s="573"/>
      <c r="E12" s="573">
        <v>3633760</v>
      </c>
      <c r="F12" s="573">
        <v>4964180</v>
      </c>
      <c r="G12" s="573">
        <v>3897193</v>
      </c>
      <c r="H12" s="573">
        <v>7061280</v>
      </c>
      <c r="I12" s="573">
        <v>7493220</v>
      </c>
      <c r="J12" s="574">
        <v>27049633</v>
      </c>
    </row>
    <row r="13" spans="1:10" ht="20.25" customHeight="1" x14ac:dyDescent="0.2">
      <c r="A13" s="371" t="s">
        <v>614</v>
      </c>
      <c r="B13" s="372">
        <v>0</v>
      </c>
      <c r="C13" s="372">
        <v>0</v>
      </c>
      <c r="D13" s="372">
        <v>0</v>
      </c>
      <c r="E13" s="372">
        <v>0</v>
      </c>
      <c r="F13" s="372">
        <v>0</v>
      </c>
      <c r="G13" s="372">
        <v>1513421</v>
      </c>
      <c r="H13" s="372">
        <v>27765</v>
      </c>
      <c r="I13" s="372">
        <v>-212750</v>
      </c>
      <c r="J13" s="373">
        <v>1328436</v>
      </c>
    </row>
    <row r="14" spans="1:10" ht="20.25" customHeight="1" x14ac:dyDescent="0.2">
      <c r="A14" s="371" t="s">
        <v>615</v>
      </c>
      <c r="B14" s="372">
        <v>7000000</v>
      </c>
      <c r="C14" s="372">
        <v>7588500</v>
      </c>
      <c r="D14" s="372">
        <v>8220800</v>
      </c>
      <c r="E14" s="372">
        <v>8949592</v>
      </c>
      <c r="F14" s="372">
        <v>9713700</v>
      </c>
      <c r="G14" s="372">
        <v>10784291</v>
      </c>
      <c r="H14" s="372">
        <v>11132214</v>
      </c>
      <c r="I14" s="372">
        <v>11798145</v>
      </c>
      <c r="J14" s="373">
        <v>75187242</v>
      </c>
    </row>
    <row r="15" spans="1:10" s="377" customFormat="1" ht="21" customHeight="1" x14ac:dyDescent="0.2">
      <c r="A15" s="371" t="s">
        <v>658</v>
      </c>
      <c r="B15" s="372">
        <v>15000000</v>
      </c>
      <c r="C15" s="372">
        <v>15177000</v>
      </c>
      <c r="D15" s="372">
        <v>15414000</v>
      </c>
      <c r="E15" s="372">
        <v>15793397</v>
      </c>
      <c r="F15" s="372">
        <v>16189500</v>
      </c>
      <c r="G15" s="372">
        <v>17110328</v>
      </c>
      <c r="H15" s="372">
        <v>16698653</v>
      </c>
      <c r="I15" s="372">
        <v>16871519</v>
      </c>
      <c r="J15" s="373">
        <v>128254397</v>
      </c>
    </row>
    <row r="16" spans="1:10" ht="20.25" customHeight="1" x14ac:dyDescent="0.2">
      <c r="A16" s="374" t="s">
        <v>51</v>
      </c>
      <c r="B16" s="375">
        <v>57000000</v>
      </c>
      <c r="C16" s="375">
        <v>63811540</v>
      </c>
      <c r="D16" s="375">
        <v>64514969</v>
      </c>
      <c r="E16" s="375">
        <v>69639160</v>
      </c>
      <c r="F16" s="375">
        <v>72379948</v>
      </c>
      <c r="G16" s="375">
        <v>76592862</v>
      </c>
      <c r="H16" s="375">
        <v>76975200</v>
      </c>
      <c r="I16" s="375">
        <v>77279393</v>
      </c>
      <c r="J16" s="376">
        <v>558193072</v>
      </c>
    </row>
  </sheetData>
  <phoneticPr fontId="2" type="noConversion"/>
  <pageMargins left="0.74803149606299213" right="0.74803149606299213" top="0.98425196850393704" bottom="0.98425196850393704" header="0.51181102362204722" footer="0.51181102362204722"/>
  <pageSetup scale="90" orientation="landscape" r:id="rId1"/>
  <headerFooter alignWithMargins="0">
    <oddFooter>&amp;L&amp;"Times New Roman,Bold Italic"&amp;12RMI Economic Report - FY 2010&amp;RPage S&amp;P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I39"/>
  <sheetViews>
    <sheetView zoomScale="80" zoomScaleNormal="80" zoomScaleSheetLayoutView="75" workbookViewId="0">
      <selection activeCell="A2" sqref="A2"/>
    </sheetView>
  </sheetViews>
  <sheetFormatPr defaultRowHeight="12.75" outlineLevelRow="1" outlineLevelCol="1" x14ac:dyDescent="0.2"/>
  <cols>
    <col min="1" max="1" width="18.5703125" customWidth="1"/>
    <col min="2" max="2" width="16.7109375" hidden="1" customWidth="1" outlineLevel="1"/>
    <col min="3" max="3" width="14.28515625" hidden="1" customWidth="1" outlineLevel="1"/>
    <col min="4" max="4" width="16.7109375" hidden="1" customWidth="1" outlineLevel="1"/>
    <col min="5" max="5" width="14.28515625" hidden="1" customWidth="1" outlineLevel="1"/>
    <col min="6" max="6" width="22.85546875" style="156" customWidth="1" collapsed="1"/>
    <col min="7" max="8" width="22.85546875" style="156" customWidth="1"/>
  </cols>
  <sheetData>
    <row r="1" spans="1:8" s="32" customFormat="1" ht="24.95" customHeight="1" x14ac:dyDescent="0.2">
      <c r="A1" s="75" t="s">
        <v>803</v>
      </c>
      <c r="B1" s="75"/>
      <c r="C1" s="75"/>
      <c r="D1" s="75"/>
      <c r="E1" s="75"/>
      <c r="F1" s="147"/>
      <c r="G1" s="148"/>
      <c r="H1" s="148"/>
    </row>
    <row r="2" spans="1:8" x14ac:dyDescent="0.2">
      <c r="A2" s="143" t="s">
        <v>400</v>
      </c>
      <c r="B2" s="143"/>
      <c r="C2" s="143"/>
      <c r="D2" s="143"/>
      <c r="E2" s="143"/>
      <c r="F2" s="149"/>
      <c r="G2" s="149"/>
      <c r="H2" s="149"/>
    </row>
    <row r="3" spans="1:8" x14ac:dyDescent="0.2">
      <c r="A3" s="143"/>
      <c r="B3" s="157"/>
      <c r="C3" s="157"/>
      <c r="D3" s="157"/>
      <c r="E3" s="157"/>
      <c r="F3" s="150"/>
      <c r="G3" s="150"/>
      <c r="H3" s="150"/>
    </row>
    <row r="4" spans="1:8" s="138" customFormat="1" ht="23.25" customHeight="1" x14ac:dyDescent="0.2">
      <c r="A4" s="136" t="s">
        <v>402</v>
      </c>
      <c r="B4" s="158" t="s">
        <v>95</v>
      </c>
      <c r="C4" s="159"/>
      <c r="D4" s="158" t="s">
        <v>2</v>
      </c>
      <c r="E4" s="159"/>
      <c r="F4" s="151" t="s">
        <v>2</v>
      </c>
      <c r="G4" s="151" t="s">
        <v>95</v>
      </c>
      <c r="H4" s="151" t="s">
        <v>398</v>
      </c>
    </row>
    <row r="5" spans="1:8" s="138" customFormat="1" ht="23.25" hidden="1" customHeight="1" outlineLevel="1" x14ac:dyDescent="0.2">
      <c r="A5" s="146"/>
      <c r="B5" s="160" t="s">
        <v>96</v>
      </c>
      <c r="C5" s="160" t="s">
        <v>97</v>
      </c>
      <c r="D5" s="160" t="s">
        <v>96</v>
      </c>
      <c r="E5" s="160" t="s">
        <v>97</v>
      </c>
      <c r="F5" s="152"/>
      <c r="G5" s="152"/>
      <c r="H5" s="152"/>
    </row>
    <row r="6" spans="1:8" s="143" customFormat="1" ht="18.75" customHeight="1" collapsed="1" x14ac:dyDescent="0.2">
      <c r="A6" s="144">
        <v>1990</v>
      </c>
      <c r="B6" s="161">
        <v>6002</v>
      </c>
      <c r="C6" s="161">
        <v>5682</v>
      </c>
      <c r="D6" s="161">
        <v>6636</v>
      </c>
      <c r="E6" s="161">
        <v>6945</v>
      </c>
      <c r="F6" s="153">
        <f>D6-E6</f>
        <v>-309</v>
      </c>
      <c r="G6" s="153">
        <f>B6-C6</f>
        <v>320</v>
      </c>
      <c r="H6" s="153">
        <f>SUM(F6:G6)</f>
        <v>11</v>
      </c>
    </row>
    <row r="7" spans="1:8" s="140" customFormat="1" ht="14.25" customHeight="1" x14ac:dyDescent="0.2">
      <c r="A7" s="139">
        <v>1991</v>
      </c>
      <c r="B7" s="223">
        <v>6593</v>
      </c>
      <c r="C7" s="223">
        <v>6058</v>
      </c>
      <c r="D7" s="223">
        <v>7078</v>
      </c>
      <c r="E7" s="223">
        <v>7275</v>
      </c>
      <c r="F7" s="222">
        <f t="shared" ref="F7:F21" si="0">D7-E7</f>
        <v>-197</v>
      </c>
      <c r="G7" s="222">
        <f t="shared" ref="G7:G21" si="1">B7-C7</f>
        <v>535</v>
      </c>
      <c r="H7" s="222">
        <f t="shared" ref="H7:H21" si="2">SUM(F7:G7)</f>
        <v>338</v>
      </c>
    </row>
    <row r="8" spans="1:8" s="140" customFormat="1" ht="14.25" customHeight="1" x14ac:dyDescent="0.2">
      <c r="A8" s="139">
        <v>1992</v>
      </c>
      <c r="B8" s="223">
        <v>5530</v>
      </c>
      <c r="C8" s="223">
        <v>5906</v>
      </c>
      <c r="D8" s="223">
        <v>7194</v>
      </c>
      <c r="E8" s="223">
        <v>7524</v>
      </c>
      <c r="F8" s="222">
        <f t="shared" si="0"/>
        <v>-330</v>
      </c>
      <c r="G8" s="222">
        <f t="shared" si="1"/>
        <v>-376</v>
      </c>
      <c r="H8" s="222">
        <f t="shared" si="2"/>
        <v>-706</v>
      </c>
    </row>
    <row r="9" spans="1:8" s="140" customFormat="1" ht="14.25" customHeight="1" x14ac:dyDescent="0.2">
      <c r="A9" s="139">
        <v>1993</v>
      </c>
      <c r="B9" s="223">
        <v>5332</v>
      </c>
      <c r="C9" s="223">
        <v>5856</v>
      </c>
      <c r="D9" s="223">
        <v>7633</v>
      </c>
      <c r="E9" s="223">
        <v>7887</v>
      </c>
      <c r="F9" s="222">
        <f t="shared" si="0"/>
        <v>-254</v>
      </c>
      <c r="G9" s="222">
        <f t="shared" si="1"/>
        <v>-524</v>
      </c>
      <c r="H9" s="222">
        <f t="shared" si="2"/>
        <v>-778</v>
      </c>
    </row>
    <row r="10" spans="1:8" s="140" customFormat="1" ht="14.25" customHeight="1" x14ac:dyDescent="0.2">
      <c r="A10" s="139">
        <v>1994</v>
      </c>
      <c r="B10" s="223">
        <v>4781</v>
      </c>
      <c r="C10" s="223">
        <v>4574</v>
      </c>
      <c r="D10" s="223">
        <v>7744</v>
      </c>
      <c r="E10" s="223">
        <v>8074</v>
      </c>
      <c r="F10" s="222">
        <f t="shared" si="0"/>
        <v>-330</v>
      </c>
      <c r="G10" s="222">
        <f t="shared" si="1"/>
        <v>207</v>
      </c>
      <c r="H10" s="222">
        <f t="shared" si="2"/>
        <v>-123</v>
      </c>
    </row>
    <row r="11" spans="1:8" s="140" customFormat="1" ht="14.25" customHeight="1" x14ac:dyDescent="0.2">
      <c r="A11" s="139">
        <v>1995</v>
      </c>
      <c r="B11" s="223">
        <v>5086</v>
      </c>
      <c r="C11" s="223">
        <v>5366</v>
      </c>
      <c r="D11" s="223">
        <v>7959</v>
      </c>
      <c r="E11" s="223">
        <v>8472</v>
      </c>
      <c r="F11" s="222">
        <f t="shared" si="0"/>
        <v>-513</v>
      </c>
      <c r="G11" s="222">
        <f t="shared" si="1"/>
        <v>-280</v>
      </c>
      <c r="H11" s="222">
        <f t="shared" si="2"/>
        <v>-793</v>
      </c>
    </row>
    <row r="12" spans="1:8" s="140" customFormat="1" ht="14.25" customHeight="1" x14ac:dyDescent="0.2">
      <c r="A12" s="139">
        <v>1996</v>
      </c>
      <c r="B12" s="223">
        <v>5051</v>
      </c>
      <c r="C12" s="223">
        <v>5105</v>
      </c>
      <c r="D12" s="223">
        <v>8160</v>
      </c>
      <c r="E12" s="223">
        <v>8746</v>
      </c>
      <c r="F12" s="222">
        <f t="shared" si="0"/>
        <v>-586</v>
      </c>
      <c r="G12" s="222">
        <f t="shared" si="1"/>
        <v>-54</v>
      </c>
      <c r="H12" s="222">
        <f t="shared" si="2"/>
        <v>-640</v>
      </c>
    </row>
    <row r="13" spans="1:8" s="140" customFormat="1" ht="14.25" customHeight="1" x14ac:dyDescent="0.2">
      <c r="A13" s="139">
        <v>1997</v>
      </c>
      <c r="B13" s="223">
        <v>4719</v>
      </c>
      <c r="C13" s="223">
        <v>4955</v>
      </c>
      <c r="D13" s="223">
        <v>8111</v>
      </c>
      <c r="E13" s="223">
        <v>9290</v>
      </c>
      <c r="F13" s="222">
        <f t="shared" si="0"/>
        <v>-1179</v>
      </c>
      <c r="G13" s="222">
        <f t="shared" si="1"/>
        <v>-236</v>
      </c>
      <c r="H13" s="222">
        <f t="shared" si="2"/>
        <v>-1415</v>
      </c>
    </row>
    <row r="14" spans="1:8" s="140" customFormat="1" ht="14.25" customHeight="1" x14ac:dyDescent="0.2">
      <c r="A14" s="139">
        <v>1998</v>
      </c>
      <c r="B14" s="223">
        <v>3869</v>
      </c>
      <c r="C14" s="223">
        <v>3791</v>
      </c>
      <c r="D14" s="223">
        <v>8227</v>
      </c>
      <c r="E14" s="223">
        <v>9060</v>
      </c>
      <c r="F14" s="222">
        <f t="shared" si="0"/>
        <v>-833</v>
      </c>
      <c r="G14" s="222">
        <f t="shared" si="1"/>
        <v>78</v>
      </c>
      <c r="H14" s="222">
        <f t="shared" si="2"/>
        <v>-755</v>
      </c>
    </row>
    <row r="15" spans="1:8" s="140" customFormat="1" ht="14.25" customHeight="1" x14ac:dyDescent="0.2">
      <c r="A15" s="139">
        <v>1999</v>
      </c>
      <c r="B15" s="223">
        <v>4335</v>
      </c>
      <c r="C15" s="223">
        <v>4132</v>
      </c>
      <c r="D15" s="223">
        <v>8776</v>
      </c>
      <c r="E15" s="223">
        <v>9436</v>
      </c>
      <c r="F15" s="222">
        <f t="shared" si="0"/>
        <v>-660</v>
      </c>
      <c r="G15" s="222">
        <f t="shared" si="1"/>
        <v>203</v>
      </c>
      <c r="H15" s="222">
        <f t="shared" si="2"/>
        <v>-457</v>
      </c>
    </row>
    <row r="16" spans="1:8" s="140" customFormat="1" ht="14.25" customHeight="1" x14ac:dyDescent="0.2">
      <c r="A16" s="139">
        <v>2000</v>
      </c>
      <c r="B16" s="223">
        <v>23190</v>
      </c>
      <c r="C16" s="223">
        <v>23817</v>
      </c>
      <c r="D16" s="223">
        <v>8893</v>
      </c>
      <c r="E16" s="223">
        <v>10182</v>
      </c>
      <c r="F16" s="222">
        <f t="shared" si="0"/>
        <v>-1289</v>
      </c>
      <c r="G16" s="222">
        <f t="shared" si="1"/>
        <v>-627</v>
      </c>
      <c r="H16" s="222">
        <f t="shared" si="2"/>
        <v>-1916</v>
      </c>
    </row>
    <row r="17" spans="1:9" s="140" customFormat="1" ht="14.25" customHeight="1" x14ac:dyDescent="0.2">
      <c r="A17" s="139">
        <v>2001</v>
      </c>
      <c r="B17" s="223">
        <v>5676</v>
      </c>
      <c r="C17" s="223">
        <v>6188</v>
      </c>
      <c r="D17" s="223">
        <v>9392</v>
      </c>
      <c r="E17" s="223">
        <v>10909</v>
      </c>
      <c r="F17" s="222">
        <f t="shared" si="0"/>
        <v>-1517</v>
      </c>
      <c r="G17" s="222">
        <f t="shared" si="1"/>
        <v>-512</v>
      </c>
      <c r="H17" s="222">
        <f t="shared" si="2"/>
        <v>-2029</v>
      </c>
    </row>
    <row r="18" spans="1:9" s="140" customFormat="1" ht="14.25" customHeight="1" x14ac:dyDescent="0.2">
      <c r="A18" s="139">
        <v>2002</v>
      </c>
      <c r="B18" s="223">
        <v>7463</v>
      </c>
      <c r="C18" s="223">
        <v>7482</v>
      </c>
      <c r="D18" s="223">
        <v>9548</v>
      </c>
      <c r="E18" s="223">
        <v>10442</v>
      </c>
      <c r="F18" s="222">
        <f t="shared" si="0"/>
        <v>-894</v>
      </c>
      <c r="G18" s="222">
        <f t="shared" si="1"/>
        <v>-19</v>
      </c>
      <c r="H18" s="222">
        <f t="shared" si="2"/>
        <v>-913</v>
      </c>
    </row>
    <row r="19" spans="1:9" s="140" customFormat="1" ht="14.25" customHeight="1" x14ac:dyDescent="0.2">
      <c r="A19" s="139">
        <v>2003</v>
      </c>
      <c r="B19" s="223">
        <v>6813</v>
      </c>
      <c r="C19" s="223">
        <v>7175</v>
      </c>
      <c r="D19" s="223">
        <v>10005</v>
      </c>
      <c r="E19" s="223">
        <v>10424</v>
      </c>
      <c r="F19" s="222">
        <f t="shared" si="0"/>
        <v>-419</v>
      </c>
      <c r="G19" s="222">
        <f t="shared" si="1"/>
        <v>-362</v>
      </c>
      <c r="H19" s="222">
        <f t="shared" si="2"/>
        <v>-781</v>
      </c>
    </row>
    <row r="20" spans="1:9" s="140" customFormat="1" ht="14.25" customHeight="1" x14ac:dyDescent="0.2">
      <c r="A20" s="139">
        <v>2004</v>
      </c>
      <c r="B20" s="223">
        <v>7991</v>
      </c>
      <c r="C20" s="223">
        <v>8002</v>
      </c>
      <c r="D20" s="223">
        <v>9406</v>
      </c>
      <c r="E20" s="223">
        <v>9948</v>
      </c>
      <c r="F20" s="222">
        <f t="shared" si="0"/>
        <v>-542</v>
      </c>
      <c r="G20" s="222">
        <f t="shared" si="1"/>
        <v>-11</v>
      </c>
      <c r="H20" s="222">
        <f t="shared" si="2"/>
        <v>-553</v>
      </c>
    </row>
    <row r="21" spans="1:9" s="140" customFormat="1" ht="14.25" customHeight="1" x14ac:dyDescent="0.2">
      <c r="A21" s="139">
        <v>2005</v>
      </c>
      <c r="B21" s="223">
        <v>7001</v>
      </c>
      <c r="C21" s="223">
        <v>6984</v>
      </c>
      <c r="D21" s="223">
        <v>10369</v>
      </c>
      <c r="E21" s="223">
        <v>11423</v>
      </c>
      <c r="F21" s="222">
        <f t="shared" si="0"/>
        <v>-1054</v>
      </c>
      <c r="G21" s="222">
        <f t="shared" si="1"/>
        <v>17</v>
      </c>
      <c r="H21" s="222">
        <f t="shared" si="2"/>
        <v>-1037</v>
      </c>
    </row>
    <row r="22" spans="1:9" s="140" customFormat="1" ht="14.25" customHeight="1" x14ac:dyDescent="0.2">
      <c r="A22" s="139">
        <v>2006</v>
      </c>
      <c r="B22" s="223">
        <v>6282</v>
      </c>
      <c r="C22" s="223">
        <v>6468</v>
      </c>
      <c r="D22" s="223">
        <v>9312</v>
      </c>
      <c r="E22" s="223">
        <v>10104</v>
      </c>
      <c r="F22" s="222">
        <f>D22-E22</f>
        <v>-792</v>
      </c>
      <c r="G22" s="222">
        <f>B22-C22</f>
        <v>-186</v>
      </c>
      <c r="H22" s="222">
        <f>SUM(F22:G22)</f>
        <v>-978</v>
      </c>
    </row>
    <row r="23" spans="1:9" s="140" customFormat="1" ht="14.25" customHeight="1" x14ac:dyDescent="0.2">
      <c r="A23" s="139">
        <v>2007</v>
      </c>
      <c r="B23" s="223">
        <v>5669</v>
      </c>
      <c r="C23" s="223">
        <v>5781</v>
      </c>
      <c r="D23" s="223">
        <v>9878</v>
      </c>
      <c r="E23" s="223">
        <v>10344</v>
      </c>
      <c r="F23" s="222">
        <f>D23-E23</f>
        <v>-466</v>
      </c>
      <c r="G23" s="222">
        <f>B23-C23</f>
        <v>-112</v>
      </c>
      <c r="H23" s="222">
        <f>SUM(F23:G23)</f>
        <v>-578</v>
      </c>
    </row>
    <row r="24" spans="1:9" s="140" customFormat="1" ht="14.25" customHeight="1" x14ac:dyDescent="0.2">
      <c r="A24" s="388">
        <v>2008</v>
      </c>
      <c r="B24" s="389">
        <v>4994</v>
      </c>
      <c r="C24" s="389">
        <v>5274</v>
      </c>
      <c r="D24" s="389">
        <v>9517</v>
      </c>
      <c r="E24" s="389">
        <v>10740</v>
      </c>
      <c r="F24" s="390">
        <f>D24-E24</f>
        <v>-1223</v>
      </c>
      <c r="G24" s="390">
        <f>B24-C24</f>
        <v>-280</v>
      </c>
      <c r="H24" s="390">
        <f>SUM(F24:G24)</f>
        <v>-1503</v>
      </c>
    </row>
    <row r="25" spans="1:9" s="140" customFormat="1" ht="14.25" customHeight="1" x14ac:dyDescent="0.2">
      <c r="A25" s="388">
        <v>2009</v>
      </c>
      <c r="B25" s="389">
        <v>4932</v>
      </c>
      <c r="C25" s="389">
        <v>4833</v>
      </c>
      <c r="D25" s="389">
        <v>9011</v>
      </c>
      <c r="E25" s="389">
        <v>9782</v>
      </c>
      <c r="F25" s="390">
        <f>D25-E25</f>
        <v>-771</v>
      </c>
      <c r="G25" s="390">
        <f>B25-C25</f>
        <v>99</v>
      </c>
      <c r="H25" s="390">
        <f>SUM(F25:G25)</f>
        <v>-672</v>
      </c>
    </row>
    <row r="26" spans="1:9" s="142" customFormat="1" ht="19.5" customHeight="1" x14ac:dyDescent="0.2">
      <c r="A26" s="391">
        <v>2010</v>
      </c>
      <c r="B26" s="392">
        <v>4753</v>
      </c>
      <c r="C26" s="392">
        <v>4887</v>
      </c>
      <c r="D26" s="392">
        <v>8890</v>
      </c>
      <c r="E26" s="392">
        <v>9796</v>
      </c>
      <c r="F26" s="393">
        <v>-906</v>
      </c>
      <c r="G26" s="393">
        <v>-134</v>
      </c>
      <c r="H26" s="393">
        <v>-1040</v>
      </c>
    </row>
    <row r="27" spans="1:9" s="142" customFormat="1" ht="19.5" customHeight="1" x14ac:dyDescent="0.2">
      <c r="A27" s="162"/>
      <c r="B27" s="163"/>
      <c r="C27" s="163"/>
      <c r="D27" s="163"/>
      <c r="E27" s="163"/>
      <c r="F27" s="196"/>
      <c r="G27" s="196"/>
      <c r="H27" s="196"/>
    </row>
    <row r="28" spans="1:9" s="138" customFormat="1" ht="23.25" customHeight="1" x14ac:dyDescent="0.2">
      <c r="A28" s="136" t="s">
        <v>399</v>
      </c>
      <c r="B28" s="136"/>
      <c r="C28" s="136"/>
      <c r="D28" s="136"/>
      <c r="E28" s="136"/>
      <c r="F28" s="151"/>
      <c r="G28" s="151"/>
      <c r="H28" s="151"/>
      <c r="I28" s="137"/>
    </row>
    <row r="29" spans="1:9" s="221" customFormat="1" ht="20.25" customHeight="1" x14ac:dyDescent="0.2">
      <c r="A29" s="490" t="s">
        <v>807</v>
      </c>
      <c r="B29" s="144"/>
      <c r="C29" s="144"/>
      <c r="D29" s="144"/>
      <c r="E29" s="144"/>
      <c r="F29" s="153">
        <f>AVERAGE(F7:F11)</f>
        <v>-324.8</v>
      </c>
      <c r="G29" s="153">
        <f t="shared" ref="G29:H29" si="3">AVERAGE(G7:G11)</f>
        <v>-87.6</v>
      </c>
      <c r="H29" s="153">
        <f t="shared" si="3"/>
        <v>-412.4</v>
      </c>
      <c r="I29" s="220"/>
    </row>
    <row r="30" spans="1:9" s="140" customFormat="1" ht="14.25" customHeight="1" x14ac:dyDescent="0.2">
      <c r="A30" s="489" t="s">
        <v>806</v>
      </c>
      <c r="B30" s="139"/>
      <c r="C30" s="139"/>
      <c r="D30" s="139"/>
      <c r="E30" s="139"/>
      <c r="F30" s="222">
        <f>AVERAGE(F12:F16)</f>
        <v>-909.4</v>
      </c>
      <c r="G30" s="222">
        <f t="shared" ref="G30:H30" si="4">AVERAGE(G12:G16)</f>
        <v>-127.2</v>
      </c>
      <c r="H30" s="222">
        <f t="shared" si="4"/>
        <v>-1036.5999999999999</v>
      </c>
      <c r="I30" s="137"/>
    </row>
    <row r="31" spans="1:9" s="140" customFormat="1" ht="14.25" customHeight="1" x14ac:dyDescent="0.2">
      <c r="A31" s="489" t="s">
        <v>805</v>
      </c>
      <c r="B31" s="139"/>
      <c r="C31" s="139"/>
      <c r="D31" s="139"/>
      <c r="E31" s="139"/>
      <c r="F31" s="222">
        <f>AVERAGE(F17:F21)</f>
        <v>-885.2</v>
      </c>
      <c r="G31" s="222">
        <f t="shared" ref="G31:H31" si="5">AVERAGE(G17:G21)</f>
        <v>-177.4</v>
      </c>
      <c r="H31" s="222">
        <f t="shared" si="5"/>
        <v>-1062.5999999999999</v>
      </c>
      <c r="I31" s="137"/>
    </row>
    <row r="32" spans="1:9" s="142" customFormat="1" ht="19.5" customHeight="1" x14ac:dyDescent="0.2">
      <c r="A32" s="488" t="s">
        <v>804</v>
      </c>
      <c r="B32" s="141"/>
      <c r="C32" s="141"/>
      <c r="D32" s="141"/>
      <c r="E32" s="141"/>
      <c r="F32" s="154">
        <f>AVERAGE(F22:F26)</f>
        <v>-831.6</v>
      </c>
      <c r="G32" s="154">
        <f t="shared" ref="G32:H32" si="6">AVERAGE(G22:G26)</f>
        <v>-122.6</v>
      </c>
      <c r="H32" s="154">
        <f t="shared" si="6"/>
        <v>-954.2</v>
      </c>
      <c r="I32" s="137"/>
    </row>
    <row r="33" spans="1:8" x14ac:dyDescent="0.2">
      <c r="A33" s="144"/>
      <c r="B33" s="144"/>
      <c r="C33" s="144"/>
      <c r="D33" s="144"/>
      <c r="E33" s="144"/>
      <c r="F33" s="155"/>
      <c r="G33" s="155"/>
      <c r="H33" s="155"/>
    </row>
    <row r="34" spans="1:8" x14ac:dyDescent="0.2">
      <c r="A34" s="145" t="s">
        <v>401</v>
      </c>
      <c r="B34" s="145"/>
      <c r="C34" s="145"/>
      <c r="D34" s="145"/>
      <c r="E34" s="145"/>
      <c r="F34" s="149"/>
      <c r="G34" s="149"/>
      <c r="H34" s="149"/>
    </row>
    <row r="35" spans="1:8" x14ac:dyDescent="0.2">
      <c r="A35" s="145" t="s">
        <v>616</v>
      </c>
      <c r="B35" s="145"/>
      <c r="C35" s="145"/>
      <c r="D35" s="145"/>
      <c r="E35" s="145"/>
      <c r="F35" s="149"/>
      <c r="G35" s="149"/>
      <c r="H35" s="149"/>
    </row>
    <row r="36" spans="1:8" x14ac:dyDescent="0.2">
      <c r="A36" s="394" t="s">
        <v>621</v>
      </c>
      <c r="B36" s="145"/>
      <c r="C36" s="145"/>
      <c r="D36" s="145"/>
      <c r="E36" s="145"/>
      <c r="F36" s="149"/>
      <c r="G36" s="149"/>
      <c r="H36" s="149"/>
    </row>
    <row r="37" spans="1:8" x14ac:dyDescent="0.2">
      <c r="A37" s="394" t="s">
        <v>618</v>
      </c>
      <c r="B37" s="145"/>
      <c r="C37" s="145"/>
      <c r="D37" s="145"/>
      <c r="E37" s="145"/>
    </row>
    <row r="38" spans="1:8" x14ac:dyDescent="0.2">
      <c r="A38" s="394" t="s">
        <v>620</v>
      </c>
    </row>
    <row r="39" spans="1:8" x14ac:dyDescent="0.2">
      <c r="A39" s="394" t="s">
        <v>619</v>
      </c>
    </row>
  </sheetData>
  <phoneticPr fontId="2" type="noConversion"/>
  <pageMargins left="0.74803149606299213" right="0.74803149606299213" top="0.98425196850393704" bottom="0.98425196850393704" header="0.51181102362204722" footer="0.51181102362204722"/>
  <pageSetup orientation="portrait" r:id="rId1"/>
  <headerFooter alignWithMargins="0">
    <oddFooter>&amp;L&amp;"Times New Roman,Bold Italic"&amp;12RMI Economic Report - FY 2010&amp;RPage S&amp;P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pageSetUpPr fitToPage="1"/>
  </sheetPr>
  <dimension ref="A1:AD51"/>
  <sheetViews>
    <sheetView zoomScale="80" zoomScaleNormal="80" zoomScaleSheetLayoutView="75" workbookViewId="0">
      <pane xSplit="2" ySplit="2" topLeftCell="C3" activePane="bottomRight" state="frozen"/>
      <selection activeCell="A2" sqref="A2"/>
      <selection pane="topRight" activeCell="A2" sqref="A2"/>
      <selection pane="bottomLeft" activeCell="A2" sqref="A2"/>
      <selection pane="bottomRight" activeCell="A2" sqref="A2"/>
    </sheetView>
  </sheetViews>
  <sheetFormatPr defaultRowHeight="12.75" x14ac:dyDescent="0.2"/>
  <cols>
    <col min="1" max="1" width="2.28515625" style="306" customWidth="1"/>
    <col min="2" max="2" width="47.28515625" style="306" customWidth="1"/>
    <col min="3" max="3" width="9.5703125" style="307" customWidth="1"/>
    <col min="4" max="14" width="9.5703125" customWidth="1"/>
    <col min="15" max="16" width="9.5703125" style="51" customWidth="1"/>
    <col min="17" max="29" width="10.85546875" style="51" bestFit="1" customWidth="1"/>
  </cols>
  <sheetData>
    <row r="1" spans="1:30" s="181" customFormat="1" ht="24.95" customHeight="1" x14ac:dyDescent="0.2">
      <c r="A1" s="75" t="s">
        <v>833</v>
      </c>
      <c r="B1" s="32"/>
      <c r="C1" s="32"/>
      <c r="D1" s="32"/>
      <c r="E1" s="32"/>
      <c r="F1" s="32"/>
      <c r="G1" s="32"/>
      <c r="H1" s="32"/>
      <c r="I1" s="32"/>
      <c r="J1" s="32"/>
      <c r="K1" s="32"/>
      <c r="L1" s="32"/>
      <c r="M1" s="32"/>
      <c r="N1" s="32"/>
    </row>
    <row r="2" spans="1:30" s="283" customFormat="1" ht="20.100000000000001" customHeight="1" x14ac:dyDescent="0.2">
      <c r="A2" s="65"/>
      <c r="B2" s="268" t="s">
        <v>478</v>
      </c>
      <c r="C2" s="197" t="s">
        <v>426</v>
      </c>
      <c r="D2" s="197" t="s">
        <v>427</v>
      </c>
      <c r="E2" s="197" t="s">
        <v>446</v>
      </c>
      <c r="F2" s="197" t="s">
        <v>447</v>
      </c>
      <c r="G2" s="197" t="s">
        <v>411</v>
      </c>
      <c r="H2" s="197" t="s">
        <v>412</v>
      </c>
      <c r="I2" s="197" t="s">
        <v>413</v>
      </c>
      <c r="J2" s="197" t="s">
        <v>414</v>
      </c>
      <c r="K2" s="197" t="s">
        <v>415</v>
      </c>
      <c r="L2" s="197" t="s">
        <v>416</v>
      </c>
      <c r="M2" s="197" t="s">
        <v>417</v>
      </c>
      <c r="N2" s="197" t="s">
        <v>418</v>
      </c>
      <c r="O2" s="197" t="s">
        <v>603</v>
      </c>
      <c r="P2" s="197" t="s">
        <v>617</v>
      </c>
      <c r="Q2" s="274"/>
      <c r="R2" s="274"/>
      <c r="S2" s="274"/>
      <c r="T2" s="274"/>
      <c r="U2" s="274"/>
      <c r="V2" s="274"/>
      <c r="W2" s="274"/>
      <c r="X2" s="274"/>
      <c r="Y2" s="274"/>
      <c r="Z2" s="274"/>
      <c r="AA2" s="274"/>
      <c r="AB2" s="274"/>
      <c r="AC2" s="274"/>
      <c r="AD2" s="274"/>
    </row>
    <row r="3" spans="1:30" s="219" customFormat="1" ht="20.25" customHeight="1" x14ac:dyDescent="0.2">
      <c r="A3" s="301" t="s">
        <v>501</v>
      </c>
      <c r="B3" s="302"/>
      <c r="C3" s="303"/>
      <c r="D3" s="304"/>
      <c r="E3" s="304"/>
      <c r="F3" s="304"/>
      <c r="G3" s="304"/>
      <c r="H3" s="304"/>
      <c r="I3" s="304"/>
      <c r="J3" s="304"/>
      <c r="K3" s="304"/>
      <c r="L3" s="304"/>
      <c r="M3" s="304"/>
      <c r="N3" s="304"/>
      <c r="O3" s="312"/>
      <c r="P3" s="312"/>
      <c r="Q3" s="312"/>
      <c r="R3" s="312"/>
      <c r="S3" s="312"/>
      <c r="T3" s="312"/>
      <c r="U3" s="312"/>
      <c r="V3" s="312"/>
      <c r="W3" s="312"/>
      <c r="X3" s="312"/>
      <c r="Y3" s="312"/>
      <c r="Z3" s="312"/>
      <c r="AA3" s="312"/>
      <c r="AB3" s="312"/>
      <c r="AC3" s="312"/>
    </row>
    <row r="4" spans="1:30" s="219" customFormat="1" ht="16.5" customHeight="1" x14ac:dyDescent="0.2">
      <c r="A4" s="301"/>
      <c r="B4" s="64" t="s">
        <v>502</v>
      </c>
      <c r="C4" s="515">
        <v>106.28910933604436</v>
      </c>
      <c r="D4" s="515">
        <v>108.70206799258131</v>
      </c>
      <c r="E4" s="515">
        <v>107.97889313929238</v>
      </c>
      <c r="F4" s="515">
        <v>110.93772941264095</v>
      </c>
      <c r="G4" s="515">
        <v>115.15214273730888</v>
      </c>
      <c r="H4" s="515">
        <v>124.73507190540744</v>
      </c>
      <c r="I4" s="515">
        <v>126.8875854517587</v>
      </c>
      <c r="J4" s="515">
        <v>131.10636553961342</v>
      </c>
      <c r="K4" s="515">
        <v>137.55682277154807</v>
      </c>
      <c r="L4" s="515">
        <v>143.35203117208451</v>
      </c>
      <c r="M4" s="515">
        <v>149.73901744469626</v>
      </c>
      <c r="N4" s="515">
        <v>152.56576314945133</v>
      </c>
      <c r="O4" s="515">
        <v>151.56077838153314</v>
      </c>
      <c r="P4" s="515">
        <v>162.9358498081167</v>
      </c>
      <c r="Q4" s="330"/>
      <c r="R4" s="330"/>
      <c r="S4" s="330"/>
      <c r="T4" s="330"/>
      <c r="U4" s="330"/>
      <c r="V4" s="330"/>
      <c r="W4" s="330"/>
      <c r="X4" s="330"/>
      <c r="Y4" s="330"/>
      <c r="Z4" s="330"/>
      <c r="AA4" s="330"/>
      <c r="AB4" s="330"/>
      <c r="AC4" s="330"/>
    </row>
    <row r="5" spans="1:30" x14ac:dyDescent="0.2">
      <c r="B5" s="319" t="s">
        <v>595</v>
      </c>
      <c r="C5" s="325"/>
      <c r="D5" s="325"/>
      <c r="E5" s="325"/>
      <c r="F5" s="325"/>
      <c r="G5" s="325"/>
      <c r="H5" s="325"/>
      <c r="I5" s="325"/>
      <c r="J5" s="325"/>
      <c r="K5" s="325"/>
      <c r="L5" s="325"/>
      <c r="M5" s="325"/>
      <c r="N5" s="325"/>
      <c r="O5" s="325"/>
      <c r="P5" s="325"/>
      <c r="Q5" s="331"/>
      <c r="R5" s="331"/>
      <c r="S5" s="331"/>
      <c r="T5" s="331"/>
      <c r="U5" s="331"/>
      <c r="V5" s="331"/>
      <c r="W5" s="331"/>
      <c r="X5" s="331"/>
      <c r="Y5" s="331"/>
      <c r="Z5" s="331"/>
      <c r="AA5" s="331"/>
      <c r="AB5" s="331"/>
      <c r="AC5" s="331"/>
    </row>
    <row r="6" spans="1:30" x14ac:dyDescent="0.2">
      <c r="B6" s="308" t="s">
        <v>503</v>
      </c>
      <c r="C6" s="325">
        <v>38.661853762752962</v>
      </c>
      <c r="D6" s="325">
        <v>43.579260610425635</v>
      </c>
      <c r="E6" s="325">
        <v>46.28271140206391</v>
      </c>
      <c r="F6" s="325">
        <v>45.967031333297662</v>
      </c>
      <c r="G6" s="325">
        <v>46.178442079744791</v>
      </c>
      <c r="H6" s="325">
        <v>45.120592179806565</v>
      </c>
      <c r="I6" s="325">
        <v>44.435093086252195</v>
      </c>
      <c r="J6" s="325">
        <v>47.224977630506345</v>
      </c>
      <c r="K6" s="325">
        <v>52.059556117003424</v>
      </c>
      <c r="L6" s="325">
        <v>56.002298459536661</v>
      </c>
      <c r="M6" s="325">
        <v>57.622971730806228</v>
      </c>
      <c r="N6" s="325">
        <v>56.939042028573489</v>
      </c>
      <c r="O6" s="325">
        <v>53.692379081829145</v>
      </c>
      <c r="P6" s="325">
        <v>51.850560305828878</v>
      </c>
      <c r="Q6" s="318"/>
      <c r="R6" s="318"/>
      <c r="S6" s="318"/>
      <c r="T6" s="318"/>
      <c r="U6" s="318"/>
      <c r="V6" s="318"/>
      <c r="W6" s="318"/>
      <c r="X6" s="318"/>
      <c r="Y6" s="318"/>
      <c r="Z6" s="318"/>
      <c r="AA6" s="318"/>
      <c r="AB6" s="318"/>
      <c r="AC6" s="318"/>
    </row>
    <row r="7" spans="1:30" x14ac:dyDescent="0.2">
      <c r="B7" s="308" t="s">
        <v>504</v>
      </c>
      <c r="C7" s="325">
        <v>-11.835629750196487</v>
      </c>
      <c r="D7" s="325">
        <v>-11.384590629284814</v>
      </c>
      <c r="E7" s="325">
        <v>-10.392664144804153</v>
      </c>
      <c r="F7" s="325">
        <v>-8.7523597392170664</v>
      </c>
      <c r="G7" s="325">
        <v>-7.9892243179184543</v>
      </c>
      <c r="H7" s="325">
        <v>-7.6572721124366598</v>
      </c>
      <c r="I7" s="325">
        <v>-7.8031626142754336</v>
      </c>
      <c r="J7" s="325">
        <v>-9.7670418801295522</v>
      </c>
      <c r="K7" s="325">
        <v>-10.525383676726838</v>
      </c>
      <c r="L7" s="325">
        <v>-14.394917465252426</v>
      </c>
      <c r="M7" s="325">
        <v>-13.696007103174955</v>
      </c>
      <c r="N7" s="325">
        <v>-12.930322339927347</v>
      </c>
      <c r="O7" s="325">
        <v>-12.104104069332244</v>
      </c>
      <c r="P7" s="325">
        <v>-16.62174360039246</v>
      </c>
      <c r="Q7" s="318"/>
      <c r="R7" s="318"/>
      <c r="S7" s="318"/>
      <c r="T7" s="318"/>
      <c r="U7" s="318"/>
      <c r="V7" s="318"/>
      <c r="W7" s="318"/>
      <c r="X7" s="318"/>
      <c r="Y7" s="318"/>
      <c r="Z7" s="318"/>
      <c r="AA7" s="318"/>
      <c r="AB7" s="318"/>
      <c r="AC7" s="318"/>
    </row>
    <row r="8" spans="1:30" s="135" customFormat="1" x14ac:dyDescent="0.2">
      <c r="A8" s="413"/>
      <c r="B8" s="414" t="s">
        <v>662</v>
      </c>
      <c r="C8" s="329">
        <v>26.826224012556473</v>
      </c>
      <c r="D8" s="329">
        <v>32.194669981140819</v>
      </c>
      <c r="E8" s="329">
        <v>35.890047257259759</v>
      </c>
      <c r="F8" s="329">
        <v>37.214671594080599</v>
      </c>
      <c r="G8" s="329">
        <v>38.189217761826335</v>
      </c>
      <c r="H8" s="329">
        <v>37.463320067369906</v>
      </c>
      <c r="I8" s="329">
        <v>36.631930471976759</v>
      </c>
      <c r="J8" s="329">
        <v>37.457935750376791</v>
      </c>
      <c r="K8" s="329">
        <v>41.534172440276585</v>
      </c>
      <c r="L8" s="329">
        <v>41.607380994284235</v>
      </c>
      <c r="M8" s="329">
        <v>43.926964627631271</v>
      </c>
      <c r="N8" s="329">
        <v>44.008719688646138</v>
      </c>
      <c r="O8" s="329">
        <v>41.588275012496901</v>
      </c>
      <c r="P8" s="329">
        <v>35.228816705436415</v>
      </c>
      <c r="Q8" s="415"/>
      <c r="R8" s="415"/>
      <c r="S8" s="415"/>
      <c r="T8" s="415"/>
      <c r="U8" s="415"/>
      <c r="V8" s="415"/>
      <c r="W8" s="415"/>
      <c r="X8" s="415"/>
      <c r="Y8" s="415"/>
      <c r="Z8" s="415"/>
      <c r="AA8" s="415"/>
      <c r="AB8" s="415"/>
      <c r="AC8" s="415"/>
    </row>
    <row r="9" spans="1:30" s="219" customFormat="1" ht="16.5" customHeight="1" x14ac:dyDescent="0.2">
      <c r="A9" s="301"/>
      <c r="B9" s="302" t="s">
        <v>505</v>
      </c>
      <c r="C9" s="515">
        <v>133.11533334860084</v>
      </c>
      <c r="D9" s="515">
        <v>140.89673797372214</v>
      </c>
      <c r="E9" s="515">
        <v>143.86894039655215</v>
      </c>
      <c r="F9" s="515">
        <v>148.15240100672153</v>
      </c>
      <c r="G9" s="515">
        <v>153.34136049913522</v>
      </c>
      <c r="H9" s="515">
        <v>162.19839197277736</v>
      </c>
      <c r="I9" s="515">
        <v>163.51951592373547</v>
      </c>
      <c r="J9" s="515">
        <v>168.56430128999023</v>
      </c>
      <c r="K9" s="515">
        <v>179.09099521182463</v>
      </c>
      <c r="L9" s="515">
        <v>184.95941216636874</v>
      </c>
      <c r="M9" s="515">
        <v>193.66598207232752</v>
      </c>
      <c r="N9" s="515">
        <v>196.57448283809745</v>
      </c>
      <c r="O9" s="515">
        <v>193.14905339403006</v>
      </c>
      <c r="P9" s="515">
        <v>198.16466651355313</v>
      </c>
      <c r="Q9" s="330"/>
      <c r="R9" s="330"/>
      <c r="S9" s="330"/>
      <c r="T9" s="330"/>
      <c r="U9" s="330"/>
      <c r="V9" s="330"/>
      <c r="W9" s="330"/>
      <c r="X9" s="330"/>
      <c r="Y9" s="330"/>
      <c r="Z9" s="330"/>
      <c r="AA9" s="330"/>
      <c r="AB9" s="330"/>
      <c r="AC9" s="330"/>
    </row>
    <row r="10" spans="1:30" x14ac:dyDescent="0.2">
      <c r="B10" s="319" t="s">
        <v>596</v>
      </c>
      <c r="C10" s="325"/>
      <c r="D10" s="325"/>
      <c r="E10" s="325"/>
      <c r="F10" s="325"/>
      <c r="G10" s="325"/>
      <c r="H10" s="325"/>
      <c r="I10" s="325"/>
      <c r="J10" s="325"/>
      <c r="K10" s="325"/>
      <c r="L10" s="325"/>
      <c r="M10" s="325"/>
      <c r="N10" s="325"/>
      <c r="O10" s="325"/>
      <c r="P10" s="325"/>
      <c r="Q10" s="331"/>
      <c r="R10" s="331"/>
      <c r="S10" s="331"/>
      <c r="T10" s="331"/>
      <c r="U10" s="331"/>
      <c r="V10" s="331"/>
      <c r="W10" s="331"/>
      <c r="X10" s="331"/>
      <c r="Y10" s="331"/>
      <c r="Z10" s="331"/>
      <c r="AA10" s="331"/>
      <c r="AB10" s="331"/>
      <c r="AC10" s="331"/>
    </row>
    <row r="11" spans="1:30" x14ac:dyDescent="0.2">
      <c r="B11" s="308" t="s">
        <v>503</v>
      </c>
      <c r="C11" s="325">
        <v>27.285736509948727</v>
      </c>
      <c r="D11" s="325">
        <v>32.320066522898408</v>
      </c>
      <c r="E11" s="325">
        <v>28.465024150360886</v>
      </c>
      <c r="F11" s="325">
        <v>36.733426015997878</v>
      </c>
      <c r="G11" s="325">
        <v>44.943283650608535</v>
      </c>
      <c r="H11" s="325">
        <v>41.292442099437309</v>
      </c>
      <c r="I11" s="325">
        <v>43.148427655879381</v>
      </c>
      <c r="J11" s="325">
        <v>47.998962713529025</v>
      </c>
      <c r="K11" s="325">
        <v>54.505205966154755</v>
      </c>
      <c r="L11" s="325">
        <v>58.137084111111477</v>
      </c>
      <c r="M11" s="325">
        <v>65.835597705270999</v>
      </c>
      <c r="N11" s="325">
        <v>66.305597170384971</v>
      </c>
      <c r="O11" s="325">
        <v>64.631022453785079</v>
      </c>
      <c r="P11" s="325">
        <v>66.15100149911116</v>
      </c>
      <c r="Q11" s="318"/>
      <c r="R11" s="318"/>
      <c r="S11" s="318"/>
      <c r="T11" s="318"/>
      <c r="U11" s="318"/>
      <c r="V11" s="318"/>
      <c r="W11" s="318"/>
      <c r="X11" s="318"/>
      <c r="Y11" s="318"/>
      <c r="Z11" s="318"/>
      <c r="AA11" s="318"/>
      <c r="AB11" s="318"/>
      <c r="AC11" s="318"/>
    </row>
    <row r="12" spans="1:30" x14ac:dyDescent="0.2">
      <c r="B12" s="308" t="s">
        <v>504</v>
      </c>
      <c r="C12" s="325">
        <v>-2.7675756048415536</v>
      </c>
      <c r="D12" s="325">
        <v>-2.8472977050522585</v>
      </c>
      <c r="E12" s="325">
        <v>-2.8353857125911803</v>
      </c>
      <c r="F12" s="325">
        <v>-2.9558299781272144</v>
      </c>
      <c r="G12" s="325">
        <v>-3.0441877299382885</v>
      </c>
      <c r="H12" s="325">
        <v>-3.2226263555911365</v>
      </c>
      <c r="I12" s="325">
        <v>-3.3093194847112022</v>
      </c>
      <c r="J12" s="325">
        <v>-3.388545047575529</v>
      </c>
      <c r="K12" s="325">
        <v>-3.5786797611767129</v>
      </c>
      <c r="L12" s="325">
        <v>-3.7085325371455657</v>
      </c>
      <c r="M12" s="325">
        <v>-3.8787877112215439</v>
      </c>
      <c r="N12" s="325">
        <v>-4.1005834206553304</v>
      </c>
      <c r="O12" s="325">
        <v>-4.4264054756820483</v>
      </c>
      <c r="P12" s="325">
        <v>-5.2877326749793436</v>
      </c>
      <c r="Q12" s="318"/>
      <c r="R12" s="318"/>
      <c r="S12" s="318"/>
      <c r="T12" s="318"/>
      <c r="U12" s="318"/>
      <c r="V12" s="318"/>
      <c r="W12" s="318"/>
      <c r="X12" s="318"/>
      <c r="Y12" s="318"/>
      <c r="Z12" s="318"/>
      <c r="AA12" s="318"/>
      <c r="AB12" s="318"/>
      <c r="AC12" s="318"/>
    </row>
    <row r="13" spans="1:30" s="135" customFormat="1" x14ac:dyDescent="0.2">
      <c r="A13" s="413"/>
      <c r="B13" s="414" t="s">
        <v>663</v>
      </c>
      <c r="C13" s="329">
        <v>24.518160905107173</v>
      </c>
      <c r="D13" s="329">
        <v>29.472768817846148</v>
      </c>
      <c r="E13" s="329">
        <v>25.629638437769707</v>
      </c>
      <c r="F13" s="329">
        <v>33.777596037870666</v>
      </c>
      <c r="G13" s="329">
        <v>41.899095920670248</v>
      </c>
      <c r="H13" s="329">
        <v>38.069815743846171</v>
      </c>
      <c r="I13" s="329">
        <v>39.839108171168178</v>
      </c>
      <c r="J13" s="329">
        <v>44.610417665953499</v>
      </c>
      <c r="K13" s="329">
        <v>50.926526204978039</v>
      </c>
      <c r="L13" s="329">
        <v>54.428551573965912</v>
      </c>
      <c r="M13" s="329">
        <v>61.956809994049458</v>
      </c>
      <c r="N13" s="329">
        <v>62.205013749729638</v>
      </c>
      <c r="O13" s="329">
        <v>60.204616978103033</v>
      </c>
      <c r="P13" s="329">
        <v>60.863268824131815</v>
      </c>
      <c r="Q13" s="415"/>
      <c r="R13" s="415"/>
      <c r="S13" s="415"/>
      <c r="T13" s="415"/>
      <c r="U13" s="415"/>
      <c r="V13" s="415"/>
      <c r="W13" s="415"/>
      <c r="X13" s="415"/>
      <c r="Y13" s="415"/>
      <c r="Z13" s="415"/>
      <c r="AA13" s="415"/>
      <c r="AB13" s="415"/>
      <c r="AC13" s="415"/>
    </row>
    <row r="14" spans="1:30" s="246" customFormat="1" ht="16.5" customHeight="1" x14ac:dyDescent="0.2">
      <c r="A14" s="310"/>
      <c r="B14" s="311" t="s">
        <v>506</v>
      </c>
      <c r="C14" s="516">
        <v>157.63349425370802</v>
      </c>
      <c r="D14" s="516">
        <v>170.36950679156828</v>
      </c>
      <c r="E14" s="516">
        <v>169.49857883432185</v>
      </c>
      <c r="F14" s="516">
        <v>181.9299970445922</v>
      </c>
      <c r="G14" s="516">
        <v>195.24045641980547</v>
      </c>
      <c r="H14" s="516">
        <v>200.26820771662355</v>
      </c>
      <c r="I14" s="516">
        <v>203.35862409490363</v>
      </c>
      <c r="J14" s="516">
        <v>213.17471895594372</v>
      </c>
      <c r="K14" s="516">
        <v>230.01752141680268</v>
      </c>
      <c r="L14" s="516">
        <v>239.38796374033464</v>
      </c>
      <c r="M14" s="516">
        <v>255.62279206637697</v>
      </c>
      <c r="N14" s="516">
        <v>258.77949658782711</v>
      </c>
      <c r="O14" s="516">
        <v>253.35367037213311</v>
      </c>
      <c r="P14" s="516">
        <v>259.02793533768494</v>
      </c>
      <c r="Q14" s="330"/>
      <c r="R14" s="330"/>
      <c r="S14" s="330"/>
      <c r="T14" s="330"/>
      <c r="U14" s="330"/>
      <c r="V14" s="330"/>
      <c r="W14" s="330"/>
      <c r="X14" s="330"/>
      <c r="Y14" s="330"/>
      <c r="Z14" s="330"/>
      <c r="AA14" s="330"/>
      <c r="AB14" s="330"/>
      <c r="AC14" s="330"/>
    </row>
    <row r="15" spans="1:30" s="219" customFormat="1" ht="20.25" customHeight="1" x14ac:dyDescent="0.2">
      <c r="A15" s="301" t="s">
        <v>832</v>
      </c>
      <c r="B15" s="302"/>
      <c r="C15" s="517"/>
      <c r="D15" s="517"/>
      <c r="E15" s="517"/>
      <c r="F15" s="517"/>
      <c r="G15" s="517"/>
      <c r="H15" s="517"/>
      <c r="I15" s="517"/>
      <c r="J15" s="517"/>
      <c r="K15" s="517"/>
      <c r="L15" s="517"/>
      <c r="M15" s="517"/>
      <c r="N15" s="517"/>
      <c r="O15" s="517"/>
      <c r="P15" s="517"/>
      <c r="Q15" s="312"/>
      <c r="R15" s="312"/>
      <c r="S15" s="312"/>
      <c r="T15" s="312"/>
      <c r="U15" s="312"/>
      <c r="V15" s="312"/>
      <c r="W15" s="312"/>
      <c r="X15" s="312"/>
      <c r="Y15" s="312"/>
      <c r="Z15" s="312"/>
      <c r="AA15" s="312"/>
      <c r="AB15" s="312"/>
      <c r="AC15" s="312"/>
    </row>
    <row r="16" spans="1:30" s="219" customFormat="1" ht="16.5" customHeight="1" x14ac:dyDescent="0.2">
      <c r="A16" s="301"/>
      <c r="B16" s="64" t="s">
        <v>552</v>
      </c>
      <c r="C16" s="515">
        <v>120.62394024301813</v>
      </c>
      <c r="D16" s="515">
        <v>117.19307552279125</v>
      </c>
      <c r="E16" s="515">
        <v>114.38378348437992</v>
      </c>
      <c r="F16" s="515">
        <v>121.12176161020288</v>
      </c>
      <c r="G16" s="515">
        <v>127.61798201623321</v>
      </c>
      <c r="H16" s="515">
        <v>130.9563442267584</v>
      </c>
      <c r="I16" s="515">
        <v>131.17905507957309</v>
      </c>
      <c r="J16" s="515">
        <v>131.10636553961345</v>
      </c>
      <c r="K16" s="515">
        <v>134.54394271648255</v>
      </c>
      <c r="L16" s="515">
        <v>137.07683928405444</v>
      </c>
      <c r="M16" s="515">
        <v>141.2569851007818</v>
      </c>
      <c r="N16" s="515">
        <v>138.53003219793072</v>
      </c>
      <c r="O16" s="515">
        <v>136.68572781749768</v>
      </c>
      <c r="P16" s="515">
        <v>143.7964065602302</v>
      </c>
      <c r="Q16" s="330"/>
      <c r="R16" s="330"/>
      <c r="S16" s="330"/>
      <c r="T16" s="330"/>
      <c r="U16" s="330"/>
      <c r="V16" s="330"/>
      <c r="W16" s="330"/>
      <c r="X16" s="330"/>
      <c r="Y16" s="330"/>
      <c r="Z16" s="330"/>
      <c r="AA16" s="330"/>
      <c r="AB16" s="330"/>
      <c r="AC16" s="330"/>
    </row>
    <row r="17" spans="1:29" x14ac:dyDescent="0.2">
      <c r="A17" s="301"/>
      <c r="B17" s="313" t="s">
        <v>597</v>
      </c>
      <c r="C17" s="518" t="s">
        <v>311</v>
      </c>
      <c r="D17" s="518" t="s">
        <v>311</v>
      </c>
      <c r="E17" s="518" t="s">
        <v>311</v>
      </c>
      <c r="F17" s="518" t="s">
        <v>311</v>
      </c>
      <c r="G17" s="518" t="s">
        <v>311</v>
      </c>
      <c r="H17" s="518" t="s">
        <v>311</v>
      </c>
      <c r="I17" s="518" t="s">
        <v>311</v>
      </c>
      <c r="J17" s="518" t="s">
        <v>311</v>
      </c>
      <c r="K17" s="518" t="s">
        <v>311</v>
      </c>
      <c r="L17" s="518" t="s">
        <v>311</v>
      </c>
      <c r="M17" s="518" t="s">
        <v>311</v>
      </c>
      <c r="N17" s="518" t="s">
        <v>311</v>
      </c>
      <c r="O17" s="518" t="s">
        <v>311</v>
      </c>
      <c r="P17" s="518" t="s">
        <v>311</v>
      </c>
      <c r="Q17" s="318"/>
      <c r="R17" s="318"/>
      <c r="S17" s="318"/>
      <c r="T17" s="318"/>
      <c r="U17" s="318"/>
      <c r="V17" s="318"/>
      <c r="W17" s="318"/>
      <c r="X17" s="318"/>
      <c r="Y17" s="318"/>
      <c r="Z17" s="318"/>
      <c r="AA17" s="318"/>
      <c r="AB17" s="318"/>
      <c r="AC17" s="318"/>
    </row>
    <row r="18" spans="1:29" s="219" customFormat="1" ht="16.5" customHeight="1" x14ac:dyDescent="0.2">
      <c r="A18" s="301"/>
      <c r="B18" s="64" t="s">
        <v>507</v>
      </c>
      <c r="C18" s="515">
        <v>120.62394024301813</v>
      </c>
      <c r="D18" s="515">
        <v>117.19307552279125</v>
      </c>
      <c r="E18" s="515">
        <v>114.38378348437992</v>
      </c>
      <c r="F18" s="515">
        <v>121.12176161020288</v>
      </c>
      <c r="G18" s="515">
        <v>127.61798201623321</v>
      </c>
      <c r="H18" s="515">
        <v>130.9563442267584</v>
      </c>
      <c r="I18" s="515">
        <v>131.17905507957309</v>
      </c>
      <c r="J18" s="515">
        <v>131.10636553961345</v>
      </c>
      <c r="K18" s="515">
        <v>134.54394271648255</v>
      </c>
      <c r="L18" s="515">
        <v>137.07683928405444</v>
      </c>
      <c r="M18" s="515">
        <v>141.2569851007818</v>
      </c>
      <c r="N18" s="515">
        <v>138.53003219793072</v>
      </c>
      <c r="O18" s="515">
        <v>136.68572781749768</v>
      </c>
      <c r="P18" s="515">
        <v>143.7964065602302</v>
      </c>
      <c r="Q18" s="330"/>
      <c r="R18" s="330"/>
      <c r="S18" s="330"/>
      <c r="T18" s="330"/>
      <c r="U18" s="330"/>
      <c r="V18" s="330"/>
      <c r="W18" s="330"/>
      <c r="X18" s="330"/>
      <c r="Y18" s="330"/>
      <c r="Z18" s="330"/>
      <c r="AA18" s="330"/>
      <c r="AB18" s="330"/>
      <c r="AC18" s="330"/>
    </row>
    <row r="19" spans="1:29" x14ac:dyDescent="0.2">
      <c r="A19" s="301"/>
      <c r="B19" s="314" t="s">
        <v>598</v>
      </c>
      <c r="C19" s="325"/>
      <c r="D19" s="325"/>
      <c r="E19" s="325"/>
      <c r="F19" s="325"/>
      <c r="G19" s="325"/>
      <c r="H19" s="325"/>
      <c r="I19" s="325"/>
      <c r="J19" s="325"/>
      <c r="K19" s="325"/>
      <c r="L19" s="325"/>
      <c r="M19" s="325"/>
      <c r="N19" s="325"/>
      <c r="O19" s="325"/>
      <c r="P19" s="325"/>
      <c r="Q19" s="331"/>
      <c r="R19" s="331"/>
      <c r="S19" s="331"/>
      <c r="T19" s="331"/>
      <c r="U19" s="331"/>
      <c r="V19" s="331"/>
      <c r="W19" s="331"/>
      <c r="X19" s="331"/>
      <c r="Y19" s="331"/>
      <c r="Z19" s="331"/>
      <c r="AA19" s="331"/>
      <c r="AB19" s="331"/>
      <c r="AC19" s="331"/>
    </row>
    <row r="20" spans="1:29" x14ac:dyDescent="0.2">
      <c r="A20" s="301"/>
      <c r="B20" s="315" t="s">
        <v>503</v>
      </c>
      <c r="C20" s="325">
        <v>44.861842587932792</v>
      </c>
      <c r="D20" s="325">
        <v>48.216932729490075</v>
      </c>
      <c r="E20" s="325">
        <v>49.647544400727902</v>
      </c>
      <c r="F20" s="325">
        <v>48.801838741617892</v>
      </c>
      <c r="G20" s="325">
        <v>49.060010424728191</v>
      </c>
      <c r="H20" s="325">
        <v>46.801168468398664</v>
      </c>
      <c r="I20" s="325">
        <v>45.915931044396004</v>
      </c>
      <c r="J20" s="325">
        <v>47.224977630506345</v>
      </c>
      <c r="K20" s="325">
        <v>49.91584348450214</v>
      </c>
      <c r="L20" s="325">
        <v>50.792915558742443</v>
      </c>
      <c r="M20" s="325">
        <v>51.020121931052685</v>
      </c>
      <c r="N20" s="325">
        <v>44.691660993820868</v>
      </c>
      <c r="O20" s="325">
        <v>43.240081863503903</v>
      </c>
      <c r="P20" s="325">
        <v>40.968481864751311</v>
      </c>
      <c r="Q20" s="318"/>
      <c r="R20" s="318"/>
      <c r="S20" s="318"/>
      <c r="T20" s="318"/>
      <c r="U20" s="318"/>
      <c r="V20" s="318"/>
      <c r="W20" s="318"/>
      <c r="X20" s="318"/>
      <c r="Y20" s="318"/>
      <c r="Z20" s="318"/>
      <c r="AA20" s="318"/>
      <c r="AB20" s="318"/>
      <c r="AC20" s="318"/>
    </row>
    <row r="21" spans="1:29" x14ac:dyDescent="0.2">
      <c r="A21" s="301"/>
      <c r="B21" s="315" t="s">
        <v>504</v>
      </c>
      <c r="C21" s="325">
        <v>-13.733644590366403</v>
      </c>
      <c r="D21" s="325">
        <v>-12.596130196703847</v>
      </c>
      <c r="E21" s="325">
        <v>-11.148228764920805</v>
      </c>
      <c r="F21" s="325">
        <v>-9.2921216840143028</v>
      </c>
      <c r="G21" s="325">
        <v>-8.4877577213565765</v>
      </c>
      <c r="H21" s="325">
        <v>-7.9424773663078154</v>
      </c>
      <c r="I21" s="325">
        <v>-8.0632097659795612</v>
      </c>
      <c r="J21" s="325">
        <v>-9.7670418801295522</v>
      </c>
      <c r="K21" s="325">
        <v>-10.091968572321971</v>
      </c>
      <c r="L21" s="325">
        <v>-13.055889622386093</v>
      </c>
      <c r="M21" s="325">
        <v>-12.126621230799426</v>
      </c>
      <c r="N21" s="325">
        <v>-10.149056990928432</v>
      </c>
      <c r="O21" s="325">
        <v>-9.7477977283264536</v>
      </c>
      <c r="P21" s="325">
        <v>-13.133273724270101</v>
      </c>
      <c r="Q21" s="318"/>
      <c r="R21" s="318"/>
      <c r="S21" s="318"/>
      <c r="T21" s="318"/>
      <c r="U21" s="318"/>
      <c r="V21" s="318"/>
      <c r="W21" s="318"/>
      <c r="X21" s="318"/>
      <c r="Y21" s="318"/>
      <c r="Z21" s="318"/>
      <c r="AA21" s="318"/>
      <c r="AB21" s="318"/>
      <c r="AC21" s="318"/>
    </row>
    <row r="22" spans="1:29" s="135" customFormat="1" x14ac:dyDescent="0.2">
      <c r="A22" s="413"/>
      <c r="B22" s="414" t="s">
        <v>662</v>
      </c>
      <c r="C22" s="329">
        <v>31.128197997566389</v>
      </c>
      <c r="D22" s="329">
        <v>35.620802532786229</v>
      </c>
      <c r="E22" s="329">
        <v>38.499315635807093</v>
      </c>
      <c r="F22" s="329">
        <v>39.509717057603588</v>
      </c>
      <c r="G22" s="329">
        <v>40.572252703371618</v>
      </c>
      <c r="H22" s="329">
        <v>38.858691102090852</v>
      </c>
      <c r="I22" s="329">
        <v>37.852721278416439</v>
      </c>
      <c r="J22" s="329">
        <v>37.457935750376791</v>
      </c>
      <c r="K22" s="329">
        <v>39.823874912180173</v>
      </c>
      <c r="L22" s="329">
        <v>37.737025936356346</v>
      </c>
      <c r="M22" s="329">
        <v>38.893500700253256</v>
      </c>
      <c r="N22" s="329">
        <v>34.542604002892432</v>
      </c>
      <c r="O22" s="329">
        <v>33.492284135177449</v>
      </c>
      <c r="P22" s="329">
        <v>27.83520814048121</v>
      </c>
      <c r="Q22" s="415"/>
      <c r="R22" s="415"/>
      <c r="S22" s="415"/>
      <c r="T22" s="415"/>
      <c r="U22" s="415"/>
      <c r="V22" s="415"/>
      <c r="W22" s="415"/>
      <c r="X22" s="415"/>
      <c r="Y22" s="415"/>
      <c r="Z22" s="415"/>
      <c r="AA22" s="415"/>
      <c r="AB22" s="415"/>
      <c r="AC22" s="415"/>
    </row>
    <row r="23" spans="1:29" s="219" customFormat="1" ht="16.5" customHeight="1" x14ac:dyDescent="0.2">
      <c r="A23" s="301"/>
      <c r="B23" s="64" t="s">
        <v>508</v>
      </c>
      <c r="C23" s="515">
        <v>151.75213824058451</v>
      </c>
      <c r="D23" s="515">
        <v>152.81387805557748</v>
      </c>
      <c r="E23" s="515">
        <v>152.88309912018701</v>
      </c>
      <c r="F23" s="515">
        <v>160.63147866780648</v>
      </c>
      <c r="G23" s="515">
        <v>168.19023471960483</v>
      </c>
      <c r="H23" s="515">
        <v>169.81503532884923</v>
      </c>
      <c r="I23" s="515">
        <v>169.03177635798951</v>
      </c>
      <c r="J23" s="515">
        <v>168.56430128999025</v>
      </c>
      <c r="K23" s="515">
        <v>174.36781762866272</v>
      </c>
      <c r="L23" s="515">
        <v>174.81386522041078</v>
      </c>
      <c r="M23" s="515">
        <v>180.15048580103505</v>
      </c>
      <c r="N23" s="515">
        <v>173.07263620082315</v>
      </c>
      <c r="O23" s="515">
        <v>170.17801195267512</v>
      </c>
      <c r="P23" s="515">
        <v>171.6316147007114</v>
      </c>
      <c r="Q23" s="330"/>
      <c r="R23" s="330"/>
      <c r="S23" s="330"/>
      <c r="T23" s="330"/>
      <c r="U23" s="330"/>
      <c r="V23" s="330"/>
      <c r="W23" s="330"/>
      <c r="X23" s="330"/>
      <c r="Y23" s="330"/>
      <c r="Z23" s="330"/>
      <c r="AA23" s="330"/>
      <c r="AB23" s="330"/>
      <c r="AC23" s="330"/>
    </row>
    <row r="24" spans="1:29" x14ac:dyDescent="0.2">
      <c r="A24" s="301"/>
      <c r="B24" s="314" t="s">
        <v>599</v>
      </c>
      <c r="C24" s="325"/>
      <c r="D24" s="325"/>
      <c r="E24" s="325"/>
      <c r="F24" s="325"/>
      <c r="G24" s="325"/>
      <c r="H24" s="325"/>
      <c r="I24" s="325"/>
      <c r="J24" s="325"/>
      <c r="K24" s="325"/>
      <c r="L24" s="325"/>
      <c r="M24" s="325"/>
      <c r="N24" s="325"/>
      <c r="O24" s="325"/>
      <c r="P24" s="325"/>
      <c r="Q24" s="331"/>
      <c r="R24" s="331"/>
      <c r="S24" s="331"/>
      <c r="T24" s="331"/>
      <c r="U24" s="331"/>
      <c r="V24" s="331"/>
      <c r="W24" s="331"/>
      <c r="X24" s="331"/>
      <c r="Y24" s="331"/>
      <c r="Z24" s="331"/>
      <c r="AA24" s="331"/>
      <c r="AB24" s="331"/>
      <c r="AC24" s="331"/>
    </row>
    <row r="25" spans="1:29" x14ac:dyDescent="0.2">
      <c r="A25" s="301"/>
      <c r="B25" s="315" t="s">
        <v>503</v>
      </c>
      <c r="C25" s="325">
        <v>31.661399986578605</v>
      </c>
      <c r="D25" s="325">
        <v>35.759543680151857</v>
      </c>
      <c r="E25" s="325">
        <v>30.534480534124746</v>
      </c>
      <c r="F25" s="325">
        <v>38.998792849198225</v>
      </c>
      <c r="G25" s="325">
        <v>47.747777211988534</v>
      </c>
      <c r="H25" s="325">
        <v>42.830433861908766</v>
      </c>
      <c r="I25" s="325">
        <v>44.586386374296403</v>
      </c>
      <c r="J25" s="325">
        <v>47.998962713529025</v>
      </c>
      <c r="K25" s="325">
        <v>52.260786165414899</v>
      </c>
      <c r="L25" s="325">
        <v>52.729121577407909</v>
      </c>
      <c r="M25" s="325">
        <v>58.291686829662623</v>
      </c>
      <c r="N25" s="325">
        <v>52.04350416089946</v>
      </c>
      <c r="O25" s="325">
        <v>52.049299167102959</v>
      </c>
      <c r="P25" s="325">
        <v>52.267633932334014</v>
      </c>
      <c r="Q25" s="318"/>
      <c r="R25" s="318"/>
      <c r="S25" s="318"/>
      <c r="T25" s="318"/>
      <c r="U25" s="318"/>
      <c r="V25" s="318"/>
      <c r="W25" s="318"/>
      <c r="X25" s="318"/>
      <c r="Y25" s="318"/>
      <c r="Z25" s="318"/>
      <c r="AA25" s="318"/>
      <c r="AB25" s="318"/>
      <c r="AC25" s="318"/>
    </row>
    <row r="26" spans="1:29" x14ac:dyDescent="0.2">
      <c r="A26" s="316"/>
      <c r="B26" s="317" t="s">
        <v>504</v>
      </c>
      <c r="C26" s="333">
        <v>-3.2113964813094316</v>
      </c>
      <c r="D26" s="333">
        <v>-3.1503049841211004</v>
      </c>
      <c r="E26" s="333">
        <v>-3.0415231475134084</v>
      </c>
      <c r="F26" s="333">
        <v>-3.1381173366249628</v>
      </c>
      <c r="G26" s="333">
        <v>-3.2341472565855658</v>
      </c>
      <c r="H26" s="333">
        <v>-3.3426573476183705</v>
      </c>
      <c r="I26" s="333">
        <v>-3.4196054224287815</v>
      </c>
      <c r="J26" s="333">
        <v>-3.3885450475755285</v>
      </c>
      <c r="K26" s="333">
        <v>-3.4313165951430031</v>
      </c>
      <c r="L26" s="333">
        <v>-3.3635615892119954</v>
      </c>
      <c r="M26" s="333">
        <v>-3.4343286371222201</v>
      </c>
      <c r="N26" s="333">
        <v>-3.2185628276085994</v>
      </c>
      <c r="O26" s="333">
        <v>-3.5647169747843725</v>
      </c>
      <c r="P26" s="333">
        <v>-4.1779756847910337</v>
      </c>
      <c r="Q26" s="318"/>
      <c r="R26" s="318"/>
      <c r="S26" s="318"/>
      <c r="T26" s="318"/>
      <c r="U26" s="318"/>
      <c r="V26" s="318"/>
      <c r="W26" s="318"/>
      <c r="X26" s="318"/>
      <c r="Y26" s="318"/>
      <c r="Z26" s="318"/>
      <c r="AA26" s="318"/>
      <c r="AB26" s="318"/>
      <c r="AC26" s="318"/>
    </row>
    <row r="27" spans="1:29" s="135" customFormat="1" x14ac:dyDescent="0.2">
      <c r="A27" s="413"/>
      <c r="B27" s="414" t="s">
        <v>663</v>
      </c>
      <c r="C27" s="329">
        <v>28.450003505269173</v>
      </c>
      <c r="D27" s="329">
        <v>32.609238696030758</v>
      </c>
      <c r="E27" s="329">
        <v>27.492957386611337</v>
      </c>
      <c r="F27" s="329">
        <v>35.860675512573259</v>
      </c>
      <c r="G27" s="329">
        <v>44.513629955402969</v>
      </c>
      <c r="H27" s="329">
        <v>39.487776514290395</v>
      </c>
      <c r="I27" s="329">
        <v>41.166780951867622</v>
      </c>
      <c r="J27" s="329">
        <v>44.610417665953499</v>
      </c>
      <c r="K27" s="329">
        <v>48.829469570271897</v>
      </c>
      <c r="L27" s="329">
        <v>49.365559988195912</v>
      </c>
      <c r="M27" s="329">
        <v>54.857358192540403</v>
      </c>
      <c r="N27" s="329">
        <v>48.824941333290859</v>
      </c>
      <c r="O27" s="329">
        <v>48.484582192318584</v>
      </c>
      <c r="P27" s="329">
        <v>48.089658247542978</v>
      </c>
      <c r="Q27" s="415"/>
      <c r="R27" s="415"/>
      <c r="S27" s="415"/>
      <c r="T27" s="415"/>
      <c r="U27" s="415"/>
      <c r="V27" s="415"/>
      <c r="W27" s="415"/>
      <c r="X27" s="415"/>
      <c r="Y27" s="415"/>
      <c r="Z27" s="415"/>
      <c r="AA27" s="415"/>
      <c r="AB27" s="415"/>
      <c r="AC27" s="415"/>
    </row>
    <row r="28" spans="1:29" s="219" customFormat="1" ht="16.5" customHeight="1" x14ac:dyDescent="0.2">
      <c r="A28" s="310"/>
      <c r="B28" s="67" t="s">
        <v>600</v>
      </c>
      <c r="C28" s="516">
        <v>180.20214174585368</v>
      </c>
      <c r="D28" s="516">
        <v>185.42311675160823</v>
      </c>
      <c r="E28" s="516">
        <v>180.37605650679836</v>
      </c>
      <c r="F28" s="516">
        <v>196.49215418037974</v>
      </c>
      <c r="G28" s="516">
        <v>212.70386467500779</v>
      </c>
      <c r="H28" s="516">
        <v>209.30281184313964</v>
      </c>
      <c r="I28" s="516">
        <v>210.19855730985714</v>
      </c>
      <c r="J28" s="516">
        <v>213.17471895594377</v>
      </c>
      <c r="K28" s="516">
        <v>223.19728719893459</v>
      </c>
      <c r="L28" s="516">
        <v>224.17942520860669</v>
      </c>
      <c r="M28" s="516">
        <v>235.00784399357545</v>
      </c>
      <c r="N28" s="516">
        <v>221.89757753411402</v>
      </c>
      <c r="O28" s="516">
        <v>218.6625941449937</v>
      </c>
      <c r="P28" s="516">
        <v>219.72127294825438</v>
      </c>
      <c r="Q28" s="330"/>
      <c r="R28" s="330"/>
      <c r="S28" s="330"/>
      <c r="T28" s="330"/>
      <c r="U28" s="330"/>
      <c r="V28" s="330"/>
      <c r="W28" s="330"/>
      <c r="X28" s="330"/>
      <c r="Y28" s="330"/>
      <c r="Z28" s="330"/>
      <c r="AA28" s="330"/>
      <c r="AB28" s="330"/>
      <c r="AC28" s="330"/>
    </row>
    <row r="29" spans="1:29" s="46" customFormat="1" ht="16.5" customHeight="1" x14ac:dyDescent="0.2">
      <c r="A29" s="319"/>
      <c r="B29" s="320" t="s">
        <v>509</v>
      </c>
      <c r="C29" s="309"/>
      <c r="D29" s="309"/>
      <c r="E29" s="309"/>
      <c r="F29" s="309"/>
      <c r="G29" s="309"/>
      <c r="H29" s="309"/>
      <c r="I29" s="309"/>
      <c r="J29" s="309"/>
      <c r="K29" s="309"/>
      <c r="L29" s="309"/>
      <c r="M29" s="309"/>
      <c r="N29" s="309"/>
      <c r="O29" s="309"/>
      <c r="P29" s="309"/>
      <c r="Q29" s="318"/>
      <c r="R29" s="318"/>
      <c r="S29" s="318"/>
      <c r="T29" s="318"/>
      <c r="U29" s="318"/>
      <c r="V29" s="318"/>
      <c r="W29" s="318"/>
      <c r="X29" s="318"/>
      <c r="Y29" s="318"/>
      <c r="Z29" s="318"/>
      <c r="AA29" s="318"/>
      <c r="AB29" s="318"/>
      <c r="AC29" s="318"/>
    </row>
    <row r="30" spans="1:29" x14ac:dyDescent="0.2">
      <c r="A30" s="301"/>
      <c r="B30" s="315" t="s">
        <v>510</v>
      </c>
      <c r="C30" s="321"/>
      <c r="D30" s="321">
        <v>-2.8442651710056888E-2</v>
      </c>
      <c r="E30" s="321">
        <v>-2.3971484884061978E-2</v>
      </c>
      <c r="F30" s="321">
        <v>5.8906760386563839E-2</v>
      </c>
      <c r="G30" s="321">
        <v>5.3633800562913114E-2</v>
      </c>
      <c r="H30" s="321">
        <v>2.615902679060178E-2</v>
      </c>
      <c r="I30" s="321">
        <v>1.7006495876905614E-3</v>
      </c>
      <c r="J30" s="321">
        <v>-5.5412458883430382E-4</v>
      </c>
      <c r="K30" s="321">
        <v>2.6219758001227111E-2</v>
      </c>
      <c r="L30" s="321">
        <v>1.8825794134109231E-2</v>
      </c>
      <c r="M30" s="321">
        <v>3.0494909559923178E-2</v>
      </c>
      <c r="N30" s="321">
        <v>-1.930490659209172E-2</v>
      </c>
      <c r="O30" s="321">
        <v>-1.3313390253154034E-2</v>
      </c>
      <c r="P30" s="321">
        <v>5.2022101036230062E-2</v>
      </c>
      <c r="Q30" s="332"/>
      <c r="R30" s="332"/>
      <c r="S30" s="332"/>
      <c r="T30" s="332"/>
      <c r="U30" s="332"/>
      <c r="V30" s="332"/>
      <c r="W30" s="332"/>
      <c r="X30" s="332"/>
      <c r="Y30" s="332"/>
      <c r="Z30" s="332"/>
      <c r="AA30" s="332"/>
      <c r="AB30" s="332"/>
      <c r="AC30" s="332"/>
    </row>
    <row r="31" spans="1:29" x14ac:dyDescent="0.2">
      <c r="A31" s="301"/>
      <c r="B31" s="315" t="s">
        <v>511</v>
      </c>
      <c r="C31" s="321"/>
      <c r="D31" s="321">
        <v>6.9965394049980034E-3</v>
      </c>
      <c r="E31" s="321">
        <v>4.5297629698493047E-4</v>
      </c>
      <c r="F31" s="321">
        <v>5.0681727360381235E-2</v>
      </c>
      <c r="G31" s="321">
        <v>4.7056505452646835E-2</v>
      </c>
      <c r="H31" s="321">
        <v>9.6604931430956942E-3</v>
      </c>
      <c r="I31" s="321">
        <v>-4.6124241551576128E-3</v>
      </c>
      <c r="J31" s="321">
        <v>-2.7656046577254623E-3</v>
      </c>
      <c r="K31" s="321">
        <v>3.4429094975978014E-2</v>
      </c>
      <c r="L31" s="321">
        <v>2.5580843862940128E-3</v>
      </c>
      <c r="M31" s="321">
        <v>3.0527444570233042E-2</v>
      </c>
      <c r="N31" s="321">
        <v>-3.9288540182061626E-2</v>
      </c>
      <c r="O31" s="321">
        <v>-1.6724909908862107E-2</v>
      </c>
      <c r="P31" s="321">
        <v>8.541660178992494E-3</v>
      </c>
      <c r="Q31" s="332"/>
      <c r="R31" s="332"/>
      <c r="S31" s="332"/>
      <c r="T31" s="332"/>
      <c r="U31" s="332"/>
      <c r="V31" s="332"/>
      <c r="W31" s="332"/>
      <c r="X31" s="332"/>
      <c r="Y31" s="332"/>
      <c r="Z31" s="332"/>
      <c r="AA31" s="332"/>
      <c r="AB31" s="332"/>
      <c r="AC31" s="332"/>
    </row>
    <row r="32" spans="1:29" x14ac:dyDescent="0.2">
      <c r="A32" s="310"/>
      <c r="B32" s="322" t="s">
        <v>512</v>
      </c>
      <c r="C32" s="323"/>
      <c r="D32" s="323">
        <v>2.8972879873525148E-2</v>
      </c>
      <c r="E32" s="323">
        <v>-2.7219153324722134E-2</v>
      </c>
      <c r="F32" s="323">
        <v>8.9347211518475467E-2</v>
      </c>
      <c r="G32" s="323">
        <v>8.2505637755621031E-2</v>
      </c>
      <c r="H32" s="323">
        <v>-1.5989614655402051E-2</v>
      </c>
      <c r="I32" s="323">
        <v>4.2796628426988725E-3</v>
      </c>
      <c r="J32" s="323">
        <v>1.4158811003157412E-2</v>
      </c>
      <c r="K32" s="323">
        <v>4.7015745075578819E-2</v>
      </c>
      <c r="L32" s="323">
        <v>4.4003133819305873E-3</v>
      </c>
      <c r="M32" s="323">
        <v>4.8302464755151098E-2</v>
      </c>
      <c r="N32" s="323">
        <v>-5.5786505831779132E-2</v>
      </c>
      <c r="O32" s="323">
        <v>-1.4578723323930731E-2</v>
      </c>
      <c r="P32" s="323">
        <v>4.8416090891094665E-3</v>
      </c>
      <c r="Q32" s="332"/>
      <c r="R32" s="332"/>
      <c r="S32" s="332"/>
      <c r="T32" s="332"/>
      <c r="U32" s="332"/>
      <c r="V32" s="332"/>
      <c r="W32" s="332"/>
      <c r="X32" s="332"/>
      <c r="Y32" s="332"/>
      <c r="Z32" s="332"/>
      <c r="AA32" s="332"/>
      <c r="AB32" s="332"/>
      <c r="AC32" s="332"/>
    </row>
    <row r="33" spans="1:30" s="219" customFormat="1" ht="16.5" customHeight="1" x14ac:dyDescent="0.2">
      <c r="A33" s="301"/>
      <c r="B33" s="64" t="s">
        <v>601</v>
      </c>
      <c r="C33" s="305"/>
      <c r="D33" s="305"/>
      <c r="E33" s="305"/>
      <c r="F33" s="305"/>
      <c r="G33" s="305"/>
      <c r="H33" s="305"/>
      <c r="I33" s="305"/>
      <c r="J33" s="305"/>
      <c r="K33" s="305"/>
      <c r="L33" s="305"/>
      <c r="M33" s="305"/>
      <c r="N33" s="305"/>
      <c r="O33" s="305"/>
      <c r="P33" s="305"/>
      <c r="Q33" s="330"/>
      <c r="R33" s="330"/>
      <c r="S33" s="330"/>
      <c r="T33" s="330"/>
      <c r="U33" s="330"/>
      <c r="V33" s="330"/>
      <c r="W33" s="330"/>
      <c r="X33" s="330"/>
      <c r="Y33" s="330"/>
      <c r="Z33" s="330"/>
      <c r="AA33" s="330"/>
      <c r="AB33" s="330"/>
      <c r="AC33" s="330"/>
    </row>
    <row r="34" spans="1:30" s="50" customFormat="1" ht="16.5" customHeight="1" x14ac:dyDescent="0.2">
      <c r="A34" s="301"/>
      <c r="B34" s="315" t="s">
        <v>916</v>
      </c>
      <c r="C34" s="309">
        <v>49286.22219341412</v>
      </c>
      <c r="D34" s="309">
        <v>50028.078409869391</v>
      </c>
      <c r="E34" s="309">
        <v>50840</v>
      </c>
      <c r="F34" s="309">
        <v>51181.417099999999</v>
      </c>
      <c r="G34" s="309">
        <v>50439.834199999998</v>
      </c>
      <c r="H34" s="309">
        <v>49564.251300000004</v>
      </c>
      <c r="I34" s="309">
        <v>49795.668400000002</v>
      </c>
      <c r="J34" s="309">
        <v>50211.085500000001</v>
      </c>
      <c r="K34" s="309">
        <v>50886.5026</v>
      </c>
      <c r="L34" s="309">
        <v>51129.919699999999</v>
      </c>
      <c r="M34" s="309">
        <v>51397.336799999997</v>
      </c>
      <c r="N34" s="309">
        <v>52027.153900000005</v>
      </c>
      <c r="O34" s="309">
        <v>51779.191000000006</v>
      </c>
      <c r="P34" s="309">
        <v>52371.424100000004</v>
      </c>
      <c r="Q34" s="318"/>
      <c r="R34" s="318"/>
      <c r="S34" s="318"/>
      <c r="T34" s="318"/>
      <c r="U34" s="318"/>
      <c r="V34" s="318"/>
      <c r="W34" s="318"/>
      <c r="X34" s="318"/>
      <c r="Y34" s="318"/>
      <c r="Z34" s="318"/>
      <c r="AA34" s="318"/>
      <c r="AB34" s="318"/>
    </row>
    <row r="35" spans="1:30" s="50" customFormat="1" ht="16.5" customHeight="1" x14ac:dyDescent="0.2">
      <c r="A35" s="360"/>
      <c r="B35" s="361" t="s">
        <v>544</v>
      </c>
      <c r="C35" s="318">
        <v>2156.5683999664971</v>
      </c>
      <c r="D35" s="318">
        <v>2172.8211725824926</v>
      </c>
      <c r="E35" s="318">
        <v>2123.8964032118879</v>
      </c>
      <c r="F35" s="318">
        <v>2167.539230027317</v>
      </c>
      <c r="G35" s="318">
        <v>2282.9603737537441</v>
      </c>
      <c r="H35" s="318">
        <v>2516.6338365613005</v>
      </c>
      <c r="I35" s="318">
        <v>2548.1651221646962</v>
      </c>
      <c r="J35" s="318">
        <v>2611.1039869793976</v>
      </c>
      <c r="K35" s="318">
        <v>2703.2084294106717</v>
      </c>
      <c r="L35" s="318">
        <v>2803.6819148785894</v>
      </c>
      <c r="M35" s="318">
        <v>2913.3614067858916</v>
      </c>
      <c r="N35" s="318">
        <v>2932.4256991396051</v>
      </c>
      <c r="O35" s="318">
        <v>2927.0596054993039</v>
      </c>
      <c r="P35" s="318">
        <v>3111.1594272670673</v>
      </c>
      <c r="Q35" s="318"/>
      <c r="R35" s="318"/>
      <c r="S35" s="318"/>
      <c r="T35" s="318"/>
      <c r="U35" s="318"/>
      <c r="V35" s="318"/>
      <c r="W35" s="318"/>
      <c r="X35" s="318"/>
      <c r="Y35" s="318"/>
      <c r="Z35" s="318"/>
      <c r="AA35" s="318"/>
      <c r="AB35" s="318"/>
    </row>
    <row r="36" spans="1:30" x14ac:dyDescent="0.2">
      <c r="A36" s="301"/>
      <c r="B36" s="313" t="s">
        <v>545</v>
      </c>
      <c r="C36" s="309">
        <v>2700.8629881636252</v>
      </c>
      <c r="D36" s="309">
        <v>2816.3531850930826</v>
      </c>
      <c r="E36" s="309">
        <v>2829.8375373043305</v>
      </c>
      <c r="F36" s="309">
        <v>2894.6521882591942</v>
      </c>
      <c r="G36" s="309">
        <v>3040.0845468904263</v>
      </c>
      <c r="H36" s="309">
        <v>3272.4874827833291</v>
      </c>
      <c r="I36" s="309">
        <v>3283.8100416729312</v>
      </c>
      <c r="J36" s="309">
        <v>3357.1132671487499</v>
      </c>
      <c r="K36" s="309">
        <v>3519.4203975775818</v>
      </c>
      <c r="L36" s="309">
        <v>3617.439910948437</v>
      </c>
      <c r="M36" s="309">
        <v>3768.0158959583978</v>
      </c>
      <c r="N36" s="309">
        <v>3778.3055213038942</v>
      </c>
      <c r="O36" s="309">
        <v>3730.2447115102677</v>
      </c>
      <c r="P36" s="309">
        <v>3783.8319258832817</v>
      </c>
      <c r="Q36" s="318"/>
      <c r="R36" s="318"/>
      <c r="S36" s="318"/>
      <c r="T36" s="318"/>
      <c r="U36" s="318"/>
      <c r="V36" s="318"/>
      <c r="W36" s="318"/>
      <c r="X36" s="318"/>
      <c r="Y36" s="318"/>
      <c r="Z36" s="318"/>
      <c r="AA36" s="318"/>
      <c r="AB36" s="318"/>
      <c r="AC36" s="318"/>
    </row>
    <row r="37" spans="1:30" x14ac:dyDescent="0.2">
      <c r="A37" s="316"/>
      <c r="B37" s="362" t="s">
        <v>546</v>
      </c>
      <c r="C37" s="318">
        <v>3198.3277930109202</v>
      </c>
      <c r="D37" s="318">
        <v>3405.4777278424967</v>
      </c>
      <c r="E37" s="318">
        <v>3333.9610313595958</v>
      </c>
      <c r="F37" s="318">
        <v>3554.6103908989307</v>
      </c>
      <c r="G37" s="318">
        <v>3870.7592821509606</v>
      </c>
      <c r="H37" s="318">
        <v>4040.5776837916951</v>
      </c>
      <c r="I37" s="318">
        <v>4083.8617218943405</v>
      </c>
      <c r="J37" s="318">
        <v>4245.570810373014</v>
      </c>
      <c r="K37" s="318">
        <v>4520.2069245136654</v>
      </c>
      <c r="L37" s="318">
        <v>4681.9546196223464</v>
      </c>
      <c r="M37" s="318">
        <v>4973.4637625499881</v>
      </c>
      <c r="N37" s="318">
        <v>4973.9314413627208</v>
      </c>
      <c r="O37" s="318">
        <v>4892.9630895958398</v>
      </c>
      <c r="P37" s="318">
        <v>4945.9784565546106</v>
      </c>
      <c r="Q37" s="318"/>
      <c r="R37" s="318"/>
      <c r="S37" s="318"/>
      <c r="T37" s="318"/>
      <c r="U37" s="318"/>
      <c r="V37" s="318"/>
      <c r="W37" s="318"/>
      <c r="X37" s="318"/>
      <c r="Y37" s="318"/>
      <c r="Z37" s="318"/>
      <c r="AA37" s="318"/>
      <c r="AB37" s="318"/>
      <c r="AC37" s="318"/>
    </row>
    <row r="38" spans="1:30" s="50" customFormat="1" ht="16.5" customHeight="1" x14ac:dyDescent="0.2">
      <c r="A38" s="360"/>
      <c r="B38" s="361" t="s">
        <v>547</v>
      </c>
      <c r="C38" s="318">
        <v>2447.4170442533232</v>
      </c>
      <c r="D38" s="318">
        <v>2342.5460111150651</v>
      </c>
      <c r="E38" s="318">
        <v>2249.8777239256478</v>
      </c>
      <c r="F38" s="318">
        <v>2366.5183278054037</v>
      </c>
      <c r="G38" s="318">
        <v>2530.1031226671485</v>
      </c>
      <c r="H38" s="318">
        <v>2642.1531808099439</v>
      </c>
      <c r="I38" s="318">
        <v>2634.3467071439704</v>
      </c>
      <c r="J38" s="318">
        <v>2611.1039869793981</v>
      </c>
      <c r="K38" s="318">
        <v>2644.000586443969</v>
      </c>
      <c r="L38" s="318">
        <v>2680.9515854579845</v>
      </c>
      <c r="M38" s="318">
        <v>2748.3327716073763</v>
      </c>
      <c r="N38" s="318">
        <v>2662.6486711957291</v>
      </c>
      <c r="O38" s="318">
        <v>2639.7810621934527</v>
      </c>
      <c r="P38" s="318">
        <v>2745.7035784564468</v>
      </c>
      <c r="Q38" s="318"/>
      <c r="R38" s="318"/>
      <c r="S38" s="318"/>
      <c r="T38" s="318"/>
      <c r="U38" s="318"/>
      <c r="V38" s="318"/>
      <c r="W38" s="318"/>
      <c r="X38" s="318"/>
      <c r="Y38" s="318"/>
      <c r="Z38" s="318"/>
      <c r="AA38" s="318"/>
      <c r="AB38" s="318"/>
    </row>
    <row r="39" spans="1:30" x14ac:dyDescent="0.2">
      <c r="A39" s="301"/>
      <c r="B39" s="313" t="s">
        <v>548</v>
      </c>
      <c r="C39" s="309">
        <v>2447.4170442533232</v>
      </c>
      <c r="D39" s="309">
        <v>2342.5460111150651</v>
      </c>
      <c r="E39" s="309">
        <v>2249.8777239256478</v>
      </c>
      <c r="F39" s="309">
        <v>2366.5183278054037</v>
      </c>
      <c r="G39" s="309">
        <v>2530.1031226671485</v>
      </c>
      <c r="H39" s="309">
        <v>2642.1531808099439</v>
      </c>
      <c r="I39" s="309">
        <v>2634.3467071439704</v>
      </c>
      <c r="J39" s="309">
        <v>2611.1039869793981</v>
      </c>
      <c r="K39" s="309">
        <v>2644.000586443969</v>
      </c>
      <c r="L39" s="309">
        <v>2680.9515854579845</v>
      </c>
      <c r="M39" s="309">
        <v>2748.3327716073763</v>
      </c>
      <c r="N39" s="309">
        <v>2662.6486711957291</v>
      </c>
      <c r="O39" s="309">
        <v>2639.7810621934527</v>
      </c>
      <c r="P39" s="309">
        <v>2745.7035784564468</v>
      </c>
      <c r="Q39" s="318"/>
      <c r="R39" s="318"/>
      <c r="S39" s="318"/>
      <c r="T39" s="318"/>
      <c r="U39" s="318"/>
      <c r="V39" s="318"/>
      <c r="W39" s="318"/>
      <c r="X39" s="318"/>
      <c r="Y39" s="318"/>
      <c r="Z39" s="318"/>
      <c r="AA39" s="318"/>
      <c r="AB39" s="318"/>
      <c r="AC39" s="318"/>
    </row>
    <row r="40" spans="1:30" x14ac:dyDescent="0.2">
      <c r="A40" s="301"/>
      <c r="B40" s="313" t="s">
        <v>549</v>
      </c>
      <c r="C40" s="309">
        <v>3078.9971616218218</v>
      </c>
      <c r="D40" s="309">
        <v>3054.5622161140377</v>
      </c>
      <c r="E40" s="309">
        <v>3007.1419968565501</v>
      </c>
      <c r="F40" s="309">
        <v>3138.4726678036136</v>
      </c>
      <c r="G40" s="309">
        <v>3334.4723944315588</v>
      </c>
      <c r="H40" s="309">
        <v>3426.1595983968637</v>
      </c>
      <c r="I40" s="309">
        <v>3394.5076306675201</v>
      </c>
      <c r="J40" s="309">
        <v>3357.1132671487503</v>
      </c>
      <c r="K40" s="309">
        <v>3426.6025118547391</v>
      </c>
      <c r="L40" s="309">
        <v>3419.0130992990935</v>
      </c>
      <c r="M40" s="309">
        <v>3505.0548728243648</v>
      </c>
      <c r="N40" s="309">
        <v>3326.5828173780446</v>
      </c>
      <c r="O40" s="309">
        <v>3286.6100969533322</v>
      </c>
      <c r="P40" s="309">
        <v>3277.1996876195576</v>
      </c>
      <c r="Q40" s="318"/>
      <c r="R40" s="318"/>
      <c r="S40" s="318"/>
      <c r="T40" s="318"/>
      <c r="U40" s="318"/>
      <c r="V40" s="318"/>
      <c r="W40" s="318"/>
      <c r="X40" s="318"/>
      <c r="Y40" s="318"/>
      <c r="Z40" s="318"/>
      <c r="AA40" s="318"/>
      <c r="AB40" s="318"/>
      <c r="AC40" s="318"/>
    </row>
    <row r="41" spans="1:30" x14ac:dyDescent="0.2">
      <c r="A41" s="310"/>
      <c r="B41" s="363" t="s">
        <v>550</v>
      </c>
      <c r="C41" s="324">
        <v>3656.2376608758059</v>
      </c>
      <c r="D41" s="324">
        <v>3706.3809493635981</v>
      </c>
      <c r="E41" s="324">
        <v>3547.9161390007544</v>
      </c>
      <c r="F41" s="324">
        <v>3839.1307883575528</v>
      </c>
      <c r="G41" s="324">
        <v>4216.9818368476672</v>
      </c>
      <c r="H41" s="324">
        <v>4222.8583374796108</v>
      </c>
      <c r="I41" s="324">
        <v>4221.2217259816343</v>
      </c>
      <c r="J41" s="324">
        <v>4245.5708103730158</v>
      </c>
      <c r="K41" s="324">
        <v>4386.178569853897</v>
      </c>
      <c r="L41" s="324">
        <v>4384.505716495516</v>
      </c>
      <c r="M41" s="324">
        <v>4572.3739521378366</v>
      </c>
      <c r="N41" s="324">
        <v>4265.0339467082404</v>
      </c>
      <c r="O41" s="324">
        <v>4222.9820497773644</v>
      </c>
      <c r="P41" s="324">
        <v>4195.4420129708551</v>
      </c>
      <c r="Q41" s="318"/>
      <c r="R41" s="318"/>
      <c r="S41" s="318"/>
      <c r="T41" s="318"/>
      <c r="U41" s="318"/>
      <c r="V41" s="318"/>
      <c r="W41" s="318"/>
      <c r="X41" s="318"/>
      <c r="Y41" s="318"/>
      <c r="Z41" s="318"/>
      <c r="AA41" s="318"/>
      <c r="AB41" s="318"/>
      <c r="AC41" s="318"/>
    </row>
    <row r="42" spans="1:30" s="219" customFormat="1" ht="16.5" customHeight="1" x14ac:dyDescent="0.2">
      <c r="A42" s="301" t="s">
        <v>513</v>
      </c>
      <c r="B42" s="64"/>
      <c r="C42" s="305"/>
      <c r="D42" s="305"/>
      <c r="E42" s="305"/>
      <c r="F42" s="305"/>
      <c r="G42" s="305"/>
      <c r="H42" s="305"/>
      <c r="I42" s="305"/>
      <c r="J42" s="305"/>
      <c r="K42" s="305"/>
      <c r="L42" s="305"/>
      <c r="M42" s="305"/>
      <c r="N42" s="305"/>
      <c r="O42" s="305"/>
      <c r="P42" s="305"/>
      <c r="Q42" s="330"/>
      <c r="R42" s="330"/>
      <c r="S42" s="330"/>
      <c r="T42" s="330"/>
      <c r="U42" s="330"/>
      <c r="V42" s="330"/>
      <c r="W42" s="330"/>
      <c r="X42" s="330"/>
      <c r="Y42" s="330"/>
      <c r="Z42" s="330"/>
      <c r="AA42" s="330"/>
      <c r="AB42" s="330"/>
      <c r="AC42" s="330"/>
    </row>
    <row r="43" spans="1:30" x14ac:dyDescent="0.2">
      <c r="B43" s="319" t="s">
        <v>502</v>
      </c>
      <c r="C43" s="325">
        <v>88.116097950295995</v>
      </c>
      <c r="D43" s="325">
        <v>92.754684956997608</v>
      </c>
      <c r="E43" s="325">
        <v>94.400525887516068</v>
      </c>
      <c r="F43" s="325">
        <v>91.591905482405011</v>
      </c>
      <c r="G43" s="325">
        <v>90.231910047489492</v>
      </c>
      <c r="H43" s="325">
        <v>95.249354005653615</v>
      </c>
      <c r="I43" s="325">
        <v>96.728540524086569</v>
      </c>
      <c r="J43" s="325">
        <v>99.999999999999972</v>
      </c>
      <c r="K43" s="325">
        <v>102.23932790598712</v>
      </c>
      <c r="L43" s="325">
        <v>104.5778644450843</v>
      </c>
      <c r="M43" s="325">
        <v>106.00468170679336</v>
      </c>
      <c r="N43" s="325">
        <v>110.13190477821189</v>
      </c>
      <c r="O43" s="325">
        <v>110.88266551420539</v>
      </c>
      <c r="P43" s="325">
        <v>113.31009842716048</v>
      </c>
      <c r="Q43" s="333"/>
      <c r="R43" s="333"/>
      <c r="S43" s="333"/>
      <c r="T43" s="333"/>
      <c r="U43" s="333"/>
      <c r="V43" s="333"/>
      <c r="W43" s="333"/>
      <c r="X43" s="333"/>
      <c r="Y43" s="333"/>
      <c r="Z43" s="333"/>
      <c r="AA43" s="333"/>
      <c r="AB43" s="333"/>
      <c r="AC43" s="519"/>
      <c r="AD43" s="51"/>
    </row>
    <row r="44" spans="1:30" x14ac:dyDescent="0.2">
      <c r="B44" s="319" t="s">
        <v>505</v>
      </c>
      <c r="C44" s="325">
        <v>87.718917764152167</v>
      </c>
      <c r="D44" s="325">
        <v>92.201532849312841</v>
      </c>
      <c r="E44" s="325">
        <v>94.103888019336594</v>
      </c>
      <c r="F44" s="325">
        <v>92.231237759510222</v>
      </c>
      <c r="G44" s="325">
        <v>91.171381474540041</v>
      </c>
      <c r="H44" s="325">
        <v>95.514741470728936</v>
      </c>
      <c r="I44" s="325">
        <v>96.738920602372573</v>
      </c>
      <c r="J44" s="325">
        <v>99.999999999999972</v>
      </c>
      <c r="K44" s="325">
        <v>102.70874387682049</v>
      </c>
      <c r="L44" s="325">
        <v>105.80362829525343</v>
      </c>
      <c r="M44" s="325">
        <v>107.50233684422005</v>
      </c>
      <c r="N44" s="325">
        <v>113.57918106129969</v>
      </c>
      <c r="O44" s="325">
        <v>113.49824291503828</v>
      </c>
      <c r="P44" s="325">
        <v>115.4593032636264</v>
      </c>
      <c r="Q44" s="333"/>
      <c r="R44" s="333"/>
      <c r="S44" s="333"/>
      <c r="T44" s="333"/>
      <c r="U44" s="333"/>
      <c r="V44" s="333"/>
      <c r="W44" s="333"/>
      <c r="X44" s="333"/>
      <c r="Y44" s="333"/>
      <c r="Z44" s="333"/>
      <c r="AA44" s="333"/>
      <c r="AB44" s="333"/>
      <c r="AC44" s="519"/>
      <c r="AD44" s="51"/>
    </row>
    <row r="45" spans="1:30" x14ac:dyDescent="0.2">
      <c r="A45" s="326"/>
      <c r="B45" s="327" t="s">
        <v>506</v>
      </c>
      <c r="C45" s="328">
        <v>87.475927159636583</v>
      </c>
      <c r="D45" s="328">
        <v>91.881481541373461</v>
      </c>
      <c r="E45" s="328">
        <v>93.969555669897602</v>
      </c>
      <c r="F45" s="328">
        <v>92.588937102079157</v>
      </c>
      <c r="G45" s="328">
        <v>91.789802088511735</v>
      </c>
      <c r="H45" s="328">
        <v>95.683476945695787</v>
      </c>
      <c r="I45" s="328">
        <v>96.745965670510941</v>
      </c>
      <c r="J45" s="328">
        <v>99.999999999999972</v>
      </c>
      <c r="K45" s="328">
        <v>103.05569763121237</v>
      </c>
      <c r="L45" s="328">
        <v>106.7840920359109</v>
      </c>
      <c r="M45" s="328">
        <v>108.77202553007766</v>
      </c>
      <c r="N45" s="328">
        <v>116.6211454237453</v>
      </c>
      <c r="O45" s="328">
        <v>115.86511692262096</v>
      </c>
      <c r="P45" s="328">
        <v>117.88932944999253</v>
      </c>
      <c r="Q45" s="333"/>
      <c r="R45" s="333"/>
      <c r="S45" s="333"/>
      <c r="T45" s="333"/>
      <c r="U45" s="333"/>
      <c r="V45" s="333"/>
      <c r="W45" s="333"/>
      <c r="X45" s="333"/>
      <c r="Y45" s="333"/>
      <c r="Z45" s="333"/>
      <c r="AA45" s="333"/>
      <c r="AB45" s="333"/>
      <c r="AC45" s="519"/>
      <c r="AD45" s="51"/>
    </row>
    <row r="46" spans="1:30" s="135" customFormat="1" ht="19.5" customHeight="1" x14ac:dyDescent="0.2">
      <c r="A46" s="319" t="s">
        <v>551</v>
      </c>
      <c r="B46" s="319"/>
      <c r="C46" s="329"/>
      <c r="D46" s="329"/>
      <c r="E46" s="329"/>
      <c r="F46" s="329"/>
      <c r="G46" s="329"/>
      <c r="H46" s="329"/>
      <c r="I46" s="329"/>
      <c r="J46" s="329"/>
      <c r="K46" s="329"/>
      <c r="L46" s="329"/>
      <c r="M46" s="329"/>
      <c r="N46" s="329"/>
      <c r="O46" s="334"/>
      <c r="P46" s="334"/>
      <c r="Q46" s="334"/>
      <c r="R46" s="334"/>
      <c r="S46" s="334"/>
      <c r="T46" s="334"/>
      <c r="U46" s="334"/>
      <c r="V46" s="334"/>
      <c r="W46" s="334"/>
      <c r="X46" s="334"/>
      <c r="Y46" s="334"/>
      <c r="Z46" s="334"/>
      <c r="AA46" s="334"/>
      <c r="AB46" s="334"/>
      <c r="AC46" s="334"/>
    </row>
    <row r="47" spans="1:30" s="135" customFormat="1" x14ac:dyDescent="0.2">
      <c r="A47" s="364" t="s">
        <v>635</v>
      </c>
      <c r="B47" s="319"/>
      <c r="C47" s="329"/>
      <c r="D47" s="329"/>
      <c r="E47" s="329"/>
      <c r="F47" s="329"/>
      <c r="G47" s="329"/>
      <c r="H47" s="329"/>
      <c r="I47" s="329"/>
      <c r="J47" s="329"/>
      <c r="K47" s="329"/>
      <c r="L47" s="329"/>
      <c r="M47" s="329"/>
      <c r="N47" s="329"/>
      <c r="O47" s="334"/>
      <c r="P47" s="334"/>
      <c r="Q47" s="334"/>
      <c r="R47" s="334"/>
      <c r="S47" s="334"/>
      <c r="T47" s="334"/>
      <c r="U47" s="334"/>
      <c r="V47" s="334"/>
      <c r="W47" s="334"/>
      <c r="X47" s="334"/>
      <c r="Y47" s="334"/>
      <c r="Z47" s="334"/>
      <c r="AA47" s="334"/>
      <c r="AB47" s="334"/>
      <c r="AC47" s="334"/>
    </row>
    <row r="48" spans="1:30" s="135" customFormat="1" x14ac:dyDescent="0.2">
      <c r="A48" s="364" t="s">
        <v>890</v>
      </c>
      <c r="B48" s="319"/>
      <c r="C48" s="329"/>
      <c r="D48" s="329"/>
      <c r="E48" s="329"/>
      <c r="F48" s="329"/>
      <c r="G48" s="329"/>
      <c r="H48" s="329"/>
      <c r="I48" s="329"/>
      <c r="J48" s="329"/>
      <c r="K48" s="329"/>
      <c r="L48" s="329"/>
      <c r="M48" s="329"/>
      <c r="N48" s="329"/>
      <c r="O48" s="334"/>
      <c r="P48" s="334"/>
      <c r="Q48" s="334"/>
      <c r="R48" s="334"/>
      <c r="S48" s="334"/>
      <c r="T48" s="334"/>
      <c r="U48" s="334"/>
      <c r="V48" s="334"/>
      <c r="W48" s="334"/>
      <c r="X48" s="334"/>
      <c r="Y48" s="334"/>
      <c r="Z48" s="334"/>
      <c r="AA48" s="334"/>
      <c r="AB48" s="334"/>
      <c r="AC48" s="334"/>
    </row>
    <row r="49" spans="1:14" x14ac:dyDescent="0.2">
      <c r="A49" s="364" t="s">
        <v>730</v>
      </c>
      <c r="B49" s="319"/>
      <c r="C49" s="329"/>
      <c r="D49" s="329"/>
      <c r="E49" s="329"/>
      <c r="F49" s="329"/>
      <c r="G49" s="329"/>
      <c r="H49" s="329"/>
      <c r="I49" s="329"/>
      <c r="J49" s="329"/>
      <c r="K49" s="329"/>
      <c r="L49" s="329"/>
      <c r="M49" s="329"/>
      <c r="N49" s="329"/>
    </row>
    <row r="50" spans="1:14" x14ac:dyDescent="0.2">
      <c r="A50" s="364" t="s">
        <v>593</v>
      </c>
      <c r="B50" s="319"/>
    </row>
    <row r="51" spans="1:14" x14ac:dyDescent="0.2">
      <c r="A51" s="364" t="s">
        <v>594</v>
      </c>
      <c r="B51" s="319"/>
    </row>
  </sheetData>
  <phoneticPr fontId="2" type="noConversion"/>
  <pageMargins left="0.74803149606299213" right="0.74803149606299213" top="0.98425196850393704" bottom="0.98425196850393704" header="0.51181102362204722" footer="0.51181102362204722"/>
  <pageSetup scale="65" orientation="landscape" r:id="rId1"/>
  <headerFooter alignWithMargins="0">
    <oddFooter>&amp;L&amp;"Times New Roman,Bold Italic"&amp;12RMI Economic Report - FY 2010&amp;RPage S&amp;P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I39"/>
  <sheetViews>
    <sheetView view="pageBreakPreview" zoomScale="80" zoomScaleNormal="80" zoomScaleSheetLayoutView="80" workbookViewId="0">
      <pane xSplit="1" ySplit="2" topLeftCell="B3" activePane="bottomRight" state="frozen"/>
      <selection activeCell="A2" sqref="A2"/>
      <selection pane="topRight" activeCell="A2" sqref="A2"/>
      <selection pane="bottomLeft" activeCell="A2" sqref="A2"/>
      <selection pane="bottomRight" activeCell="A2" sqref="A2"/>
    </sheetView>
  </sheetViews>
  <sheetFormatPr defaultRowHeight="12.75" x14ac:dyDescent="0.2"/>
  <cols>
    <col min="7" max="7" width="10.42578125" customWidth="1"/>
  </cols>
  <sheetData>
    <row r="1" spans="1:9" s="32" customFormat="1" ht="24.95" customHeight="1" x14ac:dyDescent="0.2">
      <c r="A1" s="75" t="s">
        <v>838</v>
      </c>
    </row>
    <row r="2" spans="1:9" s="69" customFormat="1" ht="63.75" x14ac:dyDescent="0.2">
      <c r="A2" s="70"/>
      <c r="B2" s="70" t="s">
        <v>834</v>
      </c>
      <c r="C2" s="70" t="s">
        <v>835</v>
      </c>
      <c r="D2" s="70" t="s">
        <v>152</v>
      </c>
      <c r="E2" s="70" t="s">
        <v>836</v>
      </c>
      <c r="F2" s="70" t="s">
        <v>421</v>
      </c>
      <c r="G2" s="70" t="s">
        <v>0</v>
      </c>
      <c r="H2" s="70" t="s">
        <v>538</v>
      </c>
      <c r="I2" s="70" t="s">
        <v>155</v>
      </c>
    </row>
    <row r="3" spans="1:9" ht="20.100000000000001" customHeight="1" x14ac:dyDescent="0.2">
      <c r="A3" s="411" t="s">
        <v>660</v>
      </c>
      <c r="B3" s="520">
        <v>27.152000000000001</v>
      </c>
      <c r="C3" s="520"/>
      <c r="D3" s="520">
        <v>30.964600908339456</v>
      </c>
      <c r="E3" s="520">
        <v>63.168232161950442</v>
      </c>
      <c r="F3" s="2"/>
      <c r="G3" s="2">
        <v>32213.852978479477</v>
      </c>
      <c r="H3" s="2">
        <f>E3/G3*1000000</f>
        <v>1960.9027272878564</v>
      </c>
      <c r="I3" s="3"/>
    </row>
    <row r="4" spans="1:9" x14ac:dyDescent="0.2">
      <c r="A4" s="411" t="s">
        <v>661</v>
      </c>
      <c r="B4" s="520">
        <v>30.564</v>
      </c>
      <c r="C4" s="520"/>
      <c r="D4" s="520">
        <v>34.855703526903618</v>
      </c>
      <c r="E4" s="520">
        <v>66.220035232422774</v>
      </c>
      <c r="F4" s="3">
        <f>E4/E3-1</f>
        <v>4.831230772214945E-2</v>
      </c>
      <c r="G4" s="2">
        <v>33612.940877760215</v>
      </c>
      <c r="H4" s="2">
        <f t="shared" ref="H4:H32" si="0">E4/G4*1000000</f>
        <v>1970.0756168061698</v>
      </c>
      <c r="I4" s="3">
        <f>H4/H3-1</f>
        <v>4.6778911522045163E-3</v>
      </c>
    </row>
    <row r="5" spans="1:9" x14ac:dyDescent="0.2">
      <c r="A5" s="411" t="s">
        <v>474</v>
      </c>
      <c r="B5" s="520">
        <v>36.542999999999999</v>
      </c>
      <c r="C5" s="520"/>
      <c r="D5" s="520">
        <v>41.674256444956121</v>
      </c>
      <c r="E5" s="520">
        <v>76.489375793287962</v>
      </c>
      <c r="F5" s="3">
        <f t="shared" ref="F5:F31" si="1">E5/E4-1</f>
        <v>0.15507905613189843</v>
      </c>
      <c r="G5" s="2">
        <v>35072.792913241035</v>
      </c>
      <c r="H5" s="2">
        <f t="shared" si="0"/>
        <v>2180.8749586181634</v>
      </c>
      <c r="I5" s="3">
        <f t="shared" ref="I5:I31" si="2">H5/H4-1</f>
        <v>0.10700063490645872</v>
      </c>
    </row>
    <row r="6" spans="1:9" x14ac:dyDescent="0.2">
      <c r="A6" s="411" t="s">
        <v>469</v>
      </c>
      <c r="B6" s="520">
        <v>39.515000000000001</v>
      </c>
      <c r="C6" s="520"/>
      <c r="D6" s="520">
        <v>45.063575607433471</v>
      </c>
      <c r="E6" s="520">
        <v>79.44652783880781</v>
      </c>
      <c r="F6" s="3">
        <f t="shared" si="1"/>
        <v>3.8660951470064653E-2</v>
      </c>
      <c r="G6" s="2">
        <v>36596.048147306828</v>
      </c>
      <c r="H6" s="2">
        <f t="shared" si="0"/>
        <v>2170.9045610339881</v>
      </c>
      <c r="I6" s="3">
        <f t="shared" si="2"/>
        <v>-4.5717419720811003E-3</v>
      </c>
    </row>
    <row r="7" spans="1:9" x14ac:dyDescent="0.2">
      <c r="A7" s="411" t="s">
        <v>470</v>
      </c>
      <c r="B7" s="520">
        <v>38.408000000000001</v>
      </c>
      <c r="C7" s="520"/>
      <c r="D7" s="520">
        <v>43.801134048596857</v>
      </c>
      <c r="E7" s="520">
        <v>74.475255224336095</v>
      </c>
      <c r="F7" s="3">
        <f t="shared" si="1"/>
        <v>-6.257381851297672E-2</v>
      </c>
      <c r="G7" s="2">
        <v>38185.460260120446</v>
      </c>
      <c r="H7" s="2">
        <f t="shared" si="0"/>
        <v>1950.3563585984959</v>
      </c>
      <c r="I7" s="3">
        <f t="shared" si="2"/>
        <v>-0.1015927675468361</v>
      </c>
    </row>
    <row r="8" spans="1:9" x14ac:dyDescent="0.2">
      <c r="A8" s="411" t="s">
        <v>471</v>
      </c>
      <c r="B8" s="520">
        <v>49.008000000000003</v>
      </c>
      <c r="C8" s="520"/>
      <c r="D8" s="520">
        <v>55.889553672506629</v>
      </c>
      <c r="E8" s="520">
        <v>92.753357507436945</v>
      </c>
      <c r="F8" s="3">
        <f t="shared" si="1"/>
        <v>0.24542517146189202</v>
      </c>
      <c r="G8" s="2">
        <v>39843.902527616068</v>
      </c>
      <c r="H8" s="2">
        <f t="shared" si="0"/>
        <v>2327.918492500803</v>
      </c>
      <c r="I8" s="3">
        <f t="shared" si="2"/>
        <v>0.19358622963324446</v>
      </c>
    </row>
    <row r="9" spans="1:9" x14ac:dyDescent="0.2">
      <c r="A9" s="411" t="s">
        <v>472</v>
      </c>
      <c r="B9" s="520">
        <v>55.13</v>
      </c>
      <c r="C9" s="520"/>
      <c r="D9" s="520">
        <v>62.871186213787354</v>
      </c>
      <c r="E9" s="520">
        <v>101.43861579983972</v>
      </c>
      <c r="F9" s="3">
        <f t="shared" si="1"/>
        <v>9.3638209179720544E-2</v>
      </c>
      <c r="G9" s="2">
        <v>41574.373015693032</v>
      </c>
      <c r="H9" s="2">
        <f t="shared" si="0"/>
        <v>2439.931343319352</v>
      </c>
      <c r="I9" s="3">
        <f t="shared" si="2"/>
        <v>4.811717041614183E-2</v>
      </c>
    </row>
    <row r="10" spans="1:9" x14ac:dyDescent="0.2">
      <c r="A10" s="411" t="s">
        <v>473</v>
      </c>
      <c r="B10" s="520">
        <v>61.874000000000002</v>
      </c>
      <c r="C10" s="520"/>
      <c r="D10" s="520">
        <v>70.562158095263527</v>
      </c>
      <c r="E10" s="520">
        <v>109.33965556647453</v>
      </c>
      <c r="F10" s="3">
        <f t="shared" si="1"/>
        <v>7.7889861807906247E-2</v>
      </c>
      <c r="G10" s="2">
        <v>43380</v>
      </c>
      <c r="H10" s="2">
        <f t="shared" si="0"/>
        <v>2520.5084270741017</v>
      </c>
      <c r="I10" s="3">
        <f t="shared" si="2"/>
        <v>3.3024324219357082E-2</v>
      </c>
    </row>
    <row r="11" spans="1:9" x14ac:dyDescent="0.2">
      <c r="A11" s="411" t="s">
        <v>462</v>
      </c>
      <c r="B11" s="520">
        <v>63.720999999999997</v>
      </c>
      <c r="C11" s="520"/>
      <c r="D11" s="520">
        <v>72.668508193882516</v>
      </c>
      <c r="E11" s="520">
        <v>107.49008027146031</v>
      </c>
      <c r="F11" s="3">
        <f t="shared" si="1"/>
        <v>-1.6915869045240783E-2</v>
      </c>
      <c r="G11" s="2">
        <v>43734</v>
      </c>
      <c r="H11" s="2">
        <f t="shared" si="0"/>
        <v>2457.8149785398159</v>
      </c>
      <c r="I11" s="3">
        <f t="shared" si="2"/>
        <v>-2.4873334229262078E-2</v>
      </c>
    </row>
    <row r="12" spans="1:9" x14ac:dyDescent="0.2">
      <c r="A12" s="411" t="s">
        <v>463</v>
      </c>
      <c r="B12" s="520">
        <v>68.691000000000003</v>
      </c>
      <c r="C12" s="520"/>
      <c r="D12" s="520">
        <v>78.336380413772304</v>
      </c>
      <c r="E12" s="520">
        <v>110.36681839807963</v>
      </c>
      <c r="F12" s="3">
        <f t="shared" si="1"/>
        <v>2.6762824247170247E-2</v>
      </c>
      <c r="G12" s="2">
        <v>44392.284168000006</v>
      </c>
      <c r="H12" s="2">
        <f t="shared" si="0"/>
        <v>2486.1711999410268</v>
      </c>
      <c r="I12" s="3">
        <f t="shared" si="2"/>
        <v>1.1537166812311206E-2</v>
      </c>
    </row>
    <row r="13" spans="1:9" x14ac:dyDescent="0.2">
      <c r="A13" s="411" t="s">
        <v>464</v>
      </c>
      <c r="B13" s="520">
        <v>72.219200000000001</v>
      </c>
      <c r="C13" s="520"/>
      <c r="D13" s="520">
        <v>82.359999481421212</v>
      </c>
      <c r="E13" s="520">
        <v>110.46380081979876</v>
      </c>
      <c r="F13" s="3">
        <f t="shared" si="1"/>
        <v>8.7872807358935212E-4</v>
      </c>
      <c r="G13" s="2">
        <v>45060.476829296742</v>
      </c>
      <c r="H13" s="2">
        <f t="shared" si="0"/>
        <v>2451.4565444629093</v>
      </c>
      <c r="I13" s="3">
        <f t="shared" si="2"/>
        <v>-1.3963099354920128E-2</v>
      </c>
    </row>
    <row r="14" spans="1:9" x14ac:dyDescent="0.2">
      <c r="A14" s="411" t="s">
        <v>465</v>
      </c>
      <c r="B14" s="520">
        <v>79.708500000000001</v>
      </c>
      <c r="C14" s="520"/>
      <c r="D14" s="520">
        <v>90.900924112491722</v>
      </c>
      <c r="E14" s="520">
        <v>118.35175072103803</v>
      </c>
      <c r="F14" s="3">
        <f t="shared" si="1"/>
        <v>7.1407554716562682E-2</v>
      </c>
      <c r="G14" s="2">
        <v>45738.727126531317</v>
      </c>
      <c r="H14" s="2">
        <f t="shared" si="0"/>
        <v>2587.5610922365745</v>
      </c>
      <c r="I14" s="3">
        <f t="shared" si="2"/>
        <v>5.5519869638759767E-2</v>
      </c>
    </row>
    <row r="15" spans="1:9" x14ac:dyDescent="0.2">
      <c r="A15" s="411" t="s">
        <v>466</v>
      </c>
      <c r="B15" s="520">
        <v>87.059399999999997</v>
      </c>
      <c r="C15" s="520"/>
      <c r="D15" s="520">
        <v>99.284015038284025</v>
      </c>
      <c r="E15" s="520">
        <v>125.46027088465424</v>
      </c>
      <c r="F15" s="3">
        <f t="shared" si="1"/>
        <v>6.0062653237562991E-2</v>
      </c>
      <c r="G15" s="2">
        <v>46427.186447239867</v>
      </c>
      <c r="H15" s="2">
        <f t="shared" si="0"/>
        <v>2702.3018297097983</v>
      </c>
      <c r="I15" s="3">
        <f t="shared" si="2"/>
        <v>4.4343199400191491E-2</v>
      </c>
    </row>
    <row r="16" spans="1:9" x14ac:dyDescent="0.2">
      <c r="A16" s="411" t="s">
        <v>467</v>
      </c>
      <c r="B16" s="520">
        <v>94.596174000000005</v>
      </c>
      <c r="C16" s="520"/>
      <c r="D16" s="520">
        <v>107.87907982343242</v>
      </c>
      <c r="E16" s="520">
        <v>132.83451112888883</v>
      </c>
      <c r="F16" s="3">
        <f t="shared" si="1"/>
        <v>5.8777493402786707E-2</v>
      </c>
      <c r="G16" s="2">
        <v>47126.008457643722</v>
      </c>
      <c r="H16" s="2">
        <f t="shared" si="0"/>
        <v>2818.7091475884035</v>
      </c>
      <c r="I16" s="3">
        <f t="shared" si="2"/>
        <v>4.3077096939651005E-2</v>
      </c>
    </row>
    <row r="17" spans="1:9" x14ac:dyDescent="0.2">
      <c r="A17" s="411" t="s">
        <v>468</v>
      </c>
      <c r="B17" s="520">
        <v>105.2388</v>
      </c>
      <c r="C17" s="520"/>
      <c r="D17" s="520">
        <v>120.01611086006754</v>
      </c>
      <c r="E17" s="520">
        <v>143.74447080065013</v>
      </c>
      <c r="F17" s="3">
        <f t="shared" si="1"/>
        <v>8.2131966904108289E-2</v>
      </c>
      <c r="G17" s="2">
        <v>47835.349136948178</v>
      </c>
      <c r="H17" s="2">
        <f t="shared" si="0"/>
        <v>3004.9842510634344</v>
      </c>
      <c r="I17" s="3">
        <f t="shared" si="2"/>
        <v>6.60852516955861E-2</v>
      </c>
    </row>
    <row r="18" spans="1:9" x14ac:dyDescent="0.2">
      <c r="A18" s="411" t="s">
        <v>425</v>
      </c>
      <c r="B18" s="520">
        <v>97.035699999999991</v>
      </c>
      <c r="C18" s="520"/>
      <c r="D18" s="520">
        <v>110.66115661319073</v>
      </c>
      <c r="E18" s="520">
        <v>128.93457998290859</v>
      </c>
      <c r="F18" s="3">
        <f t="shared" si="1"/>
        <v>-0.10302929034592523</v>
      </c>
      <c r="G18" s="2">
        <v>48555.366812157525</v>
      </c>
      <c r="H18" s="2">
        <f t="shared" si="0"/>
        <v>2655.4135711034387</v>
      </c>
      <c r="I18" s="3">
        <f t="shared" si="2"/>
        <v>-0.11633028686798808</v>
      </c>
    </row>
    <row r="19" spans="1:9" x14ac:dyDescent="0.2">
      <c r="A19" s="411" t="s">
        <v>426</v>
      </c>
      <c r="B19" s="520">
        <v>92.183899999999994</v>
      </c>
      <c r="C19" s="520">
        <v>106.28910933604436</v>
      </c>
      <c r="D19" s="520">
        <v>106.28910933604436</v>
      </c>
      <c r="E19" s="520">
        <v>120.6239402430181</v>
      </c>
      <c r="F19" s="3">
        <f t="shared" si="1"/>
        <v>-6.4456251697505351E-2</v>
      </c>
      <c r="G19" s="2">
        <v>49286.22219341412</v>
      </c>
      <c r="H19" s="2">
        <f t="shared" si="0"/>
        <v>2447.4170442533227</v>
      </c>
      <c r="I19" s="3">
        <f t="shared" si="2"/>
        <v>-7.8329239977366072E-2</v>
      </c>
    </row>
    <row r="20" spans="1:9" x14ac:dyDescent="0.2">
      <c r="A20" s="411" t="s">
        <v>427</v>
      </c>
      <c r="B20" s="520">
        <v>95.659300000000002</v>
      </c>
      <c r="C20" s="520">
        <v>108.70206799258131</v>
      </c>
      <c r="D20" s="520">
        <v>108.70206799258131</v>
      </c>
      <c r="E20" s="520">
        <v>117.19307552279126</v>
      </c>
      <c r="F20" s="3">
        <f t="shared" si="1"/>
        <v>-2.8442651710056555E-2</v>
      </c>
      <c r="G20" s="2">
        <v>50028.078409869391</v>
      </c>
      <c r="H20" s="2">
        <f t="shared" si="0"/>
        <v>2342.5460111150655</v>
      </c>
      <c r="I20" s="3">
        <f t="shared" si="2"/>
        <v>-4.2849678351509546E-2</v>
      </c>
    </row>
    <row r="21" spans="1:9" x14ac:dyDescent="0.2">
      <c r="A21" s="411" t="s">
        <v>446</v>
      </c>
      <c r="B21" s="520">
        <v>95.360300000000009</v>
      </c>
      <c r="C21" s="520">
        <v>107.97889313929242</v>
      </c>
      <c r="D21" s="520">
        <v>107.97889313929242</v>
      </c>
      <c r="E21" s="520">
        <v>114.38378348437995</v>
      </c>
      <c r="F21" s="3">
        <f t="shared" si="1"/>
        <v>-2.3971484884061867E-2</v>
      </c>
      <c r="G21" s="2">
        <v>50840</v>
      </c>
      <c r="H21" s="2">
        <f t="shared" si="0"/>
        <v>2249.8777239256483</v>
      </c>
      <c r="I21" s="3">
        <f t="shared" si="2"/>
        <v>-3.9558790627683971E-2</v>
      </c>
    </row>
    <row r="22" spans="1:9" x14ac:dyDescent="0.2">
      <c r="A22" s="411" t="s">
        <v>447</v>
      </c>
      <c r="B22" s="520">
        <v>98.848600000000005</v>
      </c>
      <c r="C22" s="520">
        <v>110.93772941264096</v>
      </c>
      <c r="D22" s="520">
        <v>110.93772941264096</v>
      </c>
      <c r="E22" s="520">
        <v>121.12176161020287</v>
      </c>
      <c r="F22" s="3">
        <f t="shared" si="1"/>
        <v>5.8906760386563395E-2</v>
      </c>
      <c r="G22" s="2">
        <v>51181.417099999999</v>
      </c>
      <c r="H22" s="2">
        <f t="shared" si="0"/>
        <v>2366.5183278054033</v>
      </c>
      <c r="I22" s="3">
        <f t="shared" si="2"/>
        <v>5.1843085799452737E-2</v>
      </c>
    </row>
    <row r="23" spans="1:9" x14ac:dyDescent="0.2">
      <c r="A23" s="411" t="s">
        <v>411</v>
      </c>
      <c r="B23" s="520">
        <v>99.173789989559936</v>
      </c>
      <c r="C23" s="520">
        <v>115.15214273730888</v>
      </c>
      <c r="D23" s="520">
        <v>115.15214273730888</v>
      </c>
      <c r="E23" s="520">
        <v>127.6179820162332</v>
      </c>
      <c r="F23" s="3">
        <f t="shared" si="1"/>
        <v>5.3633800562913114E-2</v>
      </c>
      <c r="G23" s="2">
        <v>50439.834199999998</v>
      </c>
      <c r="H23" s="2">
        <f t="shared" si="0"/>
        <v>2530.103122667148</v>
      </c>
      <c r="I23" s="3">
        <f t="shared" si="2"/>
        <v>6.9124668480148754E-2</v>
      </c>
    </row>
    <row r="24" spans="1:9" x14ac:dyDescent="0.2">
      <c r="A24" s="411" t="s">
        <v>412</v>
      </c>
      <c r="B24" s="520"/>
      <c r="C24" s="520">
        <v>124.73507190540747</v>
      </c>
      <c r="D24" s="520">
        <v>124.73507190540747</v>
      </c>
      <c r="E24" s="520">
        <v>130.95634422675843</v>
      </c>
      <c r="F24" s="3">
        <f t="shared" si="1"/>
        <v>2.6159026790602224E-2</v>
      </c>
      <c r="G24" s="2">
        <v>49564.251300000004</v>
      </c>
      <c r="H24" s="2">
        <f t="shared" si="0"/>
        <v>2642.1531808099444</v>
      </c>
      <c r="I24" s="3">
        <f t="shared" si="2"/>
        <v>4.4286755404924882E-2</v>
      </c>
    </row>
    <row r="25" spans="1:9" x14ac:dyDescent="0.2">
      <c r="A25" s="411" t="s">
        <v>413</v>
      </c>
      <c r="B25" s="520"/>
      <c r="C25" s="520">
        <v>126.8875854517587</v>
      </c>
      <c r="D25" s="520">
        <v>126.8875854517587</v>
      </c>
      <c r="E25" s="520">
        <v>131.17905507957309</v>
      </c>
      <c r="F25" s="3">
        <f t="shared" si="1"/>
        <v>1.7006495876903394E-3</v>
      </c>
      <c r="G25" s="2">
        <v>49795.668400000002</v>
      </c>
      <c r="H25" s="2">
        <f t="shared" si="0"/>
        <v>2634.3467071439704</v>
      </c>
      <c r="I25" s="3">
        <f t="shared" si="2"/>
        <v>-2.9545878424735994E-3</v>
      </c>
    </row>
    <row r="26" spans="1:9" x14ac:dyDescent="0.2">
      <c r="A26" s="411" t="s">
        <v>414</v>
      </c>
      <c r="B26" s="520"/>
      <c r="C26" s="520">
        <v>131.10636553961342</v>
      </c>
      <c r="D26" s="520">
        <v>131.10636553961342</v>
      </c>
      <c r="E26" s="520">
        <v>131.10636553961342</v>
      </c>
      <c r="F26" s="3">
        <f t="shared" si="1"/>
        <v>-5.5412458883452587E-4</v>
      </c>
      <c r="G26" s="2">
        <v>50211.085500000001</v>
      </c>
      <c r="H26" s="2">
        <f t="shared" si="0"/>
        <v>2611.1039869793976</v>
      </c>
      <c r="I26" s="3">
        <f t="shared" si="2"/>
        <v>-8.8229541318695093E-3</v>
      </c>
    </row>
    <row r="27" spans="1:9" x14ac:dyDescent="0.2">
      <c r="A27" s="411" t="s">
        <v>415</v>
      </c>
      <c r="B27" s="520"/>
      <c r="C27" s="520">
        <v>137.55682277154807</v>
      </c>
      <c r="D27" s="520">
        <v>137.55682277154807</v>
      </c>
      <c r="E27" s="520">
        <v>134.54394271648252</v>
      </c>
      <c r="F27" s="3">
        <f t="shared" si="1"/>
        <v>2.6219758001227111E-2</v>
      </c>
      <c r="G27" s="2">
        <v>50886.5026</v>
      </c>
      <c r="H27" s="2">
        <f t="shared" si="0"/>
        <v>2644.0005864439681</v>
      </c>
      <c r="I27" s="3">
        <f t="shared" si="2"/>
        <v>1.2598732041547711E-2</v>
      </c>
    </row>
    <row r="28" spans="1:9" x14ac:dyDescent="0.2">
      <c r="A28" s="411" t="s">
        <v>416</v>
      </c>
      <c r="B28" s="520"/>
      <c r="C28" s="520">
        <v>143.35203117208457</v>
      </c>
      <c r="D28" s="520">
        <v>143.35203117208457</v>
      </c>
      <c r="E28" s="520">
        <v>137.07683928405447</v>
      </c>
      <c r="F28" s="3">
        <f t="shared" si="1"/>
        <v>1.8825794134109675E-2</v>
      </c>
      <c r="G28" s="2">
        <v>51129.919699999999</v>
      </c>
      <c r="H28" s="2">
        <f t="shared" si="0"/>
        <v>2680.9515854579854</v>
      </c>
      <c r="I28" s="3">
        <f t="shared" si="2"/>
        <v>1.3975412563623557E-2</v>
      </c>
    </row>
    <row r="29" spans="1:9" x14ac:dyDescent="0.2">
      <c r="A29" s="411" t="s">
        <v>417</v>
      </c>
      <c r="B29" s="520"/>
      <c r="C29" s="520">
        <v>149.73901744469626</v>
      </c>
      <c r="D29" s="520">
        <v>149.73901744469626</v>
      </c>
      <c r="E29" s="520">
        <v>141.25698510078178</v>
      </c>
      <c r="F29" s="3">
        <f t="shared" si="1"/>
        <v>3.0494909559922734E-2</v>
      </c>
      <c r="G29" s="2">
        <v>51397.336799999997</v>
      </c>
      <c r="H29" s="2">
        <f t="shared" si="0"/>
        <v>2748.3327716073759</v>
      </c>
      <c r="I29" s="3">
        <f t="shared" si="2"/>
        <v>2.5133309573689866E-2</v>
      </c>
    </row>
    <row r="30" spans="1:9" x14ac:dyDescent="0.2">
      <c r="A30" s="411" t="s">
        <v>418</v>
      </c>
      <c r="B30" s="520"/>
      <c r="C30" s="520">
        <v>152.5657631494513</v>
      </c>
      <c r="D30" s="520">
        <v>152.5657631494513</v>
      </c>
      <c r="E30" s="520">
        <v>138.53003219793069</v>
      </c>
      <c r="F30" s="3">
        <f t="shared" si="1"/>
        <v>-1.930490659209172E-2</v>
      </c>
      <c r="G30" s="2">
        <v>52027.153900000005</v>
      </c>
      <c r="H30" s="2">
        <f t="shared" si="0"/>
        <v>2662.6486711957291</v>
      </c>
      <c r="I30" s="3">
        <f t="shared" si="2"/>
        <v>-3.117675606710979E-2</v>
      </c>
    </row>
    <row r="31" spans="1:9" x14ac:dyDescent="0.2">
      <c r="A31" s="411" t="s">
        <v>603</v>
      </c>
      <c r="B31" s="520"/>
      <c r="C31" s="520">
        <v>151.56077838153314</v>
      </c>
      <c r="D31" s="520">
        <v>151.56077838153314</v>
      </c>
      <c r="E31" s="520">
        <v>136.68572781749768</v>
      </c>
      <c r="F31" s="3">
        <f t="shared" si="1"/>
        <v>-1.3313390253153812E-2</v>
      </c>
      <c r="G31" s="2">
        <v>51779.191000000006</v>
      </c>
      <c r="H31" s="2">
        <f t="shared" si="0"/>
        <v>2639.7810621934527</v>
      </c>
      <c r="I31" s="3">
        <f t="shared" si="2"/>
        <v>-8.5882937729095943E-3</v>
      </c>
    </row>
    <row r="32" spans="1:9" s="4" customFormat="1" ht="20.100000000000001" customHeight="1" x14ac:dyDescent="0.2">
      <c r="A32" s="412" t="s">
        <v>617</v>
      </c>
      <c r="B32" s="521"/>
      <c r="C32" s="521">
        <v>162.93584980811673</v>
      </c>
      <c r="D32" s="521">
        <v>162.93584980811673</v>
      </c>
      <c r="E32" s="521">
        <v>143.7964065602302</v>
      </c>
      <c r="F32" s="7">
        <f t="shared" ref="F32" si="3">E32/E31-1</f>
        <v>5.2022101036230062E-2</v>
      </c>
      <c r="G32" s="6">
        <v>52371.424100000004</v>
      </c>
      <c r="H32" s="6">
        <f t="shared" si="0"/>
        <v>2745.7035784564468</v>
      </c>
      <c r="I32" s="7">
        <f t="shared" ref="I32" si="4">H32/H31-1</f>
        <v>4.0125492897877146E-2</v>
      </c>
    </row>
    <row r="33" spans="1:9" ht="20.100000000000001" customHeight="1" x14ac:dyDescent="0.2">
      <c r="A33" s="71" t="s">
        <v>153</v>
      </c>
      <c r="B33" s="10" t="s">
        <v>154</v>
      </c>
    </row>
    <row r="34" spans="1:9" x14ac:dyDescent="0.2">
      <c r="B34" t="s">
        <v>516</v>
      </c>
    </row>
    <row r="35" spans="1:9" x14ac:dyDescent="0.2">
      <c r="B35" t="s">
        <v>420</v>
      </c>
    </row>
    <row r="36" spans="1:9" x14ac:dyDescent="0.2">
      <c r="B36" t="s">
        <v>837</v>
      </c>
      <c r="C36" s="2"/>
      <c r="D36" s="2"/>
      <c r="E36" s="2"/>
      <c r="F36" s="2"/>
      <c r="G36" s="2"/>
      <c r="H36" s="2"/>
      <c r="I36" s="2"/>
    </row>
    <row r="39" spans="1:9" x14ac:dyDescent="0.2">
      <c r="B39" s="2"/>
    </row>
  </sheetData>
  <phoneticPr fontId="2" type="noConversion"/>
  <pageMargins left="0.74803149606299213" right="0.74803149606299213" top="0.98425196850393704" bottom="0.98425196850393704" header="0.51181102362204722" footer="0.51181102362204722"/>
  <pageSetup scale="88" orientation="landscape" r:id="rId1"/>
  <headerFooter alignWithMargins="0">
    <oddFooter>&amp;L&amp;"Times New Roman,Bold Italic"&amp;12RMI Economic Report - FY 2010&amp;RPage S&amp;P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dimension ref="A1:AO146"/>
  <sheetViews>
    <sheetView view="pageBreakPreview" zoomScale="80" zoomScaleNormal="80" zoomScaleSheetLayoutView="80" workbookViewId="0">
      <pane xSplit="2" topLeftCell="C1" activePane="topRight" state="frozen"/>
      <selection activeCell="A2" sqref="A2"/>
      <selection pane="topRight" activeCell="A2" sqref="A2"/>
    </sheetView>
  </sheetViews>
  <sheetFormatPr defaultRowHeight="12.75" x14ac:dyDescent="0.2"/>
  <cols>
    <col min="1" max="1" width="4" style="1" customWidth="1"/>
    <col min="2" max="2" width="38.5703125" customWidth="1"/>
    <col min="3" max="12" width="9.28515625" customWidth="1"/>
    <col min="13" max="16" width="9.28515625" style="51" customWidth="1"/>
    <col min="17" max="17" width="10.85546875" customWidth="1"/>
  </cols>
  <sheetData>
    <row r="1" spans="1:29" s="32" customFormat="1" ht="24.95" customHeight="1" x14ac:dyDescent="0.2">
      <c r="A1" s="75" t="s">
        <v>823</v>
      </c>
      <c r="Q1"/>
      <c r="R1"/>
      <c r="S1"/>
      <c r="T1"/>
      <c r="U1"/>
      <c r="V1"/>
      <c r="W1"/>
      <c r="X1"/>
      <c r="Y1"/>
      <c r="Z1"/>
      <c r="AA1"/>
      <c r="AB1"/>
      <c r="AC1"/>
    </row>
    <row r="2" spans="1:29" s="51" customFormat="1" ht="20.100000000000001" customHeight="1" x14ac:dyDescent="0.2">
      <c r="A2" s="65"/>
      <c r="B2" s="268" t="s">
        <v>809</v>
      </c>
      <c r="C2" s="197" t="s">
        <v>426</v>
      </c>
      <c r="D2" s="197" t="s">
        <v>427</v>
      </c>
      <c r="E2" s="197" t="s">
        <v>446</v>
      </c>
      <c r="F2" s="197" t="s">
        <v>447</v>
      </c>
      <c r="G2" s="197" t="s">
        <v>411</v>
      </c>
      <c r="H2" s="197" t="s">
        <v>412</v>
      </c>
      <c r="I2" s="197" t="s">
        <v>413</v>
      </c>
      <c r="J2" s="197" t="s">
        <v>414</v>
      </c>
      <c r="K2" s="197" t="s">
        <v>415</v>
      </c>
      <c r="L2" s="197" t="s">
        <v>416</v>
      </c>
      <c r="M2" s="197" t="s">
        <v>417</v>
      </c>
      <c r="N2" s="197" t="s">
        <v>418</v>
      </c>
      <c r="O2" s="197" t="s">
        <v>603</v>
      </c>
      <c r="P2" s="197" t="s">
        <v>617</v>
      </c>
    </row>
    <row r="3" spans="1:29" x14ac:dyDescent="0.2">
      <c r="A3" s="68" t="s">
        <v>62</v>
      </c>
      <c r="B3" s="66" t="s">
        <v>63</v>
      </c>
      <c r="C3" s="443">
        <v>4.5073099880313547</v>
      </c>
      <c r="D3" s="443">
        <v>4.0769379674712098</v>
      </c>
      <c r="E3" s="443">
        <v>3.8658317634348376</v>
      </c>
      <c r="F3" s="443">
        <v>3.7658405502849632</v>
      </c>
      <c r="G3" s="443">
        <v>4.1368310612532522</v>
      </c>
      <c r="H3" s="443">
        <v>3.4616430113935293</v>
      </c>
      <c r="I3" s="443">
        <v>3.7518051164841708</v>
      </c>
      <c r="J3" s="443">
        <v>3.9125576062243335</v>
      </c>
      <c r="K3" s="443">
        <v>3.9553889811997345</v>
      </c>
      <c r="L3" s="443">
        <v>3.917202596359552</v>
      </c>
      <c r="M3" s="443">
        <v>4.2948519043810478</v>
      </c>
      <c r="N3" s="443">
        <v>4.5966957112018925</v>
      </c>
      <c r="O3" s="443">
        <v>4.4379558593871336</v>
      </c>
      <c r="P3" s="443">
        <v>4.1820777315520052</v>
      </c>
    </row>
    <row r="4" spans="1:29" x14ac:dyDescent="0.2">
      <c r="A4" s="68" t="s">
        <v>64</v>
      </c>
      <c r="B4" s="66" t="s">
        <v>633</v>
      </c>
      <c r="C4" s="443">
        <v>5.3617500709905821</v>
      </c>
      <c r="D4" s="443">
        <v>5.4426251756698703</v>
      </c>
      <c r="E4" s="443">
        <v>5.270711926790427</v>
      </c>
      <c r="F4" s="443">
        <v>7.4860004048589017</v>
      </c>
      <c r="G4" s="443">
        <v>7.6615833395289394</v>
      </c>
      <c r="H4" s="443">
        <v>8.2208774195391374</v>
      </c>
      <c r="I4" s="443">
        <v>9.19332853765337</v>
      </c>
      <c r="J4" s="443">
        <v>8.2237464012594508</v>
      </c>
      <c r="K4" s="443">
        <v>7.0428101777353262</v>
      </c>
      <c r="L4" s="443">
        <v>7.3675360953351534</v>
      </c>
      <c r="M4" s="443">
        <v>7.7759150411170221</v>
      </c>
      <c r="N4" s="443">
        <v>7.2285008439343343</v>
      </c>
      <c r="O4" s="443">
        <v>8.9647936369445738</v>
      </c>
      <c r="P4" s="443">
        <v>12.547039424355001</v>
      </c>
    </row>
    <row r="5" spans="1:29" x14ac:dyDescent="0.2">
      <c r="A5" s="68" t="s">
        <v>65</v>
      </c>
      <c r="B5" s="66" t="s">
        <v>66</v>
      </c>
      <c r="C5" s="443">
        <v>0</v>
      </c>
      <c r="D5" s="443">
        <v>0</v>
      </c>
      <c r="E5" s="443">
        <v>0</v>
      </c>
      <c r="F5" s="443">
        <v>0</v>
      </c>
      <c r="G5" s="443">
        <v>0</v>
      </c>
      <c r="H5" s="443">
        <v>0</v>
      </c>
      <c r="I5" s="443">
        <v>0</v>
      </c>
      <c r="J5" s="443">
        <v>0</v>
      </c>
      <c r="K5" s="443">
        <v>0</v>
      </c>
      <c r="L5" s="443">
        <v>0</v>
      </c>
      <c r="M5" s="443">
        <v>0</v>
      </c>
      <c r="N5" s="443">
        <v>0</v>
      </c>
      <c r="O5" s="443">
        <v>0</v>
      </c>
      <c r="P5" s="443">
        <v>0</v>
      </c>
    </row>
    <row r="6" spans="1:29" x14ac:dyDescent="0.2">
      <c r="A6" s="68" t="s">
        <v>67</v>
      </c>
      <c r="B6" s="66" t="s">
        <v>68</v>
      </c>
      <c r="C6" s="443">
        <v>3.8866040535248558</v>
      </c>
      <c r="D6" s="443">
        <v>3.4973672385482031</v>
      </c>
      <c r="E6" s="443">
        <v>2.9403348306278256</v>
      </c>
      <c r="F6" s="443">
        <v>3.2725480920671934</v>
      </c>
      <c r="G6" s="443">
        <v>3.6980662159506141</v>
      </c>
      <c r="H6" s="443">
        <v>2.7838103851002169</v>
      </c>
      <c r="I6" s="443">
        <v>3.3510781163811654</v>
      </c>
      <c r="J6" s="443">
        <v>3.649607180209149</v>
      </c>
      <c r="K6" s="443">
        <v>3.6872280894147198</v>
      </c>
      <c r="L6" s="443">
        <v>3.6229776792098498</v>
      </c>
      <c r="M6" s="443">
        <v>4.2724531735354354</v>
      </c>
      <c r="N6" s="443">
        <v>4.6030738955404553</v>
      </c>
      <c r="O6" s="443">
        <v>4.126027490020082</v>
      </c>
      <c r="P6" s="443">
        <v>3.6574651598078152</v>
      </c>
    </row>
    <row r="7" spans="1:29" x14ac:dyDescent="0.2">
      <c r="A7" s="68" t="s">
        <v>69</v>
      </c>
      <c r="B7" s="66" t="s">
        <v>70</v>
      </c>
      <c r="C7" s="443">
        <v>1.6482650794209526</v>
      </c>
      <c r="D7" s="443">
        <v>1.6152550539921378</v>
      </c>
      <c r="E7" s="443">
        <v>1.7432102114951</v>
      </c>
      <c r="F7" s="443">
        <v>1.7538459348056881</v>
      </c>
      <c r="G7" s="443">
        <v>1.8483399904811972</v>
      </c>
      <c r="H7" s="443">
        <v>1.8786982405727304</v>
      </c>
      <c r="I7" s="443">
        <v>1.8467230000114618</v>
      </c>
      <c r="J7" s="443">
        <v>1.9400640000000022</v>
      </c>
      <c r="K7" s="443">
        <v>2.3364392983336408</v>
      </c>
      <c r="L7" s="443">
        <v>1.9951569551306823</v>
      </c>
      <c r="M7" s="443">
        <v>2.1859218538565655</v>
      </c>
      <c r="N7" s="443">
        <v>2.3502783378532515</v>
      </c>
      <c r="O7" s="443">
        <v>2.3391980112459057</v>
      </c>
      <c r="P7" s="443">
        <v>2.3127853533073077</v>
      </c>
    </row>
    <row r="8" spans="1:29" x14ac:dyDescent="0.2">
      <c r="A8" s="68" t="s">
        <v>71</v>
      </c>
      <c r="B8" s="66" t="s">
        <v>72</v>
      </c>
      <c r="C8" s="443">
        <v>7.6336369275106213</v>
      </c>
      <c r="D8" s="443">
        <v>9.563468533834282</v>
      </c>
      <c r="E8" s="443">
        <v>9.4403415162186892</v>
      </c>
      <c r="F8" s="443">
        <v>7.0574445708357691</v>
      </c>
      <c r="G8" s="443">
        <v>8.4769840527089979</v>
      </c>
      <c r="H8" s="443">
        <v>8.625800966088077</v>
      </c>
      <c r="I8" s="443">
        <v>7.8482252605225495</v>
      </c>
      <c r="J8" s="443">
        <v>7.0469772912265984</v>
      </c>
      <c r="K8" s="443">
        <v>7.1797832834950457</v>
      </c>
      <c r="L8" s="443">
        <v>10.561162469920294</v>
      </c>
      <c r="M8" s="443">
        <v>9.2774639670995445</v>
      </c>
      <c r="N8" s="443">
        <v>9.2984813327294749</v>
      </c>
      <c r="O8" s="443">
        <v>8.6003452581393809</v>
      </c>
      <c r="P8" s="443">
        <v>8.1888860056859123</v>
      </c>
    </row>
    <row r="9" spans="1:29" x14ac:dyDescent="0.2">
      <c r="A9" s="68" t="s">
        <v>73</v>
      </c>
      <c r="B9" s="66" t="s">
        <v>810</v>
      </c>
      <c r="C9" s="443">
        <v>15.862518723162685</v>
      </c>
      <c r="D9" s="443">
        <v>14.741223801050175</v>
      </c>
      <c r="E9" s="443">
        <v>14.172183726071086</v>
      </c>
      <c r="F9" s="443">
        <v>16.952804830077376</v>
      </c>
      <c r="G9" s="443">
        <v>18.240066886542092</v>
      </c>
      <c r="H9" s="443">
        <v>19.321897969429195</v>
      </c>
      <c r="I9" s="443">
        <v>18.137010160953292</v>
      </c>
      <c r="J9" s="443">
        <v>19.154313119168929</v>
      </c>
      <c r="K9" s="443">
        <v>19.417926673174801</v>
      </c>
      <c r="L9" s="443">
        <v>17.736705658936696</v>
      </c>
      <c r="M9" s="443">
        <v>18.311316350268875</v>
      </c>
      <c r="N9" s="443">
        <v>18.146020307203351</v>
      </c>
      <c r="O9" s="443">
        <v>17.538218798339845</v>
      </c>
      <c r="P9" s="443">
        <v>18.5031201641347</v>
      </c>
    </row>
    <row r="10" spans="1:29" x14ac:dyDescent="0.2">
      <c r="A10" s="68" t="s">
        <v>75</v>
      </c>
      <c r="B10" s="66" t="s">
        <v>76</v>
      </c>
      <c r="C10" s="443">
        <v>4.6983150301740855</v>
      </c>
      <c r="D10" s="443">
        <v>4.1335460293880111</v>
      </c>
      <c r="E10" s="443">
        <v>3.9430113971290197</v>
      </c>
      <c r="F10" s="443">
        <v>4.7514729473158184</v>
      </c>
      <c r="G10" s="443">
        <v>5.4187274033892843</v>
      </c>
      <c r="H10" s="443">
        <v>5.1973970139918269</v>
      </c>
      <c r="I10" s="443">
        <v>4.5045827707030748</v>
      </c>
      <c r="J10" s="443">
        <v>3.9985169918047561</v>
      </c>
      <c r="K10" s="443">
        <v>4.2301912638262795</v>
      </c>
      <c r="L10" s="443">
        <v>3.3456226695331321</v>
      </c>
      <c r="M10" s="443">
        <v>4.157732998930296</v>
      </c>
      <c r="N10" s="443">
        <v>3.8344002384186209</v>
      </c>
      <c r="O10" s="443">
        <v>3.750842349215191</v>
      </c>
      <c r="P10" s="443">
        <v>3.4163708301377729</v>
      </c>
    </row>
    <row r="11" spans="1:29" x14ac:dyDescent="0.2">
      <c r="A11" s="68" t="s">
        <v>77</v>
      </c>
      <c r="B11" s="66" t="s">
        <v>78</v>
      </c>
      <c r="C11" s="443">
        <v>10.152927474125791</v>
      </c>
      <c r="D11" s="443">
        <v>9.6913617589592391</v>
      </c>
      <c r="E11" s="443">
        <v>9.0608277368699248</v>
      </c>
      <c r="F11" s="443">
        <v>9.8971554730739282</v>
      </c>
      <c r="G11" s="443">
        <v>10.510455007975704</v>
      </c>
      <c r="H11" s="443">
        <v>12.160007936064268</v>
      </c>
      <c r="I11" s="443">
        <v>12.462590152014482</v>
      </c>
      <c r="J11" s="443">
        <v>12.149497594096003</v>
      </c>
      <c r="K11" s="443">
        <v>11.464507232597841</v>
      </c>
      <c r="L11" s="443">
        <v>11.713131788919334</v>
      </c>
      <c r="M11" s="443">
        <v>13.280527438044526</v>
      </c>
      <c r="N11" s="443">
        <v>10.256526243813735</v>
      </c>
      <c r="O11" s="443">
        <v>10.744228796109939</v>
      </c>
      <c r="P11" s="443">
        <v>11.233106509341132</v>
      </c>
    </row>
    <row r="12" spans="1:29" x14ac:dyDescent="0.2">
      <c r="A12" s="68" t="s">
        <v>79</v>
      </c>
      <c r="B12" s="66" t="s">
        <v>80</v>
      </c>
      <c r="C12" s="443">
        <v>4.7755469824249666</v>
      </c>
      <c r="D12" s="443">
        <v>5.0492634711357889</v>
      </c>
      <c r="E12" s="443">
        <v>5.2451527854024818</v>
      </c>
      <c r="F12" s="443">
        <v>5.3554842682025994</v>
      </c>
      <c r="G12" s="443">
        <v>5.9146301038214544</v>
      </c>
      <c r="H12" s="443">
        <v>5.8447181987235819</v>
      </c>
      <c r="I12" s="443">
        <v>5.666452969424725</v>
      </c>
      <c r="J12" s="443">
        <v>6.0725757221344852</v>
      </c>
      <c r="K12" s="443">
        <v>6.111428564050672</v>
      </c>
      <c r="L12" s="443">
        <v>6.2776151837945591</v>
      </c>
      <c r="M12" s="443">
        <v>6.874110342524471</v>
      </c>
      <c r="N12" s="443">
        <v>7.3269288637661099</v>
      </c>
      <c r="O12" s="443">
        <v>7.5560181311967547</v>
      </c>
      <c r="P12" s="443">
        <v>7.9434499098823617</v>
      </c>
    </row>
    <row r="13" spans="1:29" x14ac:dyDescent="0.2">
      <c r="A13" s="68" t="s">
        <v>81</v>
      </c>
      <c r="B13" s="66" t="s">
        <v>811</v>
      </c>
      <c r="C13" s="443">
        <v>11.113192603620854</v>
      </c>
      <c r="D13" s="443">
        <v>10.049003315587989</v>
      </c>
      <c r="E13" s="443">
        <v>9.6529293336031685</v>
      </c>
      <c r="F13" s="443">
        <v>9.98578326754002</v>
      </c>
      <c r="G13" s="443">
        <v>10.06480042363286</v>
      </c>
      <c r="H13" s="443">
        <v>10.076014650117058</v>
      </c>
      <c r="I13" s="443">
        <v>10.040735125930951</v>
      </c>
      <c r="J13" s="443">
        <v>9.6691138174065472</v>
      </c>
      <c r="K13" s="443">
        <v>9.7411050519907985</v>
      </c>
      <c r="L13" s="443">
        <v>9.8371428725692276</v>
      </c>
      <c r="M13" s="443">
        <v>9.9659767758111357</v>
      </c>
      <c r="N13" s="443">
        <v>10.098522752226504</v>
      </c>
      <c r="O13" s="443">
        <v>10.418734327031256</v>
      </c>
      <c r="P13" s="443">
        <v>10.527956360804081</v>
      </c>
    </row>
    <row r="14" spans="1:29" x14ac:dyDescent="0.2">
      <c r="A14" s="68" t="s">
        <v>83</v>
      </c>
      <c r="B14" s="66" t="s">
        <v>84</v>
      </c>
      <c r="C14" s="443">
        <v>21.937515955625074</v>
      </c>
      <c r="D14" s="443">
        <v>21.500853437008256</v>
      </c>
      <c r="E14" s="443">
        <v>20.884056729721284</v>
      </c>
      <c r="F14" s="443">
        <v>21.024489215046536</v>
      </c>
      <c r="G14" s="443">
        <v>20.836830932776277</v>
      </c>
      <c r="H14" s="443">
        <v>19.973184204231405</v>
      </c>
      <c r="I14" s="443">
        <v>20.148166041198294</v>
      </c>
      <c r="J14" s="443">
        <v>21.179838911762033</v>
      </c>
      <c r="K14" s="443">
        <v>21.809869733344893</v>
      </c>
      <c r="L14" s="443">
        <v>22.384967986071693</v>
      </c>
      <c r="M14" s="443">
        <v>22.052216924179017</v>
      </c>
      <c r="N14" s="443">
        <v>22.721619951284833</v>
      </c>
      <c r="O14" s="443">
        <v>21.702778189976723</v>
      </c>
      <c r="P14" s="443">
        <v>21.508345357395299</v>
      </c>
    </row>
    <row r="15" spans="1:29" x14ac:dyDescent="0.2">
      <c r="A15" s="68" t="s">
        <v>85</v>
      </c>
      <c r="B15" s="66" t="s">
        <v>86</v>
      </c>
      <c r="C15" s="443">
        <v>14.447422918837528</v>
      </c>
      <c r="D15" s="443">
        <v>13.029679976474887</v>
      </c>
      <c r="E15" s="443">
        <v>13.456809063783766</v>
      </c>
      <c r="F15" s="443">
        <v>13.634281380975411</v>
      </c>
      <c r="G15" s="443">
        <v>15.265005672071521</v>
      </c>
      <c r="H15" s="443">
        <v>17.425804876869702</v>
      </c>
      <c r="I15" s="443">
        <v>17.472680136602726</v>
      </c>
      <c r="J15" s="443">
        <v>16.999353679274371</v>
      </c>
      <c r="K15" s="443">
        <v>18.26286430626271</v>
      </c>
      <c r="L15" s="443">
        <v>18.509686463556204</v>
      </c>
      <c r="M15" s="443">
        <v>19.769267216164494</v>
      </c>
      <c r="N15" s="443">
        <v>19.539690685512433</v>
      </c>
      <c r="O15" s="443">
        <v>19.971759184512383</v>
      </c>
      <c r="P15" s="443">
        <v>21.104449389297748</v>
      </c>
    </row>
    <row r="16" spans="1:29" x14ac:dyDescent="0.2">
      <c r="A16" s="68" t="s">
        <v>87</v>
      </c>
      <c r="B16" s="66" t="s">
        <v>88</v>
      </c>
      <c r="C16" s="443">
        <v>7.8442571724239496</v>
      </c>
      <c r="D16" s="443">
        <v>7.3473507375963374</v>
      </c>
      <c r="E16" s="443">
        <v>6.7399701398348304</v>
      </c>
      <c r="F16" s="443">
        <v>6.5926139547805214</v>
      </c>
      <c r="G16" s="443">
        <v>6.5087276334134367</v>
      </c>
      <c r="H16" s="443">
        <v>6.8293982029765283</v>
      </c>
      <c r="I16" s="443">
        <v>7.6395697902614907</v>
      </c>
      <c r="J16" s="443">
        <v>8.3860610687832313</v>
      </c>
      <c r="K16" s="443">
        <v>9.1887711495440616</v>
      </c>
      <c r="L16" s="443">
        <v>9.5946910475533915</v>
      </c>
      <c r="M16" s="443">
        <v>9.6384325087219676</v>
      </c>
      <c r="N16" s="443">
        <v>9.3375626333090054</v>
      </c>
      <c r="O16" s="443">
        <v>8.9002386509098024</v>
      </c>
      <c r="P16" s="443">
        <v>9.4717381626307127</v>
      </c>
    </row>
    <row r="17" spans="1:41" x14ac:dyDescent="0.2">
      <c r="A17" s="68" t="s">
        <v>89</v>
      </c>
      <c r="B17" s="66" t="s">
        <v>812</v>
      </c>
      <c r="C17" s="443">
        <v>0.37128910391917652</v>
      </c>
      <c r="D17" s="443">
        <v>0.51829297647839456</v>
      </c>
      <c r="E17" s="443">
        <v>0.57784758823710725</v>
      </c>
      <c r="F17" s="443">
        <v>0.70404310211432364</v>
      </c>
      <c r="G17" s="443">
        <v>0.77725449469050423</v>
      </c>
      <c r="H17" s="443">
        <v>0.66072281511080067</v>
      </c>
      <c r="I17" s="443">
        <v>0.62018263805843143</v>
      </c>
      <c r="J17" s="443">
        <v>0.63901711094622604</v>
      </c>
      <c r="K17" s="443">
        <v>0.632181167511633</v>
      </c>
      <c r="L17" s="443">
        <v>0.63133129692474943</v>
      </c>
      <c r="M17" s="443">
        <v>0.68807247193528809</v>
      </c>
      <c r="N17" s="443">
        <v>0.96444440010211352</v>
      </c>
      <c r="O17" s="443">
        <v>1.056832741202107</v>
      </c>
      <c r="P17" s="443">
        <v>1.2101027990358844</v>
      </c>
    </row>
    <row r="18" spans="1:41" x14ac:dyDescent="0.2">
      <c r="A18" s="68"/>
      <c r="B18" s="491" t="s">
        <v>813</v>
      </c>
      <c r="C18" s="443">
        <v>-2.4041909070641041</v>
      </c>
      <c r="D18" s="443">
        <v>-2.4656826043172475</v>
      </c>
      <c r="E18" s="443">
        <v>-2.551250317397471</v>
      </c>
      <c r="F18" s="443">
        <v>-2.6325521938289067</v>
      </c>
      <c r="G18" s="443">
        <v>-2.7211497143570558</v>
      </c>
      <c r="H18" s="443">
        <v>-2.7946432149439655</v>
      </c>
      <c r="I18" s="443">
        <v>-2.7306066827707043</v>
      </c>
      <c r="J18" s="443">
        <v>-2.8393505586826855</v>
      </c>
      <c r="K18" s="443">
        <v>-2.8105961390241818</v>
      </c>
      <c r="L18" s="443">
        <v>-2.6934560559983032</v>
      </c>
      <c r="M18" s="443">
        <v>-3.0054271360151086</v>
      </c>
      <c r="N18" s="443">
        <v>-3.3284327146013424</v>
      </c>
      <c r="O18" s="443">
        <v>-3.5659637088645222</v>
      </c>
      <c r="P18" s="443">
        <v>-3.6764052556462303</v>
      </c>
    </row>
    <row r="19" spans="1:41" x14ac:dyDescent="0.2">
      <c r="A19" s="492"/>
      <c r="B19" s="493" t="s">
        <v>814</v>
      </c>
      <c r="C19" s="494">
        <v>111.83636117672839</v>
      </c>
      <c r="D19" s="494">
        <v>107.79054686887753</v>
      </c>
      <c r="E19" s="494">
        <v>104.44196843182206</v>
      </c>
      <c r="F19" s="494">
        <v>109.60125579815016</v>
      </c>
      <c r="G19" s="494">
        <v>116.63715350387911</v>
      </c>
      <c r="H19" s="494">
        <v>119.6653326752641</v>
      </c>
      <c r="I19" s="494">
        <v>119.95252313342949</v>
      </c>
      <c r="J19" s="494">
        <v>120.18188993561346</v>
      </c>
      <c r="K19" s="494">
        <v>122.24989883345798</v>
      </c>
      <c r="L19" s="494">
        <v>124.80147470781623</v>
      </c>
      <c r="M19" s="494">
        <v>129.53883183055461</v>
      </c>
      <c r="N19" s="494">
        <v>126.97431348229478</v>
      </c>
      <c r="O19" s="494">
        <v>126.54200771536655</v>
      </c>
      <c r="P19" s="494">
        <v>132.13048790172149</v>
      </c>
    </row>
    <row r="20" spans="1:41" x14ac:dyDescent="0.2">
      <c r="A20" s="492"/>
      <c r="B20" s="491" t="s">
        <v>815</v>
      </c>
      <c r="C20" s="443">
        <v>12.190584968798625</v>
      </c>
      <c r="D20" s="443">
        <v>12.524169615522609</v>
      </c>
      <c r="E20" s="443">
        <v>12.654117089008178</v>
      </c>
      <c r="F20" s="443">
        <v>14.255283603141146</v>
      </c>
      <c r="G20" s="443">
        <v>14.046571778645523</v>
      </c>
      <c r="H20" s="443">
        <v>14.080631890272594</v>
      </c>
      <c r="I20" s="443">
        <v>14.064639545413254</v>
      </c>
      <c r="J20" s="443">
        <v>14.009451604000001</v>
      </c>
      <c r="K20" s="443">
        <v>15.346138775787594</v>
      </c>
      <c r="L20" s="443">
        <v>15.235057405269934</v>
      </c>
      <c r="M20" s="443">
        <v>16.470836796593229</v>
      </c>
      <c r="N20" s="443">
        <v>15.956589894005605</v>
      </c>
      <c r="O20" s="443">
        <v>14.446290082153395</v>
      </c>
      <c r="P20" s="443">
        <v>15.46638189039682</v>
      </c>
    </row>
    <row r="21" spans="1:41" x14ac:dyDescent="0.2">
      <c r="A21" s="492"/>
      <c r="B21" s="491" t="s">
        <v>816</v>
      </c>
      <c r="C21" s="443">
        <v>-3.4030059025088861</v>
      </c>
      <c r="D21" s="443">
        <v>-3.12164096160889</v>
      </c>
      <c r="E21" s="443">
        <v>-2.7123020364503265</v>
      </c>
      <c r="F21" s="443">
        <v>-2.7347777910884341</v>
      </c>
      <c r="G21" s="443">
        <v>-3.065743266291403</v>
      </c>
      <c r="H21" s="443">
        <v>-2.7896203387782781</v>
      </c>
      <c r="I21" s="443">
        <v>-2.8381075992696552</v>
      </c>
      <c r="J21" s="443">
        <v>-3.0849760000000002</v>
      </c>
      <c r="K21" s="443">
        <v>-3.0520948927630314</v>
      </c>
      <c r="L21" s="443">
        <v>-2.9596928290317259</v>
      </c>
      <c r="M21" s="443">
        <v>-4.7526835263660363</v>
      </c>
      <c r="N21" s="443">
        <v>-4.4008711783696839</v>
      </c>
      <c r="O21" s="443">
        <v>-4.3025699800222581</v>
      </c>
      <c r="P21" s="443">
        <v>-3.8004632318881284</v>
      </c>
    </row>
    <row r="22" spans="1:41" x14ac:dyDescent="0.2">
      <c r="A22" s="294"/>
      <c r="B22" s="410" t="s">
        <v>817</v>
      </c>
      <c r="C22" s="495">
        <v>120.62394024301813</v>
      </c>
      <c r="D22" s="495">
        <v>117.19307552279125</v>
      </c>
      <c r="E22" s="495">
        <v>114.38378348437992</v>
      </c>
      <c r="F22" s="495">
        <v>121.12176161020288</v>
      </c>
      <c r="G22" s="495">
        <v>127.61798201623321</v>
      </c>
      <c r="H22" s="495">
        <v>130.9563442267584</v>
      </c>
      <c r="I22" s="495">
        <v>131.17905507957309</v>
      </c>
      <c r="J22" s="495">
        <v>131.10636553961345</v>
      </c>
      <c r="K22" s="495">
        <v>134.54394271648255</v>
      </c>
      <c r="L22" s="495">
        <v>137.07683928405444</v>
      </c>
      <c r="M22" s="495">
        <v>141.2569851007818</v>
      </c>
      <c r="N22" s="495">
        <v>138.53003219793072</v>
      </c>
      <c r="O22" s="495">
        <v>136.68572781749768</v>
      </c>
      <c r="P22" s="495">
        <v>143.7964065602302</v>
      </c>
    </row>
    <row r="23" spans="1:41" s="602" customFormat="1" ht="19.5" customHeight="1" x14ac:dyDescent="0.2">
      <c r="A23" s="599" t="s">
        <v>897</v>
      </c>
      <c r="B23" s="599"/>
      <c r="C23" s="600">
        <v>120.62394024301813</v>
      </c>
      <c r="D23" s="600">
        <v>117.19307552279125</v>
      </c>
      <c r="E23" s="600">
        <v>114.38378348437992</v>
      </c>
      <c r="F23" s="600">
        <v>121.12176161020288</v>
      </c>
      <c r="G23" s="600">
        <v>127.61798201623321</v>
      </c>
      <c r="H23" s="600">
        <v>130.9563442267584</v>
      </c>
      <c r="I23" s="600">
        <v>131.17905507957309</v>
      </c>
      <c r="J23" s="600">
        <v>131.10636553961345</v>
      </c>
      <c r="K23" s="600">
        <v>134.54394271648255</v>
      </c>
      <c r="L23" s="600">
        <v>137.07683928405444</v>
      </c>
      <c r="M23" s="600">
        <v>141.2569851007818</v>
      </c>
      <c r="N23" s="600">
        <v>138.53003219793072</v>
      </c>
      <c r="O23" s="600">
        <v>135.66712003650773</v>
      </c>
      <c r="P23" s="600">
        <v>140.05643593331752</v>
      </c>
      <c r="Q23" s="601"/>
      <c r="R23" s="601"/>
      <c r="S23" s="601"/>
      <c r="T23" s="601"/>
      <c r="U23" s="601"/>
      <c r="V23" s="601"/>
      <c r="W23" s="601"/>
      <c r="X23" s="601"/>
      <c r="Y23" s="601"/>
      <c r="Z23" s="601"/>
      <c r="AA23" s="601"/>
      <c r="AB23" s="601"/>
      <c r="AC23" s="601"/>
      <c r="AD23" s="601"/>
      <c r="AE23" s="601"/>
      <c r="AF23" s="601"/>
      <c r="AG23" s="601"/>
      <c r="AH23" s="601"/>
      <c r="AI23" s="601"/>
      <c r="AJ23" s="601"/>
      <c r="AK23" s="601"/>
      <c r="AL23" s="601"/>
      <c r="AM23" s="601"/>
      <c r="AN23" s="601"/>
      <c r="AO23" s="601"/>
    </row>
    <row r="24" spans="1:41" s="181" customFormat="1" x14ac:dyDescent="0.2">
      <c r="A24" s="337"/>
      <c r="B24"/>
      <c r="C24"/>
      <c r="D24"/>
      <c r="E24"/>
      <c r="F24"/>
      <c r="G24"/>
      <c r="H24"/>
      <c r="I24"/>
      <c r="J24"/>
      <c r="K24"/>
      <c r="L24"/>
      <c r="M24"/>
      <c r="N24"/>
      <c r="O24"/>
      <c r="P24"/>
      <c r="Q24" s="296"/>
      <c r="R24" s="296"/>
      <c r="S24" s="296"/>
      <c r="T24" s="296"/>
      <c r="U24" s="296"/>
      <c r="V24" s="296"/>
      <c r="W24" s="296"/>
      <c r="X24" s="296"/>
      <c r="Y24" s="296"/>
      <c r="Z24" s="296"/>
      <c r="AA24" s="296"/>
      <c r="AB24" s="296"/>
      <c r="AC24" s="296"/>
      <c r="AD24" s="296"/>
      <c r="AE24" s="296"/>
      <c r="AF24" s="296"/>
      <c r="AG24" s="296"/>
      <c r="AH24" s="296"/>
      <c r="AI24" s="296"/>
      <c r="AJ24" s="296"/>
      <c r="AK24" s="296"/>
      <c r="AL24" s="296"/>
      <c r="AM24" s="296"/>
      <c r="AN24" s="296"/>
      <c r="AO24" s="296"/>
    </row>
    <row r="25" spans="1:41" s="32" customFormat="1" ht="24.95" customHeight="1" x14ac:dyDescent="0.2">
      <c r="A25" s="75" t="s">
        <v>898</v>
      </c>
      <c r="Q25"/>
      <c r="R25"/>
      <c r="S25"/>
      <c r="T25"/>
      <c r="U25"/>
      <c r="V25"/>
      <c r="W25"/>
      <c r="X25"/>
      <c r="Y25"/>
      <c r="Z25"/>
      <c r="AA25"/>
      <c r="AB25"/>
      <c r="AC25"/>
    </row>
    <row r="26" spans="1:41" s="51" customFormat="1" ht="20.100000000000001" customHeight="1" x14ac:dyDescent="0.2">
      <c r="A26" s="65"/>
      <c r="B26" s="268"/>
      <c r="C26" s="197" t="str">
        <f>C2</f>
        <v>FY1997</v>
      </c>
      <c r="D26" s="197" t="str">
        <f t="shared" ref="D26:P26" si="0">D2</f>
        <v>FY1998</v>
      </c>
      <c r="E26" s="197" t="str">
        <f t="shared" si="0"/>
        <v>FY1999</v>
      </c>
      <c r="F26" s="197" t="str">
        <f t="shared" si="0"/>
        <v>FY2000</v>
      </c>
      <c r="G26" s="197" t="str">
        <f t="shared" si="0"/>
        <v>FY2001</v>
      </c>
      <c r="H26" s="197" t="str">
        <f t="shared" si="0"/>
        <v>FY2002</v>
      </c>
      <c r="I26" s="197" t="str">
        <f t="shared" si="0"/>
        <v>FY2003</v>
      </c>
      <c r="J26" s="197" t="str">
        <f t="shared" si="0"/>
        <v>FY2004</v>
      </c>
      <c r="K26" s="197" t="str">
        <f t="shared" si="0"/>
        <v>FY2005</v>
      </c>
      <c r="L26" s="197" t="str">
        <f t="shared" si="0"/>
        <v>FY2006</v>
      </c>
      <c r="M26" s="197" t="str">
        <f t="shared" si="0"/>
        <v>FY2007</v>
      </c>
      <c r="N26" s="197" t="str">
        <f t="shared" si="0"/>
        <v>FY2008</v>
      </c>
      <c r="O26" s="197" t="str">
        <f t="shared" si="0"/>
        <v>FY2009</v>
      </c>
      <c r="P26" s="197" t="str">
        <f t="shared" si="0"/>
        <v>FY2010</v>
      </c>
    </row>
    <row r="27" spans="1:41" x14ac:dyDescent="0.2">
      <c r="A27" s="68" t="s">
        <v>62</v>
      </c>
      <c r="B27" s="66" t="s">
        <v>63</v>
      </c>
      <c r="C27" s="496"/>
      <c r="D27" s="496">
        <f>IF(C3&gt;0.1,D3/C3-1,"")</f>
        <v>-9.5483120021242929E-2</v>
      </c>
      <c r="E27" s="496">
        <f t="shared" ref="E27:O27" si="1">IF(D3&gt;0.1,E3/D3-1,"")</f>
        <v>-5.1780577904479208E-2</v>
      </c>
      <c r="F27" s="496">
        <f t="shared" si="1"/>
        <v>-2.5865381441491087E-2</v>
      </c>
      <c r="G27" s="496">
        <f t="shared" si="1"/>
        <v>9.8514662534030073E-2</v>
      </c>
      <c r="H27" s="496">
        <f t="shared" si="1"/>
        <v>-0.16321383200385631</v>
      </c>
      <c r="I27" s="496">
        <f t="shared" si="1"/>
        <v>8.3822076434690862E-2</v>
      </c>
      <c r="J27" s="496">
        <f t="shared" si="1"/>
        <v>4.2846705718767364E-2</v>
      </c>
      <c r="K27" s="496">
        <f t="shared" si="1"/>
        <v>1.0947155105719641E-2</v>
      </c>
      <c r="L27" s="496">
        <f t="shared" si="1"/>
        <v>-9.6542678916499147E-3</v>
      </c>
      <c r="M27" s="496">
        <f t="shared" si="1"/>
        <v>9.6407908126187714E-2</v>
      </c>
      <c r="N27" s="496">
        <f t="shared" si="1"/>
        <v>7.0280376027155533E-2</v>
      </c>
      <c r="O27" s="496">
        <f t="shared" si="1"/>
        <v>-3.4533469646015225E-2</v>
      </c>
      <c r="P27" s="496">
        <f t="shared" ref="P27:P47" si="2">IF(O3&gt;0.1,P3/O3-1,"")</f>
        <v>-5.7656753681742168E-2</v>
      </c>
    </row>
    <row r="28" spans="1:41" x14ac:dyDescent="0.2">
      <c r="A28" s="68" t="s">
        <v>64</v>
      </c>
      <c r="B28" s="66" t="s">
        <v>633</v>
      </c>
      <c r="C28" s="496"/>
      <c r="D28" s="496">
        <f t="shared" ref="D28:O43" si="3">IF(C4&gt;0.1,D4/C4-1,"")</f>
        <v>1.5083714012866345E-2</v>
      </c>
      <c r="E28" s="496">
        <f t="shared" si="3"/>
        <v>-3.1586457514646726E-2</v>
      </c>
      <c r="F28" s="496">
        <f t="shared" si="3"/>
        <v>0.42030156624732529</v>
      </c>
      <c r="G28" s="496">
        <f t="shared" si="3"/>
        <v>2.3454839056123111E-2</v>
      </c>
      <c r="H28" s="496">
        <f t="shared" si="3"/>
        <v>7.2999803725242174E-2</v>
      </c>
      <c r="I28" s="496">
        <f t="shared" si="3"/>
        <v>0.11829042917036325</v>
      </c>
      <c r="J28" s="496">
        <f t="shared" si="3"/>
        <v>-0.10546584215094401</v>
      </c>
      <c r="K28" s="496">
        <f t="shared" si="3"/>
        <v>-0.1436007588151389</v>
      </c>
      <c r="L28" s="496">
        <f t="shared" si="3"/>
        <v>4.6107435725925683E-2</v>
      </c>
      <c r="M28" s="496">
        <f t="shared" si="3"/>
        <v>5.542951408686525E-2</v>
      </c>
      <c r="N28" s="496">
        <f t="shared" si="3"/>
        <v>-7.0398685465067889E-2</v>
      </c>
      <c r="O28" s="496">
        <f t="shared" si="3"/>
        <v>0.24020095321247936</v>
      </c>
      <c r="P28" s="496">
        <f t="shared" si="2"/>
        <v>0.39959043481466527</v>
      </c>
    </row>
    <row r="29" spans="1:41" x14ac:dyDescent="0.2">
      <c r="A29" s="68" t="s">
        <v>65</v>
      </c>
      <c r="B29" s="66" t="s">
        <v>66</v>
      </c>
      <c r="C29" s="496"/>
      <c r="D29" s="496" t="str">
        <f t="shared" si="3"/>
        <v/>
      </c>
      <c r="E29" s="496" t="str">
        <f t="shared" si="3"/>
        <v/>
      </c>
      <c r="F29" s="496" t="str">
        <f t="shared" si="3"/>
        <v/>
      </c>
      <c r="G29" s="496" t="str">
        <f t="shared" si="3"/>
        <v/>
      </c>
      <c r="H29" s="496" t="str">
        <f t="shared" si="3"/>
        <v/>
      </c>
      <c r="I29" s="496" t="str">
        <f t="shared" si="3"/>
        <v/>
      </c>
      <c r="J29" s="496" t="str">
        <f t="shared" si="3"/>
        <v/>
      </c>
      <c r="K29" s="496" t="str">
        <f t="shared" si="3"/>
        <v/>
      </c>
      <c r="L29" s="496" t="str">
        <f t="shared" si="3"/>
        <v/>
      </c>
      <c r="M29" s="496" t="str">
        <f t="shared" si="3"/>
        <v/>
      </c>
      <c r="N29" s="496" t="str">
        <f t="shared" si="3"/>
        <v/>
      </c>
      <c r="O29" s="496" t="str">
        <f t="shared" si="3"/>
        <v/>
      </c>
      <c r="P29" s="496" t="str">
        <f t="shared" si="2"/>
        <v/>
      </c>
    </row>
    <row r="30" spans="1:41" x14ac:dyDescent="0.2">
      <c r="A30" s="68" t="s">
        <v>67</v>
      </c>
      <c r="B30" s="66" t="s">
        <v>68</v>
      </c>
      <c r="C30" s="496"/>
      <c r="D30" s="496">
        <f t="shared" si="3"/>
        <v>-0.10014830675217468</v>
      </c>
      <c r="E30" s="496">
        <f t="shared" si="3"/>
        <v>-0.15927192368611764</v>
      </c>
      <c r="F30" s="496">
        <f t="shared" si="3"/>
        <v>0.11298484035861756</v>
      </c>
      <c r="G30" s="496">
        <f t="shared" si="3"/>
        <v>0.13002654564951888</v>
      </c>
      <c r="H30" s="496">
        <f t="shared" si="3"/>
        <v>-0.24722538144584882</v>
      </c>
      <c r="I30" s="496">
        <f t="shared" si="3"/>
        <v>0.20377383974035523</v>
      </c>
      <c r="J30" s="496">
        <f t="shared" si="3"/>
        <v>8.9084483697552619E-2</v>
      </c>
      <c r="K30" s="496">
        <f t="shared" si="3"/>
        <v>1.030820780098729E-2</v>
      </c>
      <c r="L30" s="496">
        <f t="shared" si="3"/>
        <v>-1.7425124957503924E-2</v>
      </c>
      <c r="M30" s="496">
        <f t="shared" si="3"/>
        <v>0.1792656626212592</v>
      </c>
      <c r="N30" s="496">
        <f t="shared" si="3"/>
        <v>7.7384282185457565E-2</v>
      </c>
      <c r="O30" s="496">
        <f t="shared" si="3"/>
        <v>-0.10363648647538437</v>
      </c>
      <c r="P30" s="496">
        <f t="shared" si="2"/>
        <v>-0.11356258079850701</v>
      </c>
    </row>
    <row r="31" spans="1:41" x14ac:dyDescent="0.2">
      <c r="A31" s="68" t="s">
        <v>69</v>
      </c>
      <c r="B31" s="66" t="s">
        <v>70</v>
      </c>
      <c r="C31" s="496"/>
      <c r="D31" s="496">
        <f t="shared" si="3"/>
        <v>-2.0027133888204096E-2</v>
      </c>
      <c r="E31" s="496">
        <f t="shared" si="3"/>
        <v>7.9216689145604757E-2</v>
      </c>
      <c r="F31" s="496">
        <f t="shared" si="3"/>
        <v>6.1012282055565858E-3</v>
      </c>
      <c r="G31" s="496">
        <f t="shared" si="3"/>
        <v>5.387819636847313E-2</v>
      </c>
      <c r="H31" s="496">
        <f t="shared" si="3"/>
        <v>1.6424602750508832E-2</v>
      </c>
      <c r="I31" s="496">
        <f t="shared" si="3"/>
        <v>-1.7019891683893174E-2</v>
      </c>
      <c r="J31" s="496">
        <f t="shared" si="3"/>
        <v>5.0544125993969402E-2</v>
      </c>
      <c r="K31" s="496">
        <f t="shared" si="3"/>
        <v>0.20431042395180676</v>
      </c>
      <c r="L31" s="496">
        <f t="shared" si="3"/>
        <v>-0.14606942429292413</v>
      </c>
      <c r="M31" s="496">
        <f t="shared" si="3"/>
        <v>9.5613980762424777E-2</v>
      </c>
      <c r="N31" s="496">
        <f t="shared" si="3"/>
        <v>7.5188636641660311E-2</v>
      </c>
      <c r="O31" s="496">
        <f t="shared" si="3"/>
        <v>-4.7144742088149894E-3</v>
      </c>
      <c r="P31" s="496">
        <f t="shared" si="2"/>
        <v>-1.1291330537909428E-2</v>
      </c>
    </row>
    <row r="32" spans="1:41" x14ac:dyDescent="0.2">
      <c r="A32" s="68" t="s">
        <v>71</v>
      </c>
      <c r="B32" s="66" t="s">
        <v>72</v>
      </c>
      <c r="C32" s="496"/>
      <c r="D32" s="496">
        <f t="shared" si="3"/>
        <v>0.25280631298677592</v>
      </c>
      <c r="E32" s="496">
        <f t="shared" si="3"/>
        <v>-1.2874723974882762E-2</v>
      </c>
      <c r="F32" s="496">
        <f t="shared" si="3"/>
        <v>-0.25241639206474231</v>
      </c>
      <c r="G32" s="496">
        <f t="shared" si="3"/>
        <v>0.20114071993414484</v>
      </c>
      <c r="H32" s="496">
        <f t="shared" si="3"/>
        <v>1.7555407967474235E-2</v>
      </c>
      <c r="I32" s="496">
        <f t="shared" si="3"/>
        <v>-9.014533358960275E-2</v>
      </c>
      <c r="J32" s="496">
        <f t="shared" si="3"/>
        <v>-0.10209288631486124</v>
      </c>
      <c r="K32" s="496">
        <f t="shared" si="3"/>
        <v>1.884580959751192E-2</v>
      </c>
      <c r="L32" s="496">
        <f t="shared" si="3"/>
        <v>0.47095839148772023</v>
      </c>
      <c r="M32" s="496">
        <f t="shared" si="3"/>
        <v>-0.12154897782104079</v>
      </c>
      <c r="N32" s="496">
        <f t="shared" si="3"/>
        <v>2.2654214238355674E-3</v>
      </c>
      <c r="O32" s="496">
        <f t="shared" si="3"/>
        <v>-7.5080655604775282E-2</v>
      </c>
      <c r="P32" s="496">
        <f t="shared" si="2"/>
        <v>-4.7842178436274141E-2</v>
      </c>
    </row>
    <row r="33" spans="1:16" x14ac:dyDescent="0.2">
      <c r="A33" s="68" t="s">
        <v>73</v>
      </c>
      <c r="B33" s="66" t="s">
        <v>810</v>
      </c>
      <c r="C33" s="496"/>
      <c r="D33" s="496">
        <f t="shared" si="3"/>
        <v>-7.0688327729137912E-2</v>
      </c>
      <c r="E33" s="496">
        <f t="shared" si="3"/>
        <v>-3.8601956164490914E-2</v>
      </c>
      <c r="F33" s="496">
        <f t="shared" si="3"/>
        <v>0.19620272766370306</v>
      </c>
      <c r="G33" s="496">
        <f t="shared" si="3"/>
        <v>7.5932099104973894E-2</v>
      </c>
      <c r="H33" s="496">
        <f t="shared" si="3"/>
        <v>5.9310697138139412E-2</v>
      </c>
      <c r="I33" s="496">
        <f t="shared" si="3"/>
        <v>-6.1323572371131174E-2</v>
      </c>
      <c r="J33" s="496">
        <f t="shared" si="3"/>
        <v>5.6089892941989072E-2</v>
      </c>
      <c r="K33" s="496">
        <f t="shared" si="3"/>
        <v>1.3762621106055528E-2</v>
      </c>
      <c r="L33" s="496">
        <f t="shared" si="3"/>
        <v>-8.6580871507803914E-2</v>
      </c>
      <c r="M33" s="496">
        <f t="shared" si="3"/>
        <v>3.2396697694684784E-2</v>
      </c>
      <c r="N33" s="496">
        <f t="shared" si="3"/>
        <v>-9.0269885519779214E-3</v>
      </c>
      <c r="O33" s="496">
        <f t="shared" si="3"/>
        <v>-3.3495030787672464E-2</v>
      </c>
      <c r="P33" s="496">
        <f t="shared" si="2"/>
        <v>5.5017067405168429E-2</v>
      </c>
    </row>
    <row r="34" spans="1:16" x14ac:dyDescent="0.2">
      <c r="A34" s="68" t="s">
        <v>75</v>
      </c>
      <c r="B34" s="66" t="s">
        <v>76</v>
      </c>
      <c r="C34" s="496"/>
      <c r="D34" s="496">
        <f t="shared" si="3"/>
        <v>-0.12020671180177289</v>
      </c>
      <c r="E34" s="496">
        <f t="shared" si="3"/>
        <v>-4.6094716474513464E-2</v>
      </c>
      <c r="F34" s="496">
        <f t="shared" si="3"/>
        <v>0.20503657452663071</v>
      </c>
      <c r="G34" s="496">
        <f t="shared" si="3"/>
        <v>0.14043107547321898</v>
      </c>
      <c r="H34" s="496">
        <f t="shared" si="3"/>
        <v>-4.0845455569331723E-2</v>
      </c>
      <c r="I34" s="496">
        <f t="shared" si="3"/>
        <v>-0.13330023498755983</v>
      </c>
      <c r="J34" s="496">
        <f t="shared" si="3"/>
        <v>-0.11234465091632273</v>
      </c>
      <c r="K34" s="496">
        <f t="shared" si="3"/>
        <v>5.7940049397403159E-2</v>
      </c>
      <c r="L34" s="496">
        <f t="shared" si="3"/>
        <v>-0.20910841593792151</v>
      </c>
      <c r="M34" s="496">
        <f t="shared" si="3"/>
        <v>0.24273817151965038</v>
      </c>
      <c r="N34" s="496">
        <f t="shared" si="3"/>
        <v>-7.7766600355256621E-2</v>
      </c>
      <c r="O34" s="496">
        <f t="shared" si="3"/>
        <v>-2.1791645109507596E-2</v>
      </c>
      <c r="P34" s="496">
        <f t="shared" si="2"/>
        <v>-8.9172374612705663E-2</v>
      </c>
    </row>
    <row r="35" spans="1:16" x14ac:dyDescent="0.2">
      <c r="A35" s="68" t="s">
        <v>77</v>
      </c>
      <c r="B35" s="66" t="s">
        <v>78</v>
      </c>
      <c r="C35" s="496"/>
      <c r="D35" s="496">
        <f t="shared" si="3"/>
        <v>-4.5461342685922723E-2</v>
      </c>
      <c r="E35" s="496">
        <f t="shared" si="3"/>
        <v>-6.5061447273538575E-2</v>
      </c>
      <c r="F35" s="496">
        <f t="shared" si="3"/>
        <v>9.2301471840244176E-2</v>
      </c>
      <c r="G35" s="496">
        <f t="shared" si="3"/>
        <v>6.1967252769779213E-2</v>
      </c>
      <c r="H35" s="496">
        <f t="shared" si="3"/>
        <v>0.15694400735618252</v>
      </c>
      <c r="I35" s="496">
        <f t="shared" si="3"/>
        <v>2.4883389677140988E-2</v>
      </c>
      <c r="J35" s="496">
        <f t="shared" si="3"/>
        <v>-2.5122591218958545E-2</v>
      </c>
      <c r="K35" s="496">
        <f t="shared" si="3"/>
        <v>-5.6380138865250728E-2</v>
      </c>
      <c r="L35" s="496">
        <f t="shared" si="3"/>
        <v>2.1686458150993237E-2</v>
      </c>
      <c r="M35" s="496">
        <f t="shared" si="3"/>
        <v>0.13381524918962784</v>
      </c>
      <c r="N35" s="496">
        <f t="shared" si="3"/>
        <v>-0.22770188972826344</v>
      </c>
      <c r="O35" s="496">
        <f t="shared" si="3"/>
        <v>4.7550461111564246E-2</v>
      </c>
      <c r="P35" s="496">
        <f t="shared" si="2"/>
        <v>4.5501424300290028E-2</v>
      </c>
    </row>
    <row r="36" spans="1:16" x14ac:dyDescent="0.2">
      <c r="A36" s="68" t="s">
        <v>79</v>
      </c>
      <c r="B36" s="66" t="s">
        <v>80</v>
      </c>
      <c r="C36" s="496"/>
      <c r="D36" s="496">
        <f t="shared" si="3"/>
        <v>5.7316259209292175E-2</v>
      </c>
      <c r="E36" s="496">
        <f t="shared" si="3"/>
        <v>3.8795621457762719E-2</v>
      </c>
      <c r="F36" s="496">
        <f t="shared" si="3"/>
        <v>2.1034941652638972E-2</v>
      </c>
      <c r="G36" s="496">
        <f t="shared" si="3"/>
        <v>0.10440621382060655</v>
      </c>
      <c r="H36" s="496">
        <f t="shared" si="3"/>
        <v>-1.1820165229386448E-2</v>
      </c>
      <c r="I36" s="496">
        <f t="shared" si="3"/>
        <v>-3.0500226569997513E-2</v>
      </c>
      <c r="J36" s="496">
        <f t="shared" si="3"/>
        <v>7.1671423887418317E-2</v>
      </c>
      <c r="K36" s="496">
        <f t="shared" si="3"/>
        <v>6.3980827401737272E-3</v>
      </c>
      <c r="L36" s="496">
        <f t="shared" si="3"/>
        <v>2.7192761561748213E-2</v>
      </c>
      <c r="M36" s="496">
        <f t="shared" si="3"/>
        <v>9.5019388934470372E-2</v>
      </c>
      <c r="N36" s="496">
        <f t="shared" si="3"/>
        <v>6.5873036462685608E-2</v>
      </c>
      <c r="O36" s="496">
        <f t="shared" si="3"/>
        <v>3.1266751962552908E-2</v>
      </c>
      <c r="P36" s="496">
        <f t="shared" si="2"/>
        <v>5.1274596217021573E-2</v>
      </c>
    </row>
    <row r="37" spans="1:16" x14ac:dyDescent="0.2">
      <c r="A37" s="68" t="s">
        <v>81</v>
      </c>
      <c r="B37" s="66" t="s">
        <v>811</v>
      </c>
      <c r="C37" s="496"/>
      <c r="D37" s="496">
        <f t="shared" si="3"/>
        <v>-9.5759096957082845E-2</v>
      </c>
      <c r="E37" s="496">
        <f t="shared" si="3"/>
        <v>-3.9414255279469512E-2</v>
      </c>
      <c r="F37" s="496">
        <f t="shared" si="3"/>
        <v>3.4482168306996908E-2</v>
      </c>
      <c r="G37" s="496">
        <f t="shared" si="3"/>
        <v>7.9129652602911715E-3</v>
      </c>
      <c r="H37" s="496">
        <f t="shared" si="3"/>
        <v>1.1142025685741963E-3</v>
      </c>
      <c r="I37" s="496">
        <f t="shared" si="3"/>
        <v>-3.5013371269460025E-3</v>
      </c>
      <c r="J37" s="496">
        <f t="shared" si="3"/>
        <v>-3.7011364592684393E-2</v>
      </c>
      <c r="K37" s="496">
        <f t="shared" si="3"/>
        <v>7.4454842443421043E-3</v>
      </c>
      <c r="L37" s="496">
        <f t="shared" si="3"/>
        <v>9.859027293705358E-3</v>
      </c>
      <c r="M37" s="496">
        <f t="shared" si="3"/>
        <v>1.3096679077535756E-2</v>
      </c>
      <c r="N37" s="496">
        <f t="shared" si="3"/>
        <v>1.329984801259787E-2</v>
      </c>
      <c r="O37" s="496">
        <f t="shared" si="3"/>
        <v>3.170875410803542E-2</v>
      </c>
      <c r="P37" s="496">
        <f t="shared" si="2"/>
        <v>1.048323436844445E-2</v>
      </c>
    </row>
    <row r="38" spans="1:16" x14ac:dyDescent="0.2">
      <c r="A38" s="68" t="s">
        <v>83</v>
      </c>
      <c r="B38" s="66" t="s">
        <v>84</v>
      </c>
      <c r="C38" s="496"/>
      <c r="D38" s="496">
        <f t="shared" si="3"/>
        <v>-1.9904829676253843E-2</v>
      </c>
      <c r="E38" s="496">
        <f t="shared" si="3"/>
        <v>-2.8687080217258409E-2</v>
      </c>
      <c r="F38" s="496">
        <f t="shared" si="3"/>
        <v>6.7243872750735179E-3</v>
      </c>
      <c r="G38" s="496">
        <f t="shared" si="3"/>
        <v>-8.9256999468961817E-3</v>
      </c>
      <c r="H38" s="496">
        <f t="shared" si="3"/>
        <v>-4.1448084467890833E-2</v>
      </c>
      <c r="I38" s="496">
        <f t="shared" si="3"/>
        <v>8.7608382908630489E-3</v>
      </c>
      <c r="J38" s="496">
        <f t="shared" si="3"/>
        <v>5.1204306558433554E-2</v>
      </c>
      <c r="K38" s="496">
        <f t="shared" si="3"/>
        <v>2.9746723957988941E-2</v>
      </c>
      <c r="L38" s="496">
        <f t="shared" si="3"/>
        <v>2.6368715620870509E-2</v>
      </c>
      <c r="M38" s="496">
        <f t="shared" si="3"/>
        <v>-1.4864933561652638E-2</v>
      </c>
      <c r="N38" s="496">
        <f t="shared" si="3"/>
        <v>3.0355361975958672E-2</v>
      </c>
      <c r="O38" s="496">
        <f t="shared" si="3"/>
        <v>-4.4840190245788225E-2</v>
      </c>
      <c r="P38" s="496">
        <f t="shared" si="2"/>
        <v>-8.9588913861369246E-3</v>
      </c>
    </row>
    <row r="39" spans="1:16" x14ac:dyDescent="0.2">
      <c r="A39" s="68" t="s">
        <v>85</v>
      </c>
      <c r="B39" s="66" t="s">
        <v>86</v>
      </c>
      <c r="C39" s="496"/>
      <c r="D39" s="496">
        <f t="shared" si="3"/>
        <v>-9.8131199614437281E-2</v>
      </c>
      <c r="E39" s="496">
        <f t="shared" si="3"/>
        <v>3.2781241602254374E-2</v>
      </c>
      <c r="F39" s="496">
        <f t="shared" si="3"/>
        <v>1.3188291247237416E-2</v>
      </c>
      <c r="G39" s="496">
        <f t="shared" si="3"/>
        <v>0.11960471150107987</v>
      </c>
      <c r="H39" s="496">
        <f t="shared" si="3"/>
        <v>0.14155246655109521</v>
      </c>
      <c r="I39" s="496">
        <f t="shared" si="3"/>
        <v>2.6899910830084917E-3</v>
      </c>
      <c r="J39" s="496">
        <f t="shared" si="3"/>
        <v>-2.70895165268209E-2</v>
      </c>
      <c r="K39" s="496">
        <f t="shared" si="3"/>
        <v>7.4326980356248074E-2</v>
      </c>
      <c r="L39" s="496">
        <f t="shared" si="3"/>
        <v>1.3514975151452724E-2</v>
      </c>
      <c r="M39" s="496">
        <f t="shared" si="3"/>
        <v>6.8049815705321759E-2</v>
      </c>
      <c r="N39" s="496">
        <f t="shared" si="3"/>
        <v>-1.1612799207061486E-2</v>
      </c>
      <c r="O39" s="496">
        <f t="shared" si="3"/>
        <v>2.2112351006677189E-2</v>
      </c>
      <c r="P39" s="496">
        <f t="shared" si="2"/>
        <v>5.6714593557874338E-2</v>
      </c>
    </row>
    <row r="40" spans="1:16" x14ac:dyDescent="0.2">
      <c r="A40" s="68" t="s">
        <v>87</v>
      </c>
      <c r="B40" s="66" t="s">
        <v>88</v>
      </c>
      <c r="C40" s="496"/>
      <c r="D40" s="496">
        <f t="shared" si="3"/>
        <v>-6.3346525222867434E-2</v>
      </c>
      <c r="E40" s="496">
        <f t="shared" si="3"/>
        <v>-8.2666612695314168E-2</v>
      </c>
      <c r="F40" s="496">
        <f t="shared" si="3"/>
        <v>-2.1863032327606113E-2</v>
      </c>
      <c r="G40" s="496">
        <f t="shared" si="3"/>
        <v>-1.2724288414651674E-2</v>
      </c>
      <c r="H40" s="496">
        <f t="shared" si="3"/>
        <v>4.9267781296744584E-2</v>
      </c>
      <c r="I40" s="496">
        <f t="shared" si="3"/>
        <v>0.11863001148942476</v>
      </c>
      <c r="J40" s="496">
        <f t="shared" si="3"/>
        <v>9.7713784809365434E-2</v>
      </c>
      <c r="K40" s="496">
        <f t="shared" si="3"/>
        <v>9.5719560610986409E-2</v>
      </c>
      <c r="L40" s="496">
        <f t="shared" si="3"/>
        <v>4.4175645622589244E-2</v>
      </c>
      <c r="M40" s="496">
        <f t="shared" si="3"/>
        <v>4.5589233620741965E-3</v>
      </c>
      <c r="N40" s="496">
        <f t="shared" si="3"/>
        <v>-3.1215643740898802E-2</v>
      </c>
      <c r="O40" s="496">
        <f t="shared" si="3"/>
        <v>-4.683491823007202E-2</v>
      </c>
      <c r="P40" s="496">
        <f t="shared" si="2"/>
        <v>6.4211706465027163E-2</v>
      </c>
    </row>
    <row r="41" spans="1:16" x14ac:dyDescent="0.2">
      <c r="A41" s="68" t="s">
        <v>89</v>
      </c>
      <c r="B41" s="66" t="s">
        <v>812</v>
      </c>
      <c r="C41" s="496"/>
      <c r="D41" s="496">
        <f t="shared" si="3"/>
        <v>0.39592832379809972</v>
      </c>
      <c r="E41" s="496">
        <f t="shared" si="3"/>
        <v>0.11490530348947381</v>
      </c>
      <c r="F41" s="496">
        <f t="shared" si="3"/>
        <v>0.21838892546426059</v>
      </c>
      <c r="G41" s="496">
        <f t="shared" si="3"/>
        <v>0.10398708879657836</v>
      </c>
      <c r="H41" s="496">
        <f t="shared" si="3"/>
        <v>-0.1499273151531989</v>
      </c>
      <c r="I41" s="496">
        <f t="shared" si="3"/>
        <v>-6.1357313725530771E-2</v>
      </c>
      <c r="J41" s="496">
        <f t="shared" si="3"/>
        <v>3.0369235983062293E-2</v>
      </c>
      <c r="K41" s="496">
        <f t="shared" si="3"/>
        <v>-1.0697590592637973E-2</v>
      </c>
      <c r="L41" s="496">
        <f t="shared" si="3"/>
        <v>-1.344346574303712E-3</v>
      </c>
      <c r="M41" s="496">
        <f t="shared" si="3"/>
        <v>8.9875435111371971E-2</v>
      </c>
      <c r="N41" s="496">
        <f t="shared" si="3"/>
        <v>0.40166107414455277</v>
      </c>
      <c r="O41" s="496">
        <f t="shared" si="3"/>
        <v>9.5794367296042848E-2</v>
      </c>
      <c r="P41" s="496">
        <f t="shared" si="2"/>
        <v>0.14502773415161085</v>
      </c>
    </row>
    <row r="42" spans="1:16" x14ac:dyDescent="0.2">
      <c r="A42" s="68"/>
      <c r="B42" s="491" t="s">
        <v>813</v>
      </c>
      <c r="C42" s="496"/>
      <c r="D42" s="496" t="str">
        <f t="shared" si="3"/>
        <v/>
      </c>
      <c r="E42" s="496" t="str">
        <f t="shared" si="3"/>
        <v/>
      </c>
      <c r="F42" s="496" t="str">
        <f t="shared" si="3"/>
        <v/>
      </c>
      <c r="G42" s="496" t="str">
        <f t="shared" si="3"/>
        <v/>
      </c>
      <c r="H42" s="496" t="str">
        <f t="shared" si="3"/>
        <v/>
      </c>
      <c r="I42" s="496" t="str">
        <f t="shared" si="3"/>
        <v/>
      </c>
      <c r="J42" s="496" t="str">
        <f t="shared" si="3"/>
        <v/>
      </c>
      <c r="K42" s="496" t="str">
        <f t="shared" si="3"/>
        <v/>
      </c>
      <c r="L42" s="496" t="str">
        <f t="shared" si="3"/>
        <v/>
      </c>
      <c r="M42" s="496" t="str">
        <f t="shared" si="3"/>
        <v/>
      </c>
      <c r="N42" s="496" t="str">
        <f t="shared" si="3"/>
        <v/>
      </c>
      <c r="O42" s="496" t="str">
        <f t="shared" si="3"/>
        <v/>
      </c>
      <c r="P42" s="496" t="str">
        <f t="shared" si="2"/>
        <v/>
      </c>
    </row>
    <row r="43" spans="1:16" x14ac:dyDescent="0.2">
      <c r="A43" s="497"/>
      <c r="B43" s="493" t="s">
        <v>814</v>
      </c>
      <c r="C43" s="498"/>
      <c r="D43" s="498">
        <f t="shared" si="3"/>
        <v>-3.6176197663097209E-2</v>
      </c>
      <c r="E43" s="498">
        <f t="shared" si="3"/>
        <v>-3.1065603935833686E-2</v>
      </c>
      <c r="F43" s="498">
        <f t="shared" si="3"/>
        <v>4.9398603298979271E-2</v>
      </c>
      <c r="G43" s="498">
        <f t="shared" si="3"/>
        <v>6.419541139826701E-2</v>
      </c>
      <c r="H43" s="498">
        <f t="shared" si="3"/>
        <v>2.5962389173740164E-2</v>
      </c>
      <c r="I43" s="498">
        <f t="shared" si="3"/>
        <v>2.3999470167750392E-3</v>
      </c>
      <c r="J43" s="498">
        <f t="shared" si="3"/>
        <v>1.9121465409179805E-3</v>
      </c>
      <c r="K43" s="498">
        <f t="shared" si="3"/>
        <v>1.720732548766235E-2</v>
      </c>
      <c r="L43" s="498">
        <f t="shared" si="3"/>
        <v>2.0871803565533309E-2</v>
      </c>
      <c r="M43" s="498">
        <f t="shared" si="3"/>
        <v>3.7959143782791305E-2</v>
      </c>
      <c r="N43" s="498">
        <f t="shared" si="3"/>
        <v>-1.9797294077920968E-2</v>
      </c>
      <c r="O43" s="498">
        <f t="shared" si="3"/>
        <v>-3.4046710320548845E-3</v>
      </c>
      <c r="P43" s="498">
        <f t="shared" si="2"/>
        <v>4.4163043460834217E-2</v>
      </c>
    </row>
    <row r="44" spans="1:16" x14ac:dyDescent="0.2">
      <c r="A44" s="68"/>
      <c r="B44" s="491" t="s">
        <v>815</v>
      </c>
      <c r="C44" s="496"/>
      <c r="D44" s="496">
        <f t="shared" ref="D44:O47" si="4">IF(C20&gt;0.1,D20/C20-1,"")</f>
        <v>2.736412137545341E-2</v>
      </c>
      <c r="E44" s="496">
        <f t="shared" si="4"/>
        <v>1.0375735675482334E-2</v>
      </c>
      <c r="F44" s="496">
        <f t="shared" si="4"/>
        <v>0.12653324628423102</v>
      </c>
      <c r="G44" s="496">
        <f t="shared" si="4"/>
        <v>-1.464101524080752E-2</v>
      </c>
      <c r="H44" s="496">
        <f t="shared" si="4"/>
        <v>2.4247988878576265E-3</v>
      </c>
      <c r="I44" s="496">
        <f t="shared" si="4"/>
        <v>-1.1357689757082179E-3</v>
      </c>
      <c r="J44" s="496">
        <f t="shared" si="4"/>
        <v>-3.9238788335141939E-3</v>
      </c>
      <c r="K44" s="496">
        <f t="shared" si="4"/>
        <v>9.5413240258879206E-2</v>
      </c>
      <c r="L44" s="496">
        <f t="shared" si="4"/>
        <v>-7.2383921545736696E-3</v>
      </c>
      <c r="M44" s="496">
        <f t="shared" si="4"/>
        <v>8.1114193301026205E-2</v>
      </c>
      <c r="N44" s="496">
        <f t="shared" si="4"/>
        <v>-3.1221662198364419E-2</v>
      </c>
      <c r="O44" s="496">
        <f t="shared" si="4"/>
        <v>-9.4650537607636531E-2</v>
      </c>
      <c r="P44" s="496">
        <f t="shared" si="2"/>
        <v>7.0612718036419775E-2</v>
      </c>
    </row>
    <row r="45" spans="1:16" x14ac:dyDescent="0.2">
      <c r="A45" s="68"/>
      <c r="B45" s="491" t="s">
        <v>816</v>
      </c>
      <c r="C45" s="496"/>
      <c r="D45" s="496" t="str">
        <f t="shared" si="4"/>
        <v/>
      </c>
      <c r="E45" s="496" t="str">
        <f t="shared" si="4"/>
        <v/>
      </c>
      <c r="F45" s="496" t="str">
        <f t="shared" si="4"/>
        <v/>
      </c>
      <c r="G45" s="496" t="str">
        <f t="shared" si="4"/>
        <v/>
      </c>
      <c r="H45" s="496" t="str">
        <f t="shared" si="4"/>
        <v/>
      </c>
      <c r="I45" s="496" t="str">
        <f t="shared" si="4"/>
        <v/>
      </c>
      <c r="J45" s="496" t="str">
        <f t="shared" si="4"/>
        <v/>
      </c>
      <c r="K45" s="496" t="str">
        <f t="shared" si="4"/>
        <v/>
      </c>
      <c r="L45" s="496" t="str">
        <f t="shared" si="4"/>
        <v/>
      </c>
      <c r="M45" s="496" t="str">
        <f t="shared" si="4"/>
        <v/>
      </c>
      <c r="N45" s="496" t="str">
        <f t="shared" si="4"/>
        <v/>
      </c>
      <c r="O45" s="496" t="str">
        <f t="shared" si="4"/>
        <v/>
      </c>
      <c r="P45" s="496" t="str">
        <f t="shared" si="2"/>
        <v/>
      </c>
    </row>
    <row r="46" spans="1:16" x14ac:dyDescent="0.2">
      <c r="A46" s="294"/>
      <c r="B46" s="410" t="s">
        <v>817</v>
      </c>
      <c r="C46" s="499"/>
      <c r="D46" s="499">
        <f t="shared" si="4"/>
        <v>-2.8442651710056888E-2</v>
      </c>
      <c r="E46" s="499">
        <f t="shared" si="4"/>
        <v>-2.3971484884061978E-2</v>
      </c>
      <c r="F46" s="499">
        <f t="shared" si="4"/>
        <v>5.8906760386563839E-2</v>
      </c>
      <c r="G46" s="499">
        <f t="shared" si="4"/>
        <v>5.3633800562913114E-2</v>
      </c>
      <c r="H46" s="499">
        <f t="shared" si="4"/>
        <v>2.615902679060178E-2</v>
      </c>
      <c r="I46" s="499">
        <f t="shared" si="4"/>
        <v>1.7006495876905614E-3</v>
      </c>
      <c r="J46" s="499">
        <f t="shared" si="4"/>
        <v>-5.5412458883430382E-4</v>
      </c>
      <c r="K46" s="499">
        <f t="shared" si="4"/>
        <v>2.6219758001227111E-2</v>
      </c>
      <c r="L46" s="499">
        <f t="shared" si="4"/>
        <v>1.8825794134109231E-2</v>
      </c>
      <c r="M46" s="499">
        <f t="shared" si="4"/>
        <v>3.0494909559923178E-2</v>
      </c>
      <c r="N46" s="499">
        <f t="shared" si="4"/>
        <v>-1.930490659209172E-2</v>
      </c>
      <c r="O46" s="499">
        <f t="shared" si="4"/>
        <v>-1.3313390253154034E-2</v>
      </c>
      <c r="P46" s="499">
        <f t="shared" si="2"/>
        <v>5.2022101036230062E-2</v>
      </c>
    </row>
    <row r="47" spans="1:16" s="407" customFormat="1" ht="19.5" customHeight="1" x14ac:dyDescent="0.2">
      <c r="A47" s="599" t="s">
        <v>897</v>
      </c>
      <c r="B47" s="599"/>
      <c r="C47" s="598"/>
      <c r="D47" s="598">
        <f t="shared" si="4"/>
        <v>-2.8442651710056888E-2</v>
      </c>
      <c r="E47" s="598">
        <f t="shared" si="4"/>
        <v>-2.3971484884061978E-2</v>
      </c>
      <c r="F47" s="598">
        <f t="shared" si="4"/>
        <v>5.8906760386563839E-2</v>
      </c>
      <c r="G47" s="598">
        <f t="shared" si="4"/>
        <v>5.3633800562913114E-2</v>
      </c>
      <c r="H47" s="598">
        <f t="shared" si="4"/>
        <v>2.615902679060178E-2</v>
      </c>
      <c r="I47" s="598">
        <f t="shared" si="4"/>
        <v>1.7006495876905614E-3</v>
      </c>
      <c r="J47" s="598">
        <f t="shared" si="4"/>
        <v>-5.5412458883430382E-4</v>
      </c>
      <c r="K47" s="598">
        <f t="shared" si="4"/>
        <v>2.6219758001227111E-2</v>
      </c>
      <c r="L47" s="598">
        <f t="shared" si="4"/>
        <v>1.8825794134109231E-2</v>
      </c>
      <c r="M47" s="598">
        <f t="shared" si="4"/>
        <v>3.0494909559923178E-2</v>
      </c>
      <c r="N47" s="598">
        <f t="shared" si="4"/>
        <v>-1.930490659209172E-2</v>
      </c>
      <c r="O47" s="598">
        <f t="shared" si="4"/>
        <v>-2.0666364657538572E-2</v>
      </c>
      <c r="P47" s="598">
        <f t="shared" si="2"/>
        <v>3.2353571710143525E-2</v>
      </c>
    </row>
    <row r="48" spans="1:16" x14ac:dyDescent="0.2">
      <c r="A48" s="582" t="s">
        <v>892</v>
      </c>
      <c r="B48" s="583"/>
      <c r="C48" s="584"/>
      <c r="D48" s="584"/>
      <c r="E48" s="584"/>
      <c r="F48" s="584"/>
      <c r="G48" s="584"/>
      <c r="H48" s="584"/>
      <c r="I48" s="584"/>
      <c r="J48" s="584"/>
      <c r="K48" s="584"/>
      <c r="L48" s="584"/>
      <c r="M48" s="584"/>
      <c r="N48" s="584"/>
      <c r="O48" s="584"/>
      <c r="P48" s="584"/>
    </row>
    <row r="49" spans="1:41" s="181" customFormat="1" ht="20.100000000000001" customHeight="1" x14ac:dyDescent="0.2">
      <c r="A49" s="337" t="s">
        <v>388</v>
      </c>
      <c r="B49"/>
      <c r="C49"/>
      <c r="E49"/>
      <c r="F49"/>
      <c r="G49"/>
      <c r="H49"/>
      <c r="I49"/>
      <c r="J49"/>
      <c r="K49"/>
      <c r="L49"/>
      <c r="M49"/>
      <c r="N49"/>
      <c r="O49"/>
      <c r="P49"/>
      <c r="Q49" s="296"/>
      <c r="R49" s="296"/>
      <c r="S49" s="296"/>
      <c r="T49" s="296"/>
      <c r="U49" s="296"/>
      <c r="V49" s="296"/>
      <c r="W49" s="296"/>
      <c r="X49" s="296"/>
      <c r="Y49" s="296"/>
      <c r="Z49" s="296"/>
      <c r="AA49" s="296"/>
      <c r="AB49" s="296"/>
      <c r="AC49" s="296"/>
      <c r="AD49" s="296"/>
      <c r="AE49" s="296"/>
      <c r="AF49" s="296"/>
      <c r="AG49" s="296"/>
      <c r="AH49" s="296"/>
      <c r="AI49" s="296"/>
      <c r="AJ49" s="296"/>
      <c r="AK49" s="296"/>
      <c r="AL49" s="296"/>
      <c r="AM49" s="296"/>
      <c r="AN49" s="296"/>
      <c r="AO49" s="296"/>
    </row>
    <row r="50" spans="1:41" s="181" customFormat="1" ht="20.100000000000001" customHeight="1" x14ac:dyDescent="0.2">
      <c r="A50" s="337"/>
      <c r="B50"/>
      <c r="C50"/>
      <c r="E50"/>
      <c r="F50"/>
      <c r="G50"/>
      <c r="H50"/>
      <c r="I50"/>
      <c r="J50"/>
      <c r="K50"/>
      <c r="L50"/>
      <c r="M50"/>
      <c r="N50"/>
      <c r="O50"/>
      <c r="P50"/>
      <c r="Q50" s="296"/>
      <c r="R50" s="296"/>
      <c r="S50" s="296"/>
      <c r="T50" s="296"/>
      <c r="U50" s="296"/>
      <c r="V50" s="296"/>
      <c r="W50" s="296"/>
      <c r="X50" s="296"/>
      <c r="Y50" s="296"/>
      <c r="Z50" s="296"/>
      <c r="AA50" s="296"/>
      <c r="AB50" s="296"/>
      <c r="AC50" s="296"/>
      <c r="AD50" s="296"/>
      <c r="AE50" s="296"/>
      <c r="AF50" s="296"/>
      <c r="AG50" s="296"/>
      <c r="AH50" s="296"/>
      <c r="AI50" s="296"/>
      <c r="AJ50" s="296"/>
      <c r="AK50" s="296"/>
      <c r="AL50" s="296"/>
      <c r="AM50" s="296"/>
      <c r="AN50" s="296"/>
      <c r="AO50" s="296"/>
    </row>
    <row r="51" spans="1:41" ht="15" x14ac:dyDescent="0.2">
      <c r="A51" s="45" t="s">
        <v>918</v>
      </c>
      <c r="M51"/>
      <c r="N51"/>
      <c r="O51"/>
      <c r="P51"/>
    </row>
    <row r="52" spans="1:41" ht="18.75" customHeight="1" x14ac:dyDescent="0.2">
      <c r="A52" s="65"/>
      <c r="B52" s="268"/>
      <c r="C52" s="197" t="str">
        <f>C2</f>
        <v>FY1997</v>
      </c>
      <c r="D52" s="197" t="str">
        <f t="shared" ref="D52:P52" si="5">D2</f>
        <v>FY1998</v>
      </c>
      <c r="E52" s="197" t="str">
        <f t="shared" si="5"/>
        <v>FY1999</v>
      </c>
      <c r="F52" s="197" t="str">
        <f t="shared" si="5"/>
        <v>FY2000</v>
      </c>
      <c r="G52" s="197" t="str">
        <f t="shared" si="5"/>
        <v>FY2001</v>
      </c>
      <c r="H52" s="197" t="str">
        <f t="shared" si="5"/>
        <v>FY2002</v>
      </c>
      <c r="I52" s="197" t="str">
        <f t="shared" si="5"/>
        <v>FY2003</v>
      </c>
      <c r="J52" s="197" t="str">
        <f t="shared" si="5"/>
        <v>FY2004</v>
      </c>
      <c r="K52" s="197" t="str">
        <f t="shared" si="5"/>
        <v>FY2005</v>
      </c>
      <c r="L52" s="197" t="str">
        <f t="shared" si="5"/>
        <v>FY2006</v>
      </c>
      <c r="M52" s="197" t="str">
        <f t="shared" si="5"/>
        <v>FY2007</v>
      </c>
      <c r="N52" s="197" t="str">
        <f t="shared" si="5"/>
        <v>FY2008</v>
      </c>
      <c r="O52" s="197" t="str">
        <f t="shared" si="5"/>
        <v>FY2009</v>
      </c>
      <c r="P52" s="197" t="str">
        <f t="shared" si="5"/>
        <v>FY2010</v>
      </c>
    </row>
    <row r="53" spans="1:41" s="51" customFormat="1" ht="20.100000000000001" customHeight="1" x14ac:dyDescent="0.2">
      <c r="A53" s="68" t="s">
        <v>62</v>
      </c>
      <c r="B53" s="66" t="s">
        <v>63</v>
      </c>
      <c r="C53" s="496"/>
      <c r="D53" s="496">
        <v>-3.5678822934575314E-3</v>
      </c>
      <c r="E53" s="496">
        <v>-1.8013539033312714E-3</v>
      </c>
      <c r="F53" s="496">
        <v>-8.7417298242744321E-4</v>
      </c>
      <c r="G53" s="496">
        <v>3.0629550465276541E-3</v>
      </c>
      <c r="H53" s="496">
        <v>-5.2906968061432321E-3</v>
      </c>
      <c r="I53" s="496">
        <v>2.2157162893011524E-3</v>
      </c>
      <c r="J53" s="496">
        <v>1.2254432664014728E-3</v>
      </c>
      <c r="K53" s="496">
        <v>3.2669180324780052E-4</v>
      </c>
      <c r="L53" s="496">
        <v>-2.8382091433614565E-4</v>
      </c>
      <c r="M53" s="496">
        <v>2.7550190826833728E-3</v>
      </c>
      <c r="N53" s="496">
        <v>2.1368416337463236E-3</v>
      </c>
      <c r="O53" s="496">
        <v>-1.1458876410853245E-3</v>
      </c>
      <c r="P53" s="496">
        <v>-1.8720178903884859E-3</v>
      </c>
      <c r="Q53" s="603"/>
      <c r="R53" s="603"/>
      <c r="S53" s="603"/>
      <c r="T53" s="603"/>
      <c r="U53" s="603"/>
      <c r="V53" s="603"/>
      <c r="W53" s="603"/>
      <c r="X53" s="603"/>
      <c r="Y53" s="603"/>
      <c r="Z53" s="603"/>
      <c r="AA53" s="603"/>
      <c r="AB53" s="603"/>
      <c r="AC53" s="603"/>
      <c r="AD53" s="603"/>
      <c r="AE53" s="603"/>
      <c r="AF53" s="603"/>
      <c r="AG53" s="603"/>
      <c r="AH53" s="603"/>
      <c r="AI53" s="603"/>
      <c r="AJ53" s="603"/>
      <c r="AK53" s="603"/>
      <c r="AL53" s="603"/>
      <c r="AM53" s="603"/>
      <c r="AN53" s="603"/>
      <c r="AO53" s="603"/>
    </row>
    <row r="54" spans="1:41" x14ac:dyDescent="0.2">
      <c r="A54" s="68" t="s">
        <v>64</v>
      </c>
      <c r="B54" s="66" t="s">
        <v>899</v>
      </c>
      <c r="C54" s="496"/>
      <c r="D54" s="496">
        <v>6.7047307952593227E-4</v>
      </c>
      <c r="E54" s="496">
        <v>-1.4669232641310237E-3</v>
      </c>
      <c r="F54" s="496">
        <v>1.9367155120996748E-2</v>
      </c>
      <c r="G54" s="496">
        <v>1.4496398693003125E-3</v>
      </c>
      <c r="H54" s="496">
        <v>4.3825648327448169E-3</v>
      </c>
      <c r="I54" s="496">
        <v>7.4257656156779643E-3</v>
      </c>
      <c r="J54" s="496">
        <v>-7.3912877006609068E-3</v>
      </c>
      <c r="K54" s="496">
        <v>-9.0074667134855593E-3</v>
      </c>
      <c r="L54" s="496">
        <v>2.4135305614174027E-3</v>
      </c>
      <c r="M54" s="496">
        <v>2.9791972729660784E-3</v>
      </c>
      <c r="N54" s="496">
        <v>-3.8753070992709349E-3</v>
      </c>
      <c r="O54" s="496">
        <v>1.2533692264861777E-2</v>
      </c>
      <c r="P54" s="496">
        <v>2.620789927821441E-2</v>
      </c>
    </row>
    <row r="55" spans="1:41" x14ac:dyDescent="0.2">
      <c r="A55" s="68" t="s">
        <v>65</v>
      </c>
      <c r="B55" s="66" t="s">
        <v>66</v>
      </c>
      <c r="C55" s="496"/>
      <c r="D55" s="496">
        <v>0</v>
      </c>
      <c r="E55" s="496">
        <v>0</v>
      </c>
      <c r="F55" s="496">
        <v>0</v>
      </c>
      <c r="G55" s="496">
        <v>0</v>
      </c>
      <c r="H55" s="496">
        <v>0</v>
      </c>
      <c r="I55" s="496">
        <v>0</v>
      </c>
      <c r="J55" s="496">
        <v>0</v>
      </c>
      <c r="K55" s="496">
        <v>0</v>
      </c>
      <c r="L55" s="496">
        <v>0</v>
      </c>
      <c r="M55" s="496">
        <v>0</v>
      </c>
      <c r="N55" s="496">
        <v>0</v>
      </c>
      <c r="O55" s="496">
        <v>0</v>
      </c>
      <c r="P55" s="496">
        <v>0</v>
      </c>
    </row>
    <row r="56" spans="1:41" x14ac:dyDescent="0.2">
      <c r="A56" s="68" t="s">
        <v>67</v>
      </c>
      <c r="B56" s="66" t="s">
        <v>68</v>
      </c>
      <c r="C56" s="496"/>
      <c r="D56" s="496">
        <v>-3.2268620490465295E-3</v>
      </c>
      <c r="E56" s="496">
        <v>-4.7531170714267944E-3</v>
      </c>
      <c r="F56" s="496">
        <v>2.9043737785150012E-3</v>
      </c>
      <c r="G56" s="496">
        <v>3.5131434535507784E-3</v>
      </c>
      <c r="H56" s="496">
        <v>-7.1640047617592901E-3</v>
      </c>
      <c r="I56" s="496">
        <v>4.3317315753601641E-3</v>
      </c>
      <c r="J56" s="496">
        <v>2.2757372634443166E-3</v>
      </c>
      <c r="K56" s="496">
        <v>2.8694952415719252E-4</v>
      </c>
      <c r="L56" s="496">
        <v>-4.7754219853851561E-4</v>
      </c>
      <c r="M56" s="496">
        <v>4.7380396113432307E-3</v>
      </c>
      <c r="N56" s="496">
        <v>2.3405619323470734E-3</v>
      </c>
      <c r="O56" s="496">
        <v>-3.4436316656505017E-3</v>
      </c>
      <c r="P56" s="496">
        <v>-3.4280267420303558E-3</v>
      </c>
    </row>
    <row r="57" spans="1:41" x14ac:dyDescent="0.2">
      <c r="A57" s="68" t="s">
        <v>69</v>
      </c>
      <c r="B57" s="66" t="s">
        <v>70</v>
      </c>
      <c r="C57" s="496"/>
      <c r="D57" s="496">
        <v>-2.7366064615622868E-4</v>
      </c>
      <c r="E57" s="496">
        <v>1.0918320637304261E-3</v>
      </c>
      <c r="F57" s="496">
        <v>9.298278992529107E-5</v>
      </c>
      <c r="G57" s="496">
        <v>7.8015754080272223E-4</v>
      </c>
      <c r="H57" s="496">
        <v>2.3788379671817577E-4</v>
      </c>
      <c r="I57" s="496">
        <v>-2.4416717456538249E-4</v>
      </c>
      <c r="J57" s="496">
        <v>7.1155414202308739E-4</v>
      </c>
      <c r="K57" s="496">
        <v>3.0233108568163266E-3</v>
      </c>
      <c r="L57" s="496">
        <v>-2.5365864587610586E-3</v>
      </c>
      <c r="M57" s="496">
        <v>1.3916639727195132E-3</v>
      </c>
      <c r="N57" s="496">
        <v>1.163528188566516E-3</v>
      </c>
      <c r="O57" s="496">
        <v>-7.9985014307326646E-5</v>
      </c>
      <c r="P57" s="496">
        <v>-1.9323639973490062E-4</v>
      </c>
    </row>
    <row r="58" spans="1:41" x14ac:dyDescent="0.2">
      <c r="A58" s="68" t="s">
        <v>71</v>
      </c>
      <c r="B58" s="66" t="s">
        <v>72</v>
      </c>
      <c r="C58" s="496"/>
      <c r="D58" s="496">
        <v>1.5998744548019826E-2</v>
      </c>
      <c r="E58" s="496">
        <v>-1.0506338968094685E-3</v>
      </c>
      <c r="F58" s="496">
        <v>-2.083247181370201E-2</v>
      </c>
      <c r="G58" s="496">
        <v>1.1719937548808382E-2</v>
      </c>
      <c r="H58" s="496">
        <v>1.1661124163532821E-3</v>
      </c>
      <c r="I58" s="496">
        <v>-5.9376711388558993E-3</v>
      </c>
      <c r="J58" s="496">
        <v>-6.1080480325914491E-3</v>
      </c>
      <c r="K58" s="496">
        <v>1.0129637239339264E-3</v>
      </c>
      <c r="L58" s="496">
        <v>2.513215473067117E-2</v>
      </c>
      <c r="M58" s="496">
        <v>-9.3648096171857487E-3</v>
      </c>
      <c r="N58" s="496">
        <v>1.4878815100672303E-4</v>
      </c>
      <c r="O58" s="496">
        <v>-5.0396008974617733E-3</v>
      </c>
      <c r="P58" s="496">
        <v>-3.010257610822735E-3</v>
      </c>
    </row>
    <row r="59" spans="1:41" x14ac:dyDescent="0.2">
      <c r="A59" s="68" t="s">
        <v>73</v>
      </c>
      <c r="B59" s="66" t="s">
        <v>810</v>
      </c>
      <c r="C59" s="496"/>
      <c r="D59" s="496">
        <v>-9.2957908674966231E-3</v>
      </c>
      <c r="E59" s="496">
        <v>-4.8555776221474349E-3</v>
      </c>
      <c r="F59" s="496">
        <v>2.4309574480774448E-2</v>
      </c>
      <c r="G59" s="496">
        <v>1.0627834662836384E-2</v>
      </c>
      <c r="H59" s="496">
        <v>8.4771053874641532E-3</v>
      </c>
      <c r="I59" s="496">
        <v>-9.0479603372545393E-3</v>
      </c>
      <c r="J59" s="496">
        <v>7.7550715516177026E-3</v>
      </c>
      <c r="K59" s="496">
        <v>2.0106846293914253E-3</v>
      </c>
      <c r="L59" s="496">
        <v>-1.2495702001098844E-2</v>
      </c>
      <c r="M59" s="496">
        <v>4.1918875160336317E-3</v>
      </c>
      <c r="N59" s="496">
        <v>-1.1701796052604914E-3</v>
      </c>
      <c r="O59" s="496">
        <v>-4.3875071651978776E-3</v>
      </c>
      <c r="P59" s="496">
        <v>7.0592693268106592E-3</v>
      </c>
    </row>
    <row r="60" spans="1:41" x14ac:dyDescent="0.2">
      <c r="A60" s="68" t="s">
        <v>75</v>
      </c>
      <c r="B60" s="66" t="s">
        <v>76</v>
      </c>
      <c r="C60" s="496"/>
      <c r="D60" s="496">
        <v>-4.6820639389514706E-3</v>
      </c>
      <c r="E60" s="496">
        <v>-1.6258181757670583E-3</v>
      </c>
      <c r="F60" s="496">
        <v>7.0679734972851948E-3</v>
      </c>
      <c r="G60" s="496">
        <v>5.5089560059474983E-3</v>
      </c>
      <c r="H60" s="496">
        <v>-1.73431977140421E-3</v>
      </c>
      <c r="I60" s="496">
        <v>-5.2904213795774849E-3</v>
      </c>
      <c r="J60" s="496">
        <v>-3.857824548220487E-3</v>
      </c>
      <c r="K60" s="496">
        <v>1.7670711186904681E-3</v>
      </c>
      <c r="L60" s="496">
        <v>-6.5745701845317502E-3</v>
      </c>
      <c r="M60" s="496">
        <v>5.9244897507030976E-3</v>
      </c>
      <c r="N60" s="496">
        <v>-2.2889682961941848E-3</v>
      </c>
      <c r="O60" s="496">
        <v>-6.03175267324301E-4</v>
      </c>
      <c r="P60" s="496">
        <v>-2.4470112894595833E-3</v>
      </c>
    </row>
    <row r="61" spans="1:41" x14ac:dyDescent="0.2">
      <c r="A61" s="68" t="s">
        <v>77</v>
      </c>
      <c r="B61" s="66" t="s">
        <v>78</v>
      </c>
      <c r="C61" s="496"/>
      <c r="D61" s="496">
        <v>-3.8264851424737456E-3</v>
      </c>
      <c r="E61" s="496">
        <v>-5.3803010056400731E-3</v>
      </c>
      <c r="F61" s="496">
        <v>7.3115935732115112E-3</v>
      </c>
      <c r="G61" s="496">
        <v>5.0634958305470724E-3</v>
      </c>
      <c r="H61" s="496">
        <v>1.2925709230214549E-2</v>
      </c>
      <c r="I61" s="496">
        <v>2.3105579018469478E-3</v>
      </c>
      <c r="J61" s="496">
        <v>-2.3867572283439052E-3</v>
      </c>
      <c r="K61" s="496">
        <v>-5.2246918651040119E-3</v>
      </c>
      <c r="L61" s="496">
        <v>1.8479059800217401E-3</v>
      </c>
      <c r="M61" s="496">
        <v>1.1434430917079842E-2</v>
      </c>
      <c r="N61" s="496">
        <v>-2.1407799352882759E-2</v>
      </c>
      <c r="O61" s="496">
        <v>3.520554673656496E-3</v>
      </c>
      <c r="P61" s="496">
        <v>3.5766551565935183E-3</v>
      </c>
    </row>
    <row r="62" spans="1:41" x14ac:dyDescent="0.2">
      <c r="A62" s="68" t="s">
        <v>79</v>
      </c>
      <c r="B62" s="66" t="s">
        <v>80</v>
      </c>
      <c r="C62" s="496"/>
      <c r="D62" s="496">
        <v>2.2691721739430109E-3</v>
      </c>
      <c r="E62" s="496">
        <v>1.6715092883504124E-3</v>
      </c>
      <c r="F62" s="496">
        <v>9.6457276931379997E-4</v>
      </c>
      <c r="G62" s="496">
        <v>4.6163945123116213E-3</v>
      </c>
      <c r="H62" s="496">
        <v>-5.4782174105354729E-4</v>
      </c>
      <c r="I62" s="496">
        <v>-1.3612569161989497E-3</v>
      </c>
      <c r="J62" s="496">
        <v>3.0959420500736691E-3</v>
      </c>
      <c r="K62" s="496">
        <v>2.9634596120696179E-4</v>
      </c>
      <c r="L62" s="496">
        <v>1.2351847016560278E-3</v>
      </c>
      <c r="M62" s="496">
        <v>4.3515386103543888E-3</v>
      </c>
      <c r="N62" s="496">
        <v>3.2056363153903766E-3</v>
      </c>
      <c r="O62" s="496">
        <v>1.6537155430912298E-3</v>
      </c>
      <c r="P62" s="496">
        <v>2.8344713443886624E-3</v>
      </c>
    </row>
    <row r="63" spans="1:41" x14ac:dyDescent="0.2">
      <c r="A63" s="68" t="s">
        <v>81</v>
      </c>
      <c r="B63" s="66" t="s">
        <v>811</v>
      </c>
      <c r="C63" s="496"/>
      <c r="D63" s="496">
        <v>-8.8223721252088747E-3</v>
      </c>
      <c r="E63" s="496">
        <v>-3.3796705156679805E-3</v>
      </c>
      <c r="F63" s="496">
        <v>2.9099748565521904E-3</v>
      </c>
      <c r="G63" s="496">
        <v>6.5237786374949347E-4</v>
      </c>
      <c r="H63" s="496">
        <v>8.7873403943750672E-5</v>
      </c>
      <c r="I63" s="496">
        <v>-2.693991222373231E-4</v>
      </c>
      <c r="J63" s="496">
        <v>-2.8329317382183999E-3</v>
      </c>
      <c r="K63" s="496">
        <v>5.4910556240307174E-4</v>
      </c>
      <c r="L63" s="496">
        <v>7.1380263309811834E-4</v>
      </c>
      <c r="M63" s="496">
        <v>9.3986631085747163E-4</v>
      </c>
      <c r="N63" s="496">
        <v>9.3833219164912707E-4</v>
      </c>
      <c r="O63" s="496">
        <v>2.3114957076400453E-3</v>
      </c>
      <c r="P63" s="496">
        <v>7.9907416463156509E-4</v>
      </c>
    </row>
    <row r="64" spans="1:41" x14ac:dyDescent="0.2">
      <c r="A64" s="68" t="s">
        <v>83</v>
      </c>
      <c r="B64" s="66" t="s">
        <v>84</v>
      </c>
      <c r="C64" s="496"/>
      <c r="D64" s="496">
        <v>-3.62003195830846E-3</v>
      </c>
      <c r="E64" s="496">
        <v>-5.2630814963724772E-3</v>
      </c>
      <c r="F64" s="496">
        <v>1.2277307241234017E-3</v>
      </c>
      <c r="G64" s="496">
        <v>-1.5493358070053985E-3</v>
      </c>
      <c r="H64" s="496">
        <v>-6.7674375891245628E-3</v>
      </c>
      <c r="I64" s="496">
        <v>1.3361844972080803E-3</v>
      </c>
      <c r="J64" s="496">
        <v>7.8646158103363086E-3</v>
      </c>
      <c r="K64" s="496">
        <v>4.8054937606557937E-3</v>
      </c>
      <c r="L64" s="496">
        <v>4.274426935285112E-3</v>
      </c>
      <c r="M64" s="496">
        <v>-2.4274783663718429E-3</v>
      </c>
      <c r="N64" s="496">
        <v>4.7389021267032995E-3</v>
      </c>
      <c r="O64" s="496">
        <v>-7.354663426717519E-3</v>
      </c>
      <c r="P64" s="496">
        <v>-1.4224808667736364E-3</v>
      </c>
    </row>
    <row r="65" spans="1:41" x14ac:dyDescent="0.2">
      <c r="A65" s="68" t="s">
        <v>85</v>
      </c>
      <c r="B65" s="66" t="s">
        <v>86</v>
      </c>
      <c r="C65" s="496"/>
      <c r="D65" s="496">
        <v>-1.1753412626932479E-2</v>
      </c>
      <c r="E65" s="496">
        <v>3.6446614734146183E-3</v>
      </c>
      <c r="F65" s="496">
        <v>1.5515513806717489E-3</v>
      </c>
      <c r="G65" s="496">
        <v>1.3463512001618277E-2</v>
      </c>
      <c r="H65" s="496">
        <v>1.6931776938169611E-2</v>
      </c>
      <c r="I65" s="496">
        <v>3.5794569564223048E-4</v>
      </c>
      <c r="J65" s="496">
        <v>-3.6082471934353903E-3</v>
      </c>
      <c r="K65" s="496">
        <v>9.6372942823022955E-3</v>
      </c>
      <c r="L65" s="496">
        <v>1.8345096205007762E-3</v>
      </c>
      <c r="M65" s="496">
        <v>9.1888663262663893E-3</v>
      </c>
      <c r="N65" s="496">
        <v>-1.6252401995431225E-3</v>
      </c>
      <c r="O65" s="496">
        <v>3.1189518413062807E-3</v>
      </c>
      <c r="P65" s="496">
        <v>8.2868213300054585E-3</v>
      </c>
    </row>
    <row r="66" spans="1:41" x14ac:dyDescent="0.2">
      <c r="A66" s="68" t="s">
        <v>87</v>
      </c>
      <c r="B66" s="66" t="s">
        <v>88</v>
      </c>
      <c r="C66" s="496"/>
      <c r="D66" s="496">
        <v>-4.1194677758536642E-3</v>
      </c>
      <c r="E66" s="496">
        <v>-5.1827345178205335E-3</v>
      </c>
      <c r="F66" s="496">
        <v>-1.2882611552574943E-3</v>
      </c>
      <c r="G66" s="496">
        <v>-6.9257844545763899E-4</v>
      </c>
      <c r="H66" s="496">
        <v>2.5127381306053326E-3</v>
      </c>
      <c r="I66" s="496">
        <v>6.186577611557862E-3</v>
      </c>
      <c r="J66" s="496">
        <v>5.6906285692403863E-3</v>
      </c>
      <c r="K66" s="496">
        <v>6.1225866300008451E-3</v>
      </c>
      <c r="L66" s="496">
        <v>3.0170061157245662E-3</v>
      </c>
      <c r="M66" s="496">
        <v>3.1910176363151752E-4</v>
      </c>
      <c r="N66" s="496">
        <v>-2.1299468850923832E-3</v>
      </c>
      <c r="O66" s="496">
        <v>-3.1568893434916817E-3</v>
      </c>
      <c r="P66" s="496">
        <v>4.1811205957360134E-3</v>
      </c>
    </row>
    <row r="67" spans="1:41" x14ac:dyDescent="0.2">
      <c r="A67" s="68" t="s">
        <v>89</v>
      </c>
      <c r="B67" s="66" t="s">
        <v>812</v>
      </c>
      <c r="C67" s="496"/>
      <c r="D67" s="496">
        <v>1.2186956607705939E-3</v>
      </c>
      <c r="E67" s="496">
        <v>5.0817517582028165E-4</v>
      </c>
      <c r="F67" s="496">
        <v>1.1032640295068616E-3</v>
      </c>
      <c r="G67" s="496">
        <v>6.0444458207098678E-4</v>
      </c>
      <c r="H67" s="496">
        <v>-9.1312899435192201E-4</v>
      </c>
      <c r="I67" s="496">
        <v>-3.0957016471198885E-4</v>
      </c>
      <c r="J67" s="496">
        <v>1.4357835461134092E-4</v>
      </c>
      <c r="K67" s="496">
        <v>-5.2140438844882863E-5</v>
      </c>
      <c r="L67" s="496">
        <v>-6.316676691083112E-6</v>
      </c>
      <c r="M67" s="496">
        <v>4.1393699553399726E-4</v>
      </c>
      <c r="N67" s="496">
        <v>1.956518666808826E-3</v>
      </c>
      <c r="O67" s="496">
        <v>6.6691922057731572E-4</v>
      </c>
      <c r="P67" s="496">
        <v>1.1213318338431232E-3</v>
      </c>
    </row>
    <row r="68" spans="1:41" x14ac:dyDescent="0.2">
      <c r="A68" s="68"/>
      <c r="B68" s="491" t="s">
        <v>813</v>
      </c>
      <c r="C68" s="496"/>
      <c r="D68" s="496">
        <v>-5.097802072230209E-4</v>
      </c>
      <c r="E68" s="496">
        <v>-7.3014307968720024E-4</v>
      </c>
      <c r="F68" s="496">
        <v>-7.1078149327468906E-4</v>
      </c>
      <c r="G68" s="496">
        <v>-7.3147483449981828E-4</v>
      </c>
      <c r="H68" s="496">
        <v>-5.7588671616482651E-4</v>
      </c>
      <c r="I68" s="496">
        <v>4.8899144635833835E-4</v>
      </c>
      <c r="J68" s="496">
        <v>-8.2897285581164559E-4</v>
      </c>
      <c r="K68" s="496">
        <v>2.1932130861957165E-4</v>
      </c>
      <c r="L68" s="496">
        <v>8.706455352859696E-4</v>
      </c>
      <c r="M68" s="496">
        <v>-2.2758846909967569E-3</v>
      </c>
      <c r="N68" s="496">
        <v>-2.2866520785203618E-3</v>
      </c>
      <c r="O68" s="496">
        <v>-1.7146534256470801E-3</v>
      </c>
      <c r="P68" s="496">
        <v>-8.0799618617950113E-4</v>
      </c>
    </row>
    <row r="69" spans="1:41" s="219" customFormat="1" x14ac:dyDescent="0.2">
      <c r="A69" s="497"/>
      <c r="B69" s="493" t="s">
        <v>814</v>
      </c>
      <c r="C69" s="498"/>
      <c r="D69" s="498">
        <v>-3.3540724168849262E-2</v>
      </c>
      <c r="E69" s="498">
        <v>-2.8573176547485583E-2</v>
      </c>
      <c r="F69" s="498">
        <v>4.5105059556214563E-2</v>
      </c>
      <c r="G69" s="498">
        <v>5.808945983110831E-2</v>
      </c>
      <c r="H69" s="498">
        <v>2.3728467756212079E-2</v>
      </c>
      <c r="I69" s="498">
        <v>2.1930243995511717E-3</v>
      </c>
      <c r="J69" s="498">
        <v>1.7485017104660998E-3</v>
      </c>
      <c r="K69" s="498">
        <v>1.5773520143991224E-2</v>
      </c>
      <c r="L69" s="498">
        <v>1.8964628379703481E-2</v>
      </c>
      <c r="M69" s="498">
        <v>3.4559865455618184E-2</v>
      </c>
      <c r="N69" s="498">
        <v>-1.8154984310545966E-2</v>
      </c>
      <c r="O69" s="498">
        <v>-3.1206645957502434E-3</v>
      </c>
      <c r="P69" s="498">
        <v>4.0885616044834212E-2</v>
      </c>
      <c r="Q69"/>
    </row>
    <row r="70" spans="1:41" x14ac:dyDescent="0.2">
      <c r="A70" s="68"/>
      <c r="B70" s="491" t="s">
        <v>815</v>
      </c>
      <c r="C70" s="496"/>
      <c r="D70" s="496">
        <v>2.765492870253771E-3</v>
      </c>
      <c r="E70" s="496">
        <v>1.1088323512791457E-3</v>
      </c>
      <c r="F70" s="496">
        <v>1.399819507064683E-2</v>
      </c>
      <c r="G70" s="496">
        <v>-1.7231571083593225E-3</v>
      </c>
      <c r="H70" s="496">
        <v>2.6689116289849851E-4</v>
      </c>
      <c r="I70" s="496">
        <v>-1.2211966479183054E-4</v>
      </c>
      <c r="J70" s="496">
        <v>-4.2070695950493278E-4</v>
      </c>
      <c r="K70" s="496">
        <v>1.0195440673578388E-2</v>
      </c>
      <c r="L70" s="496">
        <v>-8.2561405794190921E-4</v>
      </c>
      <c r="M70" s="496">
        <v>9.0152311490234172E-3</v>
      </c>
      <c r="N70" s="496">
        <v>-3.6405060055664548E-3</v>
      </c>
      <c r="O70" s="496">
        <v>-1.0902327732764257E-2</v>
      </c>
      <c r="P70" s="496">
        <v>7.4630455171255609E-3</v>
      </c>
    </row>
    <row r="71" spans="1:41" x14ac:dyDescent="0.2">
      <c r="A71" s="68"/>
      <c r="B71" s="491" t="s">
        <v>816</v>
      </c>
      <c r="C71" s="496"/>
      <c r="D71" s="496">
        <v>2.332579588538863E-3</v>
      </c>
      <c r="E71" s="496">
        <v>3.4928593121439609E-3</v>
      </c>
      <c r="F71" s="496">
        <v>-1.9649424029742236E-4</v>
      </c>
      <c r="G71" s="496">
        <v>-2.7325021598355822E-3</v>
      </c>
      <c r="H71" s="496">
        <v>2.1636678714916867E-3</v>
      </c>
      <c r="I71" s="496">
        <v>-3.7025514706950452E-4</v>
      </c>
      <c r="J71" s="496">
        <v>-1.881919339795574E-3</v>
      </c>
      <c r="K71" s="496">
        <v>2.5079718365798187E-4</v>
      </c>
      <c r="L71" s="496">
        <v>6.8677981234739247E-4</v>
      </c>
      <c r="M71" s="496">
        <v>-1.3080187044718817E-2</v>
      </c>
      <c r="N71" s="496">
        <v>2.4905837240213969E-3</v>
      </c>
      <c r="O71" s="496">
        <v>7.0960207536062815E-4</v>
      </c>
      <c r="P71" s="496">
        <v>3.673439474270047E-3</v>
      </c>
    </row>
    <row r="72" spans="1:41" ht="21" customHeight="1" x14ac:dyDescent="0.2">
      <c r="A72" s="294"/>
      <c r="B72" s="410" t="s">
        <v>817</v>
      </c>
      <c r="C72" s="499"/>
      <c r="D72" s="499">
        <v>-2.8442651710056631E-2</v>
      </c>
      <c r="E72" s="499">
        <v>-2.3971484884062477E-2</v>
      </c>
      <c r="F72" s="499">
        <v>5.8906760386563971E-2</v>
      </c>
      <c r="G72" s="499">
        <v>5.3633800562913406E-2</v>
      </c>
      <c r="H72" s="499">
        <v>2.6159026790602263E-2</v>
      </c>
      <c r="I72" s="499">
        <v>1.7006495876898367E-3</v>
      </c>
      <c r="J72" s="499">
        <v>-5.5412458883440704E-4</v>
      </c>
      <c r="K72" s="499">
        <v>2.6219758001227594E-2</v>
      </c>
      <c r="L72" s="499">
        <v>1.8825794134108963E-2</v>
      </c>
      <c r="M72" s="499">
        <v>3.0494909559922782E-2</v>
      </c>
      <c r="N72" s="499">
        <v>-1.9304906592091026E-2</v>
      </c>
      <c r="O72" s="499">
        <v>-1.3313390253153872E-2</v>
      </c>
      <c r="P72" s="499">
        <v>5.2022101036229819E-2</v>
      </c>
    </row>
    <row r="73" spans="1:41" s="181" customFormat="1" ht="20.100000000000001" customHeight="1" x14ac:dyDescent="0.2">
      <c r="B73" s="599" t="s">
        <v>900</v>
      </c>
      <c r="C73" s="600"/>
      <c r="D73" s="605">
        <v>-2.8442651710056888E-2</v>
      </c>
      <c r="E73" s="605">
        <v>-2.3971484884061978E-2</v>
      </c>
      <c r="F73" s="605">
        <v>5.8906760386563839E-2</v>
      </c>
      <c r="G73" s="605">
        <v>5.3633800562913114E-2</v>
      </c>
      <c r="H73" s="605">
        <v>2.615902679060178E-2</v>
      </c>
      <c r="I73" s="605">
        <v>1.7006495876905614E-3</v>
      </c>
      <c r="J73" s="605">
        <v>-5.5412458883430382E-4</v>
      </c>
      <c r="K73" s="605">
        <v>2.6219758001227111E-2</v>
      </c>
      <c r="L73" s="605">
        <v>1.8825794134109231E-2</v>
      </c>
      <c r="M73" s="605">
        <v>3.0494909559923178E-2</v>
      </c>
      <c r="N73" s="605">
        <v>-1.930490659209172E-2</v>
      </c>
      <c r="O73" s="605">
        <v>-2.0666364657538572E-2</v>
      </c>
      <c r="P73" s="605">
        <v>3.2353571710143525E-2</v>
      </c>
      <c r="Q73" s="409"/>
      <c r="R73" s="409"/>
      <c r="S73" s="409"/>
      <c r="T73" s="409"/>
      <c r="U73" s="409"/>
      <c r="V73" s="409"/>
      <c r="W73" s="409"/>
      <c r="X73" s="409"/>
      <c r="Y73" s="409"/>
      <c r="Z73" s="409"/>
      <c r="AA73" s="409"/>
      <c r="AB73" s="409"/>
      <c r="AC73" s="409"/>
      <c r="AD73" s="409"/>
      <c r="AE73" s="409"/>
      <c r="AF73" s="409"/>
      <c r="AG73" s="409"/>
      <c r="AH73" s="409"/>
      <c r="AI73" s="409"/>
      <c r="AJ73" s="409"/>
      <c r="AK73" s="409"/>
      <c r="AL73" s="409"/>
      <c r="AM73" s="409"/>
      <c r="AN73" s="409"/>
      <c r="AO73" s="409"/>
    </row>
    <row r="74" spans="1:41" s="336" customFormat="1" ht="20.100000000000001" customHeight="1" x14ac:dyDescent="0.2">
      <c r="B74" s="595"/>
      <c r="C74" s="596"/>
      <c r="D74" s="604"/>
      <c r="E74" s="604"/>
      <c r="F74" s="604"/>
      <c r="G74" s="604"/>
      <c r="H74" s="604"/>
      <c r="I74" s="604"/>
      <c r="J74" s="604"/>
      <c r="K74" s="604"/>
      <c r="L74" s="604"/>
      <c r="M74" s="604"/>
      <c r="N74" s="604"/>
      <c r="O74" s="604"/>
      <c r="P74" s="604"/>
      <c r="Q74" s="597"/>
      <c r="R74" s="597"/>
      <c r="S74" s="597"/>
      <c r="T74" s="597"/>
      <c r="U74" s="597"/>
      <c r="V74" s="597"/>
      <c r="W74" s="597"/>
      <c r="X74" s="597"/>
      <c r="Y74" s="597"/>
      <c r="Z74" s="597"/>
      <c r="AA74" s="597"/>
      <c r="AB74" s="597"/>
      <c r="AC74" s="597"/>
      <c r="AD74" s="597"/>
      <c r="AE74" s="597"/>
      <c r="AF74" s="597"/>
      <c r="AG74" s="597"/>
      <c r="AH74" s="597"/>
      <c r="AI74" s="597"/>
      <c r="AJ74" s="597"/>
      <c r="AK74" s="597"/>
      <c r="AL74" s="597"/>
      <c r="AM74" s="597"/>
      <c r="AN74" s="597"/>
      <c r="AO74" s="597"/>
    </row>
    <row r="75" spans="1:41" s="32" customFormat="1" ht="24.95" customHeight="1" x14ac:dyDescent="0.2">
      <c r="A75" s="75" t="s">
        <v>902</v>
      </c>
      <c r="Q75"/>
      <c r="R75"/>
      <c r="S75"/>
      <c r="T75"/>
      <c r="U75"/>
      <c r="V75"/>
      <c r="W75"/>
      <c r="X75"/>
      <c r="Y75"/>
      <c r="Z75"/>
      <c r="AA75"/>
      <c r="AB75"/>
      <c r="AC75"/>
    </row>
    <row r="76" spans="1:41" s="51" customFormat="1" ht="20.100000000000001" customHeight="1" x14ac:dyDescent="0.2">
      <c r="A76" s="65"/>
      <c r="B76" s="268" t="s">
        <v>478</v>
      </c>
      <c r="C76" s="197" t="str">
        <f>C2</f>
        <v>FY1997</v>
      </c>
      <c r="D76" s="197" t="str">
        <f t="shared" ref="D76:P76" si="6">D2</f>
        <v>FY1998</v>
      </c>
      <c r="E76" s="197" t="str">
        <f t="shared" si="6"/>
        <v>FY1999</v>
      </c>
      <c r="F76" s="197" t="str">
        <f t="shared" si="6"/>
        <v>FY2000</v>
      </c>
      <c r="G76" s="197" t="str">
        <f t="shared" si="6"/>
        <v>FY2001</v>
      </c>
      <c r="H76" s="197" t="str">
        <f t="shared" si="6"/>
        <v>FY2002</v>
      </c>
      <c r="I76" s="197" t="str">
        <f t="shared" si="6"/>
        <v>FY2003</v>
      </c>
      <c r="J76" s="197" t="str">
        <f t="shared" si="6"/>
        <v>FY2004</v>
      </c>
      <c r="K76" s="197" t="str">
        <f t="shared" si="6"/>
        <v>FY2005</v>
      </c>
      <c r="L76" s="197" t="str">
        <f t="shared" si="6"/>
        <v>FY2006</v>
      </c>
      <c r="M76" s="197" t="str">
        <f t="shared" si="6"/>
        <v>FY2007</v>
      </c>
      <c r="N76" s="197" t="str">
        <f t="shared" si="6"/>
        <v>FY2008</v>
      </c>
      <c r="O76" s="197" t="str">
        <f t="shared" si="6"/>
        <v>FY2009</v>
      </c>
      <c r="P76" s="197" t="str">
        <f t="shared" si="6"/>
        <v>FY2010</v>
      </c>
    </row>
    <row r="77" spans="1:41" x14ac:dyDescent="0.2">
      <c r="A77" s="68" t="s">
        <v>62</v>
      </c>
      <c r="B77" s="66" t="s">
        <v>63</v>
      </c>
      <c r="C77" s="443">
        <v>4.8282183188058641</v>
      </c>
      <c r="D77" s="443">
        <v>3.5407323393993857</v>
      </c>
      <c r="E77" s="443">
        <v>3.8549479221302954</v>
      </c>
      <c r="F77" s="443">
        <v>3.7524500462500594</v>
      </c>
      <c r="G77" s="443">
        <v>3.690663117142388</v>
      </c>
      <c r="H77" s="443">
        <v>3.1692670120344792</v>
      </c>
      <c r="I77" s="443">
        <v>3.5998368165998347</v>
      </c>
      <c r="J77" s="443">
        <v>3.9125576062243335</v>
      </c>
      <c r="K77" s="443">
        <v>3.959524215595287</v>
      </c>
      <c r="L77" s="443">
        <v>3.965416578667242</v>
      </c>
      <c r="M77" s="443">
        <v>4.7313665033890304</v>
      </c>
      <c r="N77" s="443">
        <v>6.4457992039799992</v>
      </c>
      <c r="O77" s="443">
        <v>6.4849960312767783</v>
      </c>
      <c r="P77" s="443">
        <v>5.6265204082083677</v>
      </c>
    </row>
    <row r="78" spans="1:41" x14ac:dyDescent="0.2">
      <c r="A78" s="68" t="s">
        <v>64</v>
      </c>
      <c r="B78" s="66" t="s">
        <v>633</v>
      </c>
      <c r="C78" s="443">
        <v>4.7748930304611923</v>
      </c>
      <c r="D78" s="443">
        <v>4.8301645341425719</v>
      </c>
      <c r="E78" s="443">
        <v>4.8638277920077488</v>
      </c>
      <c r="F78" s="443">
        <v>6.8916205277466043</v>
      </c>
      <c r="G78" s="443">
        <v>7.1562480931929056</v>
      </c>
      <c r="H78" s="443">
        <v>7.7443552468640311</v>
      </c>
      <c r="I78" s="443">
        <v>8.2996830235417693</v>
      </c>
      <c r="J78" s="443">
        <v>8.2237464012594508</v>
      </c>
      <c r="K78" s="443">
        <v>7.470214742838059</v>
      </c>
      <c r="L78" s="443">
        <v>8.0196222308792926</v>
      </c>
      <c r="M78" s="443">
        <v>8.1483479896062487</v>
      </c>
      <c r="N78" s="443">
        <v>8.8672516155226599</v>
      </c>
      <c r="O78" s="443">
        <v>11.897971490133063</v>
      </c>
      <c r="P78" s="443">
        <v>17.674139229915586</v>
      </c>
    </row>
    <row r="79" spans="1:41" x14ac:dyDescent="0.2">
      <c r="A79" s="68" t="s">
        <v>65</v>
      </c>
      <c r="B79" s="66" t="s">
        <v>66</v>
      </c>
      <c r="C79" s="443">
        <v>0</v>
      </c>
      <c r="D79" s="443">
        <v>0</v>
      </c>
      <c r="E79" s="443">
        <v>0</v>
      </c>
      <c r="F79" s="443">
        <v>0</v>
      </c>
      <c r="G79" s="443">
        <v>0</v>
      </c>
      <c r="H79" s="443">
        <v>0</v>
      </c>
      <c r="I79" s="443">
        <v>0</v>
      </c>
      <c r="J79" s="443">
        <v>0</v>
      </c>
      <c r="K79" s="443">
        <v>0</v>
      </c>
      <c r="L79" s="443">
        <v>0</v>
      </c>
      <c r="M79" s="443">
        <v>0</v>
      </c>
      <c r="N79" s="443">
        <v>0</v>
      </c>
      <c r="O79" s="443">
        <v>0</v>
      </c>
      <c r="P79" s="443">
        <v>0</v>
      </c>
    </row>
    <row r="80" spans="1:41" x14ac:dyDescent="0.2">
      <c r="A80" s="68" t="s">
        <v>67</v>
      </c>
      <c r="B80" s="66" t="s">
        <v>68</v>
      </c>
      <c r="C80" s="443">
        <v>1.2860662468403599</v>
      </c>
      <c r="D80" s="443">
        <v>2.0012305365792535</v>
      </c>
      <c r="E80" s="443">
        <v>1.9716283147173854</v>
      </c>
      <c r="F80" s="443">
        <v>1.1432599875389771</v>
      </c>
      <c r="G80" s="443">
        <v>2.0371866447581377</v>
      </c>
      <c r="H80" s="443">
        <v>2.1538847594659001</v>
      </c>
      <c r="I80" s="443">
        <v>2.3207481710080184</v>
      </c>
      <c r="J80" s="443">
        <v>3.649607180209149</v>
      </c>
      <c r="K80" s="443">
        <v>2.7703713068781681</v>
      </c>
      <c r="L80" s="443">
        <v>2.7607091051280968</v>
      </c>
      <c r="M80" s="443">
        <v>4.060775252467284</v>
      </c>
      <c r="N80" s="443">
        <v>4.1846170680794046</v>
      </c>
      <c r="O80" s="443">
        <v>1.033351297217648</v>
      </c>
      <c r="P80" s="443">
        <v>2.9801340921369603</v>
      </c>
    </row>
    <row r="81" spans="1:16" x14ac:dyDescent="0.2">
      <c r="A81" s="68" t="s">
        <v>69</v>
      </c>
      <c r="B81" s="66" t="s">
        <v>70</v>
      </c>
      <c r="C81" s="443">
        <v>2.9188000000000009</v>
      </c>
      <c r="D81" s="443">
        <v>3.8800000000000003</v>
      </c>
      <c r="E81" s="443">
        <v>4.4047999999999998</v>
      </c>
      <c r="F81" s="443">
        <v>4.0663</v>
      </c>
      <c r="G81" s="443">
        <v>1.9600000000000002</v>
      </c>
      <c r="H81" s="443">
        <v>5.9376630000000006</v>
      </c>
      <c r="I81" s="443">
        <v>3.3187469999999974</v>
      </c>
      <c r="J81" s="443">
        <v>1.9400640000000022</v>
      </c>
      <c r="K81" s="443">
        <v>1.5862790000000004</v>
      </c>
      <c r="L81" s="443">
        <v>1.8855799999999994</v>
      </c>
      <c r="M81" s="443">
        <v>4.9082680000000005</v>
      </c>
      <c r="N81" s="443">
        <v>4.4369759999999969</v>
      </c>
      <c r="O81" s="443">
        <v>6.4067039999999995</v>
      </c>
      <c r="P81" s="443">
        <v>6.85986142860125</v>
      </c>
    </row>
    <row r="82" spans="1:16" x14ac:dyDescent="0.2">
      <c r="A82" s="68" t="s">
        <v>71</v>
      </c>
      <c r="B82" s="66" t="s">
        <v>72</v>
      </c>
      <c r="C82" s="443">
        <v>6.7702431524431734</v>
      </c>
      <c r="D82" s="443">
        <v>8.5830904022353689</v>
      </c>
      <c r="E82" s="443">
        <v>8.7439777378224317</v>
      </c>
      <c r="F82" s="443">
        <v>6.6669660075192274</v>
      </c>
      <c r="G82" s="443">
        <v>8.0513909140771265</v>
      </c>
      <c r="H82" s="443">
        <v>8.2446201426836527</v>
      </c>
      <c r="I82" s="443">
        <v>7.7289312895117463</v>
      </c>
      <c r="J82" s="443">
        <v>7.0469772912265984</v>
      </c>
      <c r="K82" s="443">
        <v>7.3447479664605613</v>
      </c>
      <c r="L82" s="443">
        <v>11.197013130734689</v>
      </c>
      <c r="M82" s="443">
        <v>10.009809417144549</v>
      </c>
      <c r="N82" s="443">
        <v>10.782050075506305</v>
      </c>
      <c r="O82" s="443">
        <v>10.0721045305316</v>
      </c>
      <c r="P82" s="443">
        <v>9.6630889433020464</v>
      </c>
    </row>
    <row r="83" spans="1:16" x14ac:dyDescent="0.2">
      <c r="A83" s="68" t="s">
        <v>73</v>
      </c>
      <c r="B83" s="66" t="s">
        <v>810</v>
      </c>
      <c r="C83" s="443">
        <v>14.725480337492042</v>
      </c>
      <c r="D83" s="443">
        <v>14.118326271520873</v>
      </c>
      <c r="E83" s="443">
        <v>13.41390333017632</v>
      </c>
      <c r="F83" s="443">
        <v>15.880107100534898</v>
      </c>
      <c r="G83" s="443">
        <v>17.641973705291011</v>
      </c>
      <c r="H83" s="443">
        <v>18.947574869684146</v>
      </c>
      <c r="I83" s="443">
        <v>17.930682837924426</v>
      </c>
      <c r="J83" s="443">
        <v>19.154313119168929</v>
      </c>
      <c r="K83" s="443">
        <v>20.062025372125738</v>
      </c>
      <c r="L83" s="443">
        <v>20.007474983568958</v>
      </c>
      <c r="M83" s="443">
        <v>20.343017820202203</v>
      </c>
      <c r="N83" s="443">
        <v>20.89545311149617</v>
      </c>
      <c r="O83" s="443">
        <v>21.411210624409897</v>
      </c>
      <c r="P83" s="443">
        <v>22.152269948131273</v>
      </c>
    </row>
    <row r="84" spans="1:16" x14ac:dyDescent="0.2">
      <c r="A84" s="68" t="s">
        <v>75</v>
      </c>
      <c r="B84" s="66" t="s">
        <v>76</v>
      </c>
      <c r="C84" s="443">
        <v>4.0925425056665503</v>
      </c>
      <c r="D84" s="443">
        <v>4.4175389240536544</v>
      </c>
      <c r="E84" s="443">
        <v>3.7539590078470293</v>
      </c>
      <c r="F84" s="443">
        <v>4.220194942359373</v>
      </c>
      <c r="G84" s="443">
        <v>6.2230517588263918</v>
      </c>
      <c r="H84" s="443">
        <v>4.0753592809138466</v>
      </c>
      <c r="I84" s="443">
        <v>3.7039694994334988</v>
      </c>
      <c r="J84" s="443">
        <v>3.9985169918047561</v>
      </c>
      <c r="K84" s="443">
        <v>3.4918182184819004</v>
      </c>
      <c r="L84" s="443">
        <v>2.8389407399393352</v>
      </c>
      <c r="M84" s="443">
        <v>3.2727019959049475</v>
      </c>
      <c r="N84" s="443">
        <v>2.6190014391534788</v>
      </c>
      <c r="O84" s="443">
        <v>2.6758068679494729</v>
      </c>
      <c r="P84" s="443">
        <v>2.5267921462060867</v>
      </c>
    </row>
    <row r="85" spans="1:16" x14ac:dyDescent="0.2">
      <c r="A85" s="68" t="s">
        <v>77</v>
      </c>
      <c r="B85" s="66" t="s">
        <v>78</v>
      </c>
      <c r="C85" s="443">
        <v>9.0291204659509514</v>
      </c>
      <c r="D85" s="443">
        <v>9.7531687735777464</v>
      </c>
      <c r="E85" s="443">
        <v>9.5519352753588151</v>
      </c>
      <c r="F85" s="443">
        <v>10.424266403439457</v>
      </c>
      <c r="G85" s="443">
        <v>10.212695933090899</v>
      </c>
      <c r="H85" s="443">
        <v>11.955343526300084</v>
      </c>
      <c r="I85" s="443">
        <v>13.638982013261456</v>
      </c>
      <c r="J85" s="443">
        <v>12.149497594096003</v>
      </c>
      <c r="K85" s="443">
        <v>12.305920366350787</v>
      </c>
      <c r="L85" s="443">
        <v>11.793742395262905</v>
      </c>
      <c r="M85" s="443">
        <v>13.901309161053005</v>
      </c>
      <c r="N85" s="443">
        <v>11.155174062530902</v>
      </c>
      <c r="O85" s="443">
        <v>11.671737458360484</v>
      </c>
      <c r="P85" s="443">
        <v>12.619253911648086</v>
      </c>
    </row>
    <row r="86" spans="1:16" x14ac:dyDescent="0.2">
      <c r="A86" s="68" t="s">
        <v>79</v>
      </c>
      <c r="B86" s="66" t="s">
        <v>80</v>
      </c>
      <c r="C86" s="443">
        <v>4.2354314438591221</v>
      </c>
      <c r="D86" s="443">
        <v>4.5422825499750799</v>
      </c>
      <c r="E86" s="443">
        <v>4.8309890650800078</v>
      </c>
      <c r="F86" s="443">
        <v>5.3174196311532045</v>
      </c>
      <c r="G86" s="443">
        <v>5.2236772302668308</v>
      </c>
      <c r="H86" s="443">
        <v>5.8062557445089045</v>
      </c>
      <c r="I86" s="443">
        <v>5.5797371770887239</v>
      </c>
      <c r="J86" s="443">
        <v>6.0725757221344852</v>
      </c>
      <c r="K86" s="443">
        <v>6.9555222233464145</v>
      </c>
      <c r="L86" s="443">
        <v>7.937265218410186</v>
      </c>
      <c r="M86" s="443">
        <v>8.8736399722611718</v>
      </c>
      <c r="N86" s="443">
        <v>8.4168900835030236</v>
      </c>
      <c r="O86" s="443">
        <v>7.4077384601328813</v>
      </c>
      <c r="P86" s="443">
        <v>6.9488382364853782</v>
      </c>
    </row>
    <row r="87" spans="1:16" x14ac:dyDescent="0.2">
      <c r="A87" s="68" t="s">
        <v>81</v>
      </c>
      <c r="B87" s="66" t="s">
        <v>811</v>
      </c>
      <c r="C87" s="443">
        <v>10.235461041212664</v>
      </c>
      <c r="D87" s="443">
        <v>9.4393191771956531</v>
      </c>
      <c r="E87" s="443">
        <v>9.2909862833866921</v>
      </c>
      <c r="F87" s="443">
        <v>9.6994119728065176</v>
      </c>
      <c r="G87" s="443">
        <v>9.9112730572471044</v>
      </c>
      <c r="H87" s="443">
        <v>9.9013613029939034</v>
      </c>
      <c r="I87" s="443">
        <v>9.8258400140173716</v>
      </c>
      <c r="J87" s="443">
        <v>9.6691138174065472</v>
      </c>
      <c r="K87" s="443">
        <v>10.05109722667598</v>
      </c>
      <c r="L87" s="443">
        <v>10.61064743130032</v>
      </c>
      <c r="M87" s="443">
        <v>10.945409578316365</v>
      </c>
      <c r="N87" s="443">
        <v>12.48377068492049</v>
      </c>
      <c r="O87" s="443">
        <v>12.884370083691813</v>
      </c>
      <c r="P87" s="443">
        <v>13.210340308809418</v>
      </c>
    </row>
    <row r="88" spans="1:16" x14ac:dyDescent="0.2">
      <c r="A88" s="68" t="s">
        <v>83</v>
      </c>
      <c r="B88" s="66" t="s">
        <v>84</v>
      </c>
      <c r="C88" s="443">
        <v>19.403994837008671</v>
      </c>
      <c r="D88" s="443">
        <v>18.946853686231446</v>
      </c>
      <c r="E88" s="443">
        <v>18.722936035456328</v>
      </c>
      <c r="F88" s="443">
        <v>19.51565030236517</v>
      </c>
      <c r="G88" s="443">
        <v>19.855153113691511</v>
      </c>
      <c r="H88" s="443">
        <v>20.093544619049361</v>
      </c>
      <c r="I88" s="443">
        <v>20.358284140684944</v>
      </c>
      <c r="J88" s="443">
        <v>21.179838911762033</v>
      </c>
      <c r="K88" s="443">
        <v>22.657446533736511</v>
      </c>
      <c r="L88" s="443">
        <v>23.374175258628522</v>
      </c>
      <c r="M88" s="443">
        <v>23.485040012529776</v>
      </c>
      <c r="N88" s="443">
        <v>23.531130296896361</v>
      </c>
      <c r="O88" s="443">
        <v>22.938038149493192</v>
      </c>
      <c r="P88" s="443">
        <v>22.016338272878691</v>
      </c>
    </row>
    <row r="89" spans="1:16" x14ac:dyDescent="0.2">
      <c r="A89" s="68" t="s">
        <v>85</v>
      </c>
      <c r="B89" s="66" t="s">
        <v>86</v>
      </c>
      <c r="C89" s="443">
        <v>8.5950150771721248</v>
      </c>
      <c r="D89" s="443">
        <v>9.1530891226247526</v>
      </c>
      <c r="E89" s="443">
        <v>10.037510511129662</v>
      </c>
      <c r="F89" s="443">
        <v>10.868845251946899</v>
      </c>
      <c r="G89" s="443">
        <v>11.522405391752848</v>
      </c>
      <c r="H89" s="443">
        <v>13.88018869975088</v>
      </c>
      <c r="I89" s="443">
        <v>15.000622486286229</v>
      </c>
      <c r="J89" s="443">
        <v>16.999353679274368</v>
      </c>
      <c r="K89" s="443">
        <v>17.757935200230385</v>
      </c>
      <c r="L89" s="443">
        <v>18.485341424070203</v>
      </c>
      <c r="M89" s="443">
        <v>18.640200807881488</v>
      </c>
      <c r="N89" s="443">
        <v>19.261257912213452</v>
      </c>
      <c r="O89" s="443">
        <v>20.110273969025339</v>
      </c>
      <c r="P89" s="443">
        <v>21.116942411290434</v>
      </c>
    </row>
    <row r="90" spans="1:16" x14ac:dyDescent="0.2">
      <c r="A90" s="68" t="s">
        <v>87</v>
      </c>
      <c r="B90" s="66" t="s">
        <v>88</v>
      </c>
      <c r="C90" s="443">
        <v>6.3505528077096187</v>
      </c>
      <c r="D90" s="443">
        <v>6.048907718437885</v>
      </c>
      <c r="E90" s="443">
        <v>5.6822395856656156</v>
      </c>
      <c r="F90" s="443">
        <v>5.7486574506250872</v>
      </c>
      <c r="G90" s="443">
        <v>5.91635382880159</v>
      </c>
      <c r="H90" s="443">
        <v>6.3491503355981473</v>
      </c>
      <c r="I90" s="443">
        <v>7.5648736491479482</v>
      </c>
      <c r="J90" s="443">
        <v>8.3860610687832313</v>
      </c>
      <c r="K90" s="443">
        <v>9.8442107817639979</v>
      </c>
      <c r="L90" s="443">
        <v>10.456753431269345</v>
      </c>
      <c r="M90" s="443">
        <v>10.863134182128283</v>
      </c>
      <c r="N90" s="443">
        <v>10.966881311608537</v>
      </c>
      <c r="O90" s="443">
        <v>10.668324314166712</v>
      </c>
      <c r="P90" s="443">
        <v>11.187421190701301</v>
      </c>
    </row>
    <row r="91" spans="1:16" x14ac:dyDescent="0.2">
      <c r="A91" s="68" t="s">
        <v>89</v>
      </c>
      <c r="B91" s="66" t="s">
        <v>812</v>
      </c>
      <c r="C91" s="443">
        <v>0.34529153281120339</v>
      </c>
      <c r="D91" s="443">
        <v>0.40638593544890161</v>
      </c>
      <c r="E91" s="443">
        <v>0.47342321460252446</v>
      </c>
      <c r="F91" s="443">
        <v>0.54727413338307151</v>
      </c>
      <c r="G91" s="443">
        <v>0.63828592196572809</v>
      </c>
      <c r="H91" s="443">
        <v>0.64104298248899783</v>
      </c>
      <c r="I91" s="443">
        <v>0.59818663989130216</v>
      </c>
      <c r="J91" s="443">
        <v>0.63901711094622604</v>
      </c>
      <c r="K91" s="443">
        <v>0.57374959442252682</v>
      </c>
      <c r="L91" s="443">
        <v>0.58047621367971536</v>
      </c>
      <c r="M91" s="443">
        <v>0.69725463317466252</v>
      </c>
      <c r="N91" s="443">
        <v>0.98984696811287554</v>
      </c>
      <c r="O91" s="443">
        <v>1.1032656170442683</v>
      </c>
      <c r="P91" s="443">
        <v>1.1656076419802126</v>
      </c>
    </row>
    <row r="92" spans="1:16" x14ac:dyDescent="0.2">
      <c r="A92" s="68"/>
      <c r="B92" s="491" t="s">
        <v>813</v>
      </c>
      <c r="C92" s="443">
        <v>-2.225958612402124</v>
      </c>
      <c r="D92" s="443">
        <v>-2.2503667989272671</v>
      </c>
      <c r="E92" s="443">
        <v>-2.4450143601505294</v>
      </c>
      <c r="F92" s="443">
        <v>-2.8546298983609328</v>
      </c>
      <c r="G92" s="443">
        <v>-2.9595879394622719</v>
      </c>
      <c r="H92" s="443">
        <v>-3.1870334452622351</v>
      </c>
      <c r="I92" s="443">
        <v>-2.7301110766385599</v>
      </c>
      <c r="J92" s="443">
        <v>-2.8393505586826855</v>
      </c>
      <c r="K92" s="443">
        <v>-3.1077918313582376</v>
      </c>
      <c r="L92" s="443">
        <v>-3.4924575234542852</v>
      </c>
      <c r="M92" s="443">
        <v>-4.1349490153627562</v>
      </c>
      <c r="N92" s="443">
        <v>-4.0213738230723681</v>
      </c>
      <c r="O92" s="443">
        <v>-3.5648120419000113</v>
      </c>
      <c r="P92" s="443">
        <v>-3.3401780521783646</v>
      </c>
    </row>
    <row r="93" spans="1:16" x14ac:dyDescent="0.2">
      <c r="A93" s="497"/>
      <c r="B93" s="493" t="s">
        <v>814</v>
      </c>
      <c r="C93" s="494">
        <v>95.36515218503142</v>
      </c>
      <c r="D93" s="494">
        <v>97.410723172495295</v>
      </c>
      <c r="E93" s="494">
        <v>97.152049715230319</v>
      </c>
      <c r="F93" s="494">
        <v>101.88779385930762</v>
      </c>
      <c r="G93" s="494">
        <v>107.08077077064222</v>
      </c>
      <c r="H93" s="494">
        <v>115.71257807707411</v>
      </c>
      <c r="I93" s="494">
        <v>116.73901368175869</v>
      </c>
      <c r="J93" s="494">
        <v>120.18188993561344</v>
      </c>
      <c r="K93" s="494">
        <v>123.72307091754807</v>
      </c>
      <c r="L93" s="494">
        <v>130.42070061808451</v>
      </c>
      <c r="M93" s="494">
        <v>138.74532631069624</v>
      </c>
      <c r="N93" s="494">
        <v>141.01472601045131</v>
      </c>
      <c r="O93" s="494">
        <v>143.20108085153313</v>
      </c>
      <c r="P93" s="494">
        <v>152.40737011811672</v>
      </c>
    </row>
    <row r="94" spans="1:16" x14ac:dyDescent="0.2">
      <c r="A94" s="68"/>
      <c r="B94" s="491" t="s">
        <v>815</v>
      </c>
      <c r="C94" s="443">
        <v>13.232357151012947</v>
      </c>
      <c r="D94" s="443">
        <v>13.929944820086014</v>
      </c>
      <c r="E94" s="443">
        <v>12.195143424062074</v>
      </c>
      <c r="F94" s="443">
        <v>11.042435553333332</v>
      </c>
      <c r="G94" s="443">
        <v>10.679871966666665</v>
      </c>
      <c r="H94" s="443">
        <v>12.890256828333332</v>
      </c>
      <c r="I94" s="443">
        <v>13.99041877</v>
      </c>
      <c r="J94" s="443">
        <v>14.009451604000001</v>
      </c>
      <c r="K94" s="443">
        <v>16.531230854</v>
      </c>
      <c r="L94" s="443">
        <v>16.948562553999999</v>
      </c>
      <c r="M94" s="443">
        <v>18.858294133999998</v>
      </c>
      <c r="N94" s="443">
        <v>18.451269139000001</v>
      </c>
      <c r="O94" s="443">
        <v>15.836486529999998</v>
      </c>
      <c r="P94" s="443">
        <v>17.192931689999998</v>
      </c>
    </row>
    <row r="95" spans="1:16" x14ac:dyDescent="0.2">
      <c r="A95" s="68"/>
      <c r="B95" s="491" t="s">
        <v>816</v>
      </c>
      <c r="C95" s="443">
        <v>-2.3083999999999998</v>
      </c>
      <c r="D95" s="443">
        <v>-2.6385999999999998</v>
      </c>
      <c r="E95" s="443">
        <v>-1.3682999999999998</v>
      </c>
      <c r="F95" s="443">
        <v>-1.9924999999999999</v>
      </c>
      <c r="G95" s="443">
        <v>-2.6084999999999998</v>
      </c>
      <c r="H95" s="443">
        <v>-3.8677630000000001</v>
      </c>
      <c r="I95" s="443">
        <v>-3.8418469999999991</v>
      </c>
      <c r="J95" s="443">
        <v>-3.0849760000000002</v>
      </c>
      <c r="K95" s="443">
        <v>-2.6974790000000004</v>
      </c>
      <c r="L95" s="443">
        <v>-4.0172319999999999</v>
      </c>
      <c r="M95" s="443">
        <v>-7.8646029999999998</v>
      </c>
      <c r="N95" s="443">
        <v>-6.9002319999999999</v>
      </c>
      <c r="O95" s="443">
        <v>-7.4767890000000001</v>
      </c>
      <c r="P95" s="443">
        <v>-6.6644519999999998</v>
      </c>
    </row>
    <row r="96" spans="1:16" x14ac:dyDescent="0.2">
      <c r="A96" s="294"/>
      <c r="B96" s="410" t="s">
        <v>817</v>
      </c>
      <c r="C96" s="495">
        <v>106.28910933604436</v>
      </c>
      <c r="D96" s="495">
        <v>108.70206799258131</v>
      </c>
      <c r="E96" s="495">
        <v>107.97889313929238</v>
      </c>
      <c r="F96" s="495">
        <v>110.93772941264095</v>
      </c>
      <c r="G96" s="495">
        <v>115.15214273730888</v>
      </c>
      <c r="H96" s="495">
        <v>124.73507190540744</v>
      </c>
      <c r="I96" s="495">
        <v>126.8875854517587</v>
      </c>
      <c r="J96" s="495">
        <v>131.10636553961342</v>
      </c>
      <c r="K96" s="495">
        <v>137.55682277154807</v>
      </c>
      <c r="L96" s="495">
        <v>143.35203117208451</v>
      </c>
      <c r="M96" s="495">
        <v>149.73901744469626</v>
      </c>
      <c r="N96" s="495">
        <v>152.56576314945133</v>
      </c>
      <c r="O96" s="495">
        <v>151.56077838153314</v>
      </c>
      <c r="P96" s="495">
        <v>162.9358498081167</v>
      </c>
    </row>
    <row r="97" spans="1:41" s="181" customFormat="1" ht="19.5" customHeight="1" x14ac:dyDescent="0.2">
      <c r="A97" s="599" t="s">
        <v>897</v>
      </c>
      <c r="B97" s="599"/>
      <c r="C97" s="600">
        <v>106.28910933604436</v>
      </c>
      <c r="D97" s="600">
        <v>108.70206799258131</v>
      </c>
      <c r="E97" s="600">
        <v>107.97889313929238</v>
      </c>
      <c r="F97" s="600">
        <v>110.93772941264095</v>
      </c>
      <c r="G97" s="600">
        <v>115.15214273730888</v>
      </c>
      <c r="H97" s="600">
        <v>124.73507190540744</v>
      </c>
      <c r="I97" s="600">
        <v>126.8875854517587</v>
      </c>
      <c r="J97" s="600">
        <v>131.10636553961342</v>
      </c>
      <c r="K97" s="600">
        <v>137.55682277154807</v>
      </c>
      <c r="L97" s="600">
        <v>143.35203117208451</v>
      </c>
      <c r="M97" s="600">
        <v>149.73901744469626</v>
      </c>
      <c r="N97" s="600">
        <v>152.56576314945133</v>
      </c>
      <c r="O97" s="600">
        <v>150.14843438153315</v>
      </c>
      <c r="P97" s="600">
        <v>157.10597455811671</v>
      </c>
      <c r="Q97" s="409"/>
      <c r="R97" s="409"/>
      <c r="S97" s="409"/>
      <c r="T97" s="409"/>
      <c r="U97" s="409"/>
      <c r="V97" s="409"/>
      <c r="W97" s="409"/>
      <c r="X97" s="409"/>
      <c r="Y97" s="409"/>
      <c r="Z97" s="409"/>
      <c r="AA97" s="409"/>
      <c r="AB97" s="409"/>
      <c r="AC97" s="409"/>
      <c r="AD97" s="409"/>
      <c r="AE97" s="409"/>
      <c r="AF97" s="409"/>
      <c r="AG97" s="409"/>
      <c r="AH97" s="409"/>
      <c r="AI97" s="409"/>
      <c r="AJ97" s="409"/>
      <c r="AK97" s="409"/>
      <c r="AL97" s="409"/>
      <c r="AM97" s="409"/>
      <c r="AN97" s="409"/>
      <c r="AO97" s="409"/>
    </row>
    <row r="98" spans="1:41" s="181" customFormat="1" x14ac:dyDescent="0.2">
      <c r="A98" s="337"/>
      <c r="B98"/>
      <c r="C98"/>
      <c r="D98"/>
      <c r="E98"/>
      <c r="F98"/>
      <c r="G98"/>
      <c r="H98"/>
      <c r="I98"/>
      <c r="J98"/>
      <c r="K98"/>
      <c r="L98"/>
      <c r="M98"/>
      <c r="N98"/>
      <c r="O98"/>
      <c r="P98"/>
      <c r="Q98" s="296"/>
      <c r="R98" s="296"/>
      <c r="S98" s="296"/>
      <c r="T98" s="296"/>
      <c r="U98" s="296"/>
      <c r="V98" s="296"/>
      <c r="W98" s="296"/>
      <c r="X98" s="296"/>
      <c r="Y98" s="296"/>
      <c r="Z98" s="296"/>
      <c r="AA98" s="296"/>
      <c r="AB98" s="296"/>
      <c r="AC98" s="296"/>
      <c r="AD98" s="296"/>
      <c r="AE98" s="296"/>
      <c r="AF98" s="296"/>
      <c r="AG98" s="296"/>
      <c r="AH98" s="296"/>
      <c r="AI98" s="296"/>
      <c r="AJ98" s="296"/>
      <c r="AK98" s="296"/>
      <c r="AL98" s="296"/>
      <c r="AM98" s="296"/>
      <c r="AN98" s="296"/>
      <c r="AO98" s="296"/>
    </row>
    <row r="99" spans="1:41" s="32" customFormat="1" ht="24.95" customHeight="1" x14ac:dyDescent="0.2">
      <c r="A99" s="75" t="s">
        <v>901</v>
      </c>
      <c r="Q99"/>
      <c r="R99"/>
      <c r="S99"/>
      <c r="T99"/>
      <c r="U99"/>
      <c r="V99"/>
      <c r="W99"/>
      <c r="X99"/>
      <c r="Y99"/>
      <c r="Z99"/>
      <c r="AA99"/>
      <c r="AB99"/>
      <c r="AC99"/>
    </row>
    <row r="100" spans="1:41" s="51" customFormat="1" ht="20.100000000000001" customHeight="1" x14ac:dyDescent="0.2">
      <c r="A100" s="65"/>
      <c r="B100" s="268" t="s">
        <v>818</v>
      </c>
      <c r="C100" s="197" t="str">
        <f>C2</f>
        <v>FY1997</v>
      </c>
      <c r="D100" s="197" t="str">
        <f t="shared" ref="D100:P100" si="7">D2</f>
        <v>FY1998</v>
      </c>
      <c r="E100" s="197" t="str">
        <f t="shared" si="7"/>
        <v>FY1999</v>
      </c>
      <c r="F100" s="197" t="str">
        <f t="shared" si="7"/>
        <v>FY2000</v>
      </c>
      <c r="G100" s="197" t="str">
        <f t="shared" si="7"/>
        <v>FY2001</v>
      </c>
      <c r="H100" s="197" t="str">
        <f t="shared" si="7"/>
        <v>FY2002</v>
      </c>
      <c r="I100" s="197" t="str">
        <f t="shared" si="7"/>
        <v>FY2003</v>
      </c>
      <c r="J100" s="197" t="str">
        <f t="shared" si="7"/>
        <v>FY2004</v>
      </c>
      <c r="K100" s="197" t="str">
        <f t="shared" si="7"/>
        <v>FY2005</v>
      </c>
      <c r="L100" s="197" t="str">
        <f t="shared" si="7"/>
        <v>FY2006</v>
      </c>
      <c r="M100" s="197" t="str">
        <f t="shared" si="7"/>
        <v>FY2007</v>
      </c>
      <c r="N100" s="197" t="str">
        <f t="shared" si="7"/>
        <v>FY2008</v>
      </c>
      <c r="O100" s="197" t="str">
        <f t="shared" si="7"/>
        <v>FY2009</v>
      </c>
      <c r="P100" s="197" t="str">
        <f t="shared" si="7"/>
        <v>FY2010</v>
      </c>
    </row>
    <row r="101" spans="1:41" x14ac:dyDescent="0.2">
      <c r="A101" s="68" t="s">
        <v>62</v>
      </c>
      <c r="B101" s="66" t="s">
        <v>63</v>
      </c>
      <c r="C101" s="443">
        <f t="shared" ref="C101:P101" si="8">IF(C77&lt;&gt;0,C77/C3*100,0)</f>
        <v>107.11973065146717</v>
      </c>
      <c r="D101" s="443">
        <f t="shared" si="8"/>
        <v>86.847834518207918</v>
      </c>
      <c r="E101" s="443">
        <f t="shared" si="8"/>
        <v>99.718460554660254</v>
      </c>
      <c r="F101" s="443">
        <f t="shared" si="8"/>
        <v>99.644421906448201</v>
      </c>
      <c r="G101" s="443">
        <f t="shared" si="8"/>
        <v>89.214741005747101</v>
      </c>
      <c r="H101" s="443">
        <f t="shared" si="8"/>
        <v>91.55383734265105</v>
      </c>
      <c r="I101" s="443">
        <f t="shared" si="8"/>
        <v>95.949461787963386</v>
      </c>
      <c r="J101" s="443">
        <f t="shared" si="8"/>
        <v>100</v>
      </c>
      <c r="K101" s="443">
        <f t="shared" si="8"/>
        <v>100.10454684520809</v>
      </c>
      <c r="L101" s="443">
        <f t="shared" si="8"/>
        <v>101.23082687508931</v>
      </c>
      <c r="M101" s="443">
        <f t="shared" si="8"/>
        <v>110.16367056947196</v>
      </c>
      <c r="N101" s="443">
        <f t="shared" si="8"/>
        <v>140.22679787726526</v>
      </c>
      <c r="O101" s="443">
        <f t="shared" si="8"/>
        <v>146.12574430094341</v>
      </c>
      <c r="P101" s="443">
        <f t="shared" si="8"/>
        <v>134.53887683049635</v>
      </c>
    </row>
    <row r="102" spans="1:41" x14ac:dyDescent="0.2">
      <c r="A102" s="68" t="s">
        <v>64</v>
      </c>
      <c r="B102" s="66" t="s">
        <v>633</v>
      </c>
      <c r="C102" s="443">
        <f t="shared" ref="C102:P102" si="9">IF(C78&lt;&gt;0,C78/C4*100,0)</f>
        <v>89.054748304950962</v>
      </c>
      <c r="D102" s="443">
        <f t="shared" si="9"/>
        <v>88.746962692467292</v>
      </c>
      <c r="E102" s="443">
        <f t="shared" si="9"/>
        <v>92.280281289619865</v>
      </c>
      <c r="F102" s="443">
        <f t="shared" si="9"/>
        <v>92.060114280430625</v>
      </c>
      <c r="G102" s="443">
        <f t="shared" si="9"/>
        <v>93.40429746774636</v>
      </c>
      <c r="H102" s="443">
        <f t="shared" si="9"/>
        <v>94.203512005391019</v>
      </c>
      <c r="I102" s="443">
        <f t="shared" si="9"/>
        <v>90.27941283234388</v>
      </c>
      <c r="J102" s="443">
        <f t="shared" si="9"/>
        <v>100</v>
      </c>
      <c r="K102" s="443">
        <f t="shared" si="9"/>
        <v>106.06866512537709</v>
      </c>
      <c r="L102" s="443">
        <f t="shared" si="9"/>
        <v>108.85080340437037</v>
      </c>
      <c r="M102" s="443">
        <f t="shared" si="9"/>
        <v>104.78957070029568</v>
      </c>
      <c r="N102" s="443">
        <f t="shared" si="9"/>
        <v>122.67068659144522</v>
      </c>
      <c r="O102" s="443">
        <f t="shared" si="9"/>
        <v>132.7188552461559</v>
      </c>
      <c r="P102" s="443">
        <f t="shared" si="9"/>
        <v>140.86302459214716</v>
      </c>
    </row>
    <row r="103" spans="1:41" x14ac:dyDescent="0.2">
      <c r="A103" s="68" t="s">
        <v>65</v>
      </c>
      <c r="B103" s="66" t="s">
        <v>66</v>
      </c>
      <c r="C103" s="443">
        <f t="shared" ref="C103:P103" si="10">IF(C79&lt;&gt;0,C79/C5*100,0)</f>
        <v>0</v>
      </c>
      <c r="D103" s="443">
        <f t="shared" si="10"/>
        <v>0</v>
      </c>
      <c r="E103" s="443">
        <f t="shared" si="10"/>
        <v>0</v>
      </c>
      <c r="F103" s="443">
        <f t="shared" si="10"/>
        <v>0</v>
      </c>
      <c r="G103" s="443">
        <f t="shared" si="10"/>
        <v>0</v>
      </c>
      <c r="H103" s="443">
        <f t="shared" si="10"/>
        <v>0</v>
      </c>
      <c r="I103" s="443">
        <f t="shared" si="10"/>
        <v>0</v>
      </c>
      <c r="J103" s="443">
        <f t="shared" si="10"/>
        <v>0</v>
      </c>
      <c r="K103" s="443">
        <f t="shared" si="10"/>
        <v>0</v>
      </c>
      <c r="L103" s="443">
        <f t="shared" si="10"/>
        <v>0</v>
      </c>
      <c r="M103" s="443">
        <f t="shared" si="10"/>
        <v>0</v>
      </c>
      <c r="N103" s="443">
        <f t="shared" si="10"/>
        <v>0</v>
      </c>
      <c r="O103" s="443">
        <f t="shared" si="10"/>
        <v>0</v>
      </c>
      <c r="P103" s="443">
        <f t="shared" si="10"/>
        <v>0</v>
      </c>
    </row>
    <row r="104" spans="1:41" x14ac:dyDescent="0.2">
      <c r="A104" s="68" t="s">
        <v>67</v>
      </c>
      <c r="B104" s="66" t="s">
        <v>68</v>
      </c>
      <c r="C104" s="443">
        <f t="shared" ref="C104:P104" si="11">IF(C80&lt;&gt;0,C80/C6*100,0)</f>
        <v>33.089716089654026</v>
      </c>
      <c r="D104" s="443">
        <f t="shared" si="11"/>
        <v>57.221058015342621</v>
      </c>
      <c r="E104" s="443">
        <f t="shared" si="11"/>
        <v>67.054550868834212</v>
      </c>
      <c r="F104" s="443">
        <f t="shared" si="11"/>
        <v>34.934856734734979</v>
      </c>
      <c r="G104" s="443">
        <f t="shared" si="11"/>
        <v>55.087889880697126</v>
      </c>
      <c r="H104" s="443">
        <f t="shared" si="11"/>
        <v>77.371819969999876</v>
      </c>
      <c r="I104" s="443">
        <f t="shared" si="11"/>
        <v>69.253777154983126</v>
      </c>
      <c r="J104" s="443">
        <f t="shared" si="11"/>
        <v>100</v>
      </c>
      <c r="K104" s="443">
        <f t="shared" si="11"/>
        <v>75.134253691311898</v>
      </c>
      <c r="L104" s="443">
        <f t="shared" si="11"/>
        <v>76.200003134719594</v>
      </c>
      <c r="M104" s="443">
        <f t="shared" si="11"/>
        <v>95.04551805554398</v>
      </c>
      <c r="N104" s="443">
        <f t="shared" si="11"/>
        <v>90.909187274476309</v>
      </c>
      <c r="O104" s="443">
        <f t="shared" si="11"/>
        <v>25.044702191565342</v>
      </c>
      <c r="P104" s="443">
        <f t="shared" si="11"/>
        <v>81.480860703360861</v>
      </c>
    </row>
    <row r="105" spans="1:41" x14ac:dyDescent="0.2">
      <c r="A105" s="68" t="s">
        <v>69</v>
      </c>
      <c r="B105" s="66" t="s">
        <v>70</v>
      </c>
      <c r="C105" s="443">
        <f t="shared" ref="C105:P105" si="12">IF(C81&lt;&gt;0,C81/C7*100,0)</f>
        <v>177.08316680623949</v>
      </c>
      <c r="D105" s="443">
        <f t="shared" si="12"/>
        <v>240.20974213394325</v>
      </c>
      <c r="E105" s="443">
        <f t="shared" si="12"/>
        <v>252.68323756674951</v>
      </c>
      <c r="F105" s="443">
        <f t="shared" si="12"/>
        <v>231.85046755264241</v>
      </c>
      <c r="G105" s="443">
        <f t="shared" si="12"/>
        <v>106.04109688119301</v>
      </c>
      <c r="H105" s="443">
        <f t="shared" si="12"/>
        <v>316.05198066241201</v>
      </c>
      <c r="I105" s="443">
        <f t="shared" si="12"/>
        <v>179.71005938515952</v>
      </c>
      <c r="J105" s="443">
        <f t="shared" si="12"/>
        <v>100</v>
      </c>
      <c r="K105" s="443">
        <f t="shared" si="12"/>
        <v>67.893011435449736</v>
      </c>
      <c r="L105" s="443">
        <f t="shared" si="12"/>
        <v>94.507852886014902</v>
      </c>
      <c r="M105" s="443">
        <f t="shared" si="12"/>
        <v>224.53995742530643</v>
      </c>
      <c r="N105" s="443">
        <f t="shared" si="12"/>
        <v>188.78512934143532</v>
      </c>
      <c r="O105" s="443">
        <f t="shared" si="12"/>
        <v>273.88463777752855</v>
      </c>
      <c r="P105" s="443">
        <f t="shared" si="12"/>
        <v>296.60605636366449</v>
      </c>
    </row>
    <row r="106" spans="1:41" x14ac:dyDescent="0.2">
      <c r="A106" s="68" t="s">
        <v>71</v>
      </c>
      <c r="B106" s="66" t="s">
        <v>72</v>
      </c>
      <c r="C106" s="443">
        <f t="shared" ref="C106:P106" si="13">IF(C82&lt;&gt;0,C82/C8*100,0)</f>
        <v>88.689614357268027</v>
      </c>
      <c r="D106" s="443">
        <f t="shared" si="13"/>
        <v>89.748717966389862</v>
      </c>
      <c r="E106" s="443">
        <f t="shared" si="13"/>
        <v>92.623531922019026</v>
      </c>
      <c r="F106" s="443">
        <f t="shared" si="13"/>
        <v>94.467139495077888</v>
      </c>
      <c r="G106" s="443">
        <f t="shared" si="13"/>
        <v>94.979427400292622</v>
      </c>
      <c r="H106" s="443">
        <f t="shared" si="13"/>
        <v>95.580922572836784</v>
      </c>
      <c r="I106" s="443">
        <f t="shared" si="13"/>
        <v>98.479987932929689</v>
      </c>
      <c r="J106" s="443">
        <f t="shared" si="13"/>
        <v>100</v>
      </c>
      <c r="K106" s="443">
        <f t="shared" si="13"/>
        <v>102.29762760868755</v>
      </c>
      <c r="L106" s="443">
        <f t="shared" si="13"/>
        <v>106.02065030838592</v>
      </c>
      <c r="M106" s="443">
        <f t="shared" si="13"/>
        <v>107.89381077244929</v>
      </c>
      <c r="N106" s="443">
        <f t="shared" si="13"/>
        <v>115.95495747843098</v>
      </c>
      <c r="O106" s="443">
        <f t="shared" si="13"/>
        <v>117.11279289630082</v>
      </c>
      <c r="P106" s="443">
        <f t="shared" si="13"/>
        <v>118.0024845454257</v>
      </c>
    </row>
    <row r="107" spans="1:41" x14ac:dyDescent="0.2">
      <c r="A107" s="68" t="s">
        <v>73</v>
      </c>
      <c r="B107" s="66" t="s">
        <v>810</v>
      </c>
      <c r="C107" s="443">
        <f t="shared" ref="C107:P107" si="14">IF(C83&lt;&gt;0,C83/C9*100,0)</f>
        <v>92.83191777097592</v>
      </c>
      <c r="D107" s="443">
        <f t="shared" si="14"/>
        <v>95.774451714891356</v>
      </c>
      <c r="E107" s="443">
        <f t="shared" si="14"/>
        <v>94.649516189238796</v>
      </c>
      <c r="F107" s="443">
        <f t="shared" si="14"/>
        <v>93.672446888320721</v>
      </c>
      <c r="G107" s="443">
        <f t="shared" si="14"/>
        <v>96.720992390152006</v>
      </c>
      <c r="H107" s="443">
        <f t="shared" si="14"/>
        <v>98.062700153280517</v>
      </c>
      <c r="I107" s="443">
        <f t="shared" si="14"/>
        <v>98.862396165642224</v>
      </c>
      <c r="J107" s="443">
        <f t="shared" si="14"/>
        <v>100</v>
      </c>
      <c r="K107" s="443">
        <f t="shared" si="14"/>
        <v>103.31703126596278</v>
      </c>
      <c r="L107" s="443">
        <f t="shared" si="14"/>
        <v>112.80265551166842</v>
      </c>
      <c r="M107" s="443">
        <f t="shared" si="14"/>
        <v>111.09533269520242</v>
      </c>
      <c r="N107" s="443">
        <f t="shared" si="14"/>
        <v>115.15171237409774</v>
      </c>
      <c r="O107" s="443">
        <f t="shared" si="14"/>
        <v>122.0831537717882</v>
      </c>
      <c r="P107" s="443">
        <f t="shared" si="14"/>
        <v>119.72180773635064</v>
      </c>
    </row>
    <row r="108" spans="1:41" x14ac:dyDescent="0.2">
      <c r="A108" s="68" t="s">
        <v>75</v>
      </c>
      <c r="B108" s="66" t="s">
        <v>76</v>
      </c>
      <c r="C108" s="443">
        <f t="shared" ref="C108:P108" si="15">IF(C84&lt;&gt;0,C84/C10*100,0)</f>
        <v>87.106600544725723</v>
      </c>
      <c r="D108" s="443">
        <f t="shared" si="15"/>
        <v>106.87044229449864</v>
      </c>
      <c r="E108" s="443">
        <f t="shared" si="15"/>
        <v>95.205380602763583</v>
      </c>
      <c r="F108" s="443">
        <f t="shared" si="15"/>
        <v>88.818667161799311</v>
      </c>
      <c r="G108" s="443">
        <f t="shared" si="15"/>
        <v>114.84341793857395</v>
      </c>
      <c r="H108" s="443">
        <f t="shared" si="15"/>
        <v>78.411544662503914</v>
      </c>
      <c r="I108" s="443">
        <f t="shared" si="15"/>
        <v>82.226694190711555</v>
      </c>
      <c r="J108" s="443">
        <f t="shared" si="15"/>
        <v>100</v>
      </c>
      <c r="K108" s="443">
        <f t="shared" si="15"/>
        <v>82.54516168906018</v>
      </c>
      <c r="L108" s="443">
        <f t="shared" si="15"/>
        <v>84.855377320105788</v>
      </c>
      <c r="M108" s="443">
        <f t="shared" si="15"/>
        <v>78.713616212175012</v>
      </c>
      <c r="N108" s="443">
        <f t="shared" si="15"/>
        <v>68.302766438216281</v>
      </c>
      <c r="O108" s="443">
        <f t="shared" si="15"/>
        <v>71.33882522440183</v>
      </c>
      <c r="P108" s="443">
        <f t="shared" si="15"/>
        <v>73.961296119139035</v>
      </c>
    </row>
    <row r="109" spans="1:41" x14ac:dyDescent="0.2">
      <c r="A109" s="68" t="s">
        <v>77</v>
      </c>
      <c r="B109" s="66" t="s">
        <v>78</v>
      </c>
      <c r="C109" s="443">
        <f t="shared" ref="C109:P109" si="16">IF(C85&lt;&gt;0,C85/C11*100,0)</f>
        <v>88.931202246457445</v>
      </c>
      <c r="D109" s="443">
        <f t="shared" si="16"/>
        <v>100.63775366306361</v>
      </c>
      <c r="E109" s="443">
        <f t="shared" si="16"/>
        <v>105.42011781650473</v>
      </c>
      <c r="F109" s="443">
        <f t="shared" si="16"/>
        <v>105.32588309640664</v>
      </c>
      <c r="G109" s="443">
        <f t="shared" si="16"/>
        <v>97.167020127493487</v>
      </c>
      <c r="H109" s="443">
        <f t="shared" si="16"/>
        <v>98.316905623415025</v>
      </c>
      <c r="I109" s="443">
        <f t="shared" si="16"/>
        <v>109.43938496650971</v>
      </c>
      <c r="J109" s="443">
        <f t="shared" si="16"/>
        <v>100</v>
      </c>
      <c r="K109" s="443">
        <f t="shared" si="16"/>
        <v>107.33928739091809</v>
      </c>
      <c r="L109" s="443">
        <f t="shared" si="16"/>
        <v>100.68820711485402</v>
      </c>
      <c r="M109" s="443">
        <f t="shared" si="16"/>
        <v>104.67437551636793</v>
      </c>
      <c r="N109" s="443">
        <f t="shared" si="16"/>
        <v>108.76171714823224</v>
      </c>
      <c r="O109" s="443">
        <f t="shared" si="16"/>
        <v>108.63262203227058</v>
      </c>
      <c r="P109" s="443">
        <f t="shared" si="16"/>
        <v>112.33984028509185</v>
      </c>
    </row>
    <row r="110" spans="1:41" x14ac:dyDescent="0.2">
      <c r="A110" s="68" t="s">
        <v>79</v>
      </c>
      <c r="B110" s="66" t="s">
        <v>80</v>
      </c>
      <c r="C110" s="443">
        <f t="shared" ref="C110:P110" si="17">IF(C86&lt;&gt;0,C86/C12*100,0)</f>
        <v>88.689975398554651</v>
      </c>
      <c r="D110" s="443">
        <f t="shared" si="17"/>
        <v>89.959309430793709</v>
      </c>
      <c r="E110" s="443">
        <f t="shared" si="17"/>
        <v>92.103876907549548</v>
      </c>
      <c r="F110" s="443">
        <f t="shared" si="17"/>
        <v>99.2892400548089</v>
      </c>
      <c r="G110" s="443">
        <f t="shared" si="17"/>
        <v>88.317902194624182</v>
      </c>
      <c r="H110" s="443">
        <f t="shared" si="17"/>
        <v>99.341927995380914</v>
      </c>
      <c r="I110" s="443">
        <f t="shared" si="17"/>
        <v>98.469663600776258</v>
      </c>
      <c r="J110" s="443">
        <f t="shared" si="17"/>
        <v>100</v>
      </c>
      <c r="K110" s="443">
        <f t="shared" si="17"/>
        <v>113.8117242220741</v>
      </c>
      <c r="L110" s="443">
        <f t="shared" si="17"/>
        <v>126.43758793785184</v>
      </c>
      <c r="M110" s="443">
        <f t="shared" si="17"/>
        <v>129.08783144441622</v>
      </c>
      <c r="N110" s="443">
        <f t="shared" si="17"/>
        <v>114.87609938629409</v>
      </c>
      <c r="O110" s="443">
        <f t="shared" si="17"/>
        <v>98.037595086601669</v>
      </c>
      <c r="P110" s="443">
        <f t="shared" si="17"/>
        <v>87.47884502727716</v>
      </c>
    </row>
    <row r="111" spans="1:41" x14ac:dyDescent="0.2">
      <c r="A111" s="68" t="s">
        <v>81</v>
      </c>
      <c r="B111" s="66" t="s">
        <v>811</v>
      </c>
      <c r="C111" s="443">
        <f t="shared" ref="C111:P111" si="18">IF(C87&lt;&gt;0,C87/C13*100,0)</f>
        <v>92.101895524403929</v>
      </c>
      <c r="D111" s="443">
        <f t="shared" si="18"/>
        <v>93.932889469281051</v>
      </c>
      <c r="E111" s="443">
        <f t="shared" si="18"/>
        <v>96.25043302703456</v>
      </c>
      <c r="F111" s="443">
        <f t="shared" si="18"/>
        <v>97.132209992335945</v>
      </c>
      <c r="G111" s="443">
        <f t="shared" si="18"/>
        <v>98.474610921988443</v>
      </c>
      <c r="H111" s="443">
        <f t="shared" si="18"/>
        <v>98.26664258451504</v>
      </c>
      <c r="I111" s="443">
        <f t="shared" si="18"/>
        <v>97.859767146345717</v>
      </c>
      <c r="J111" s="443">
        <f t="shared" si="18"/>
        <v>100</v>
      </c>
      <c r="K111" s="443">
        <f t="shared" si="18"/>
        <v>103.18231014890684</v>
      </c>
      <c r="L111" s="443">
        <f t="shared" si="18"/>
        <v>107.86310180456972</v>
      </c>
      <c r="M111" s="443">
        <f t="shared" si="18"/>
        <v>109.82776525109364</v>
      </c>
      <c r="N111" s="443">
        <f t="shared" si="18"/>
        <v>123.61977084388991</v>
      </c>
      <c r="O111" s="443">
        <f t="shared" si="18"/>
        <v>123.66540578987124</v>
      </c>
      <c r="P111" s="443">
        <f t="shared" si="18"/>
        <v>125.4786765453544</v>
      </c>
    </row>
    <row r="112" spans="1:41" x14ac:dyDescent="0.2">
      <c r="A112" s="68" t="s">
        <v>83</v>
      </c>
      <c r="B112" s="66" t="s">
        <v>84</v>
      </c>
      <c r="C112" s="443">
        <f t="shared" ref="C112:P112" si="19">IF(C88&lt;&gt;0,C88/C14*100,0)</f>
        <v>88.451194183784636</v>
      </c>
      <c r="D112" s="443">
        <f t="shared" si="19"/>
        <v>88.121402909613124</v>
      </c>
      <c r="E112" s="443">
        <f t="shared" si="19"/>
        <v>89.651815630296866</v>
      </c>
      <c r="F112" s="443">
        <f t="shared" si="19"/>
        <v>92.823421785669169</v>
      </c>
      <c r="G112" s="443">
        <f t="shared" si="19"/>
        <v>95.288737417643546</v>
      </c>
      <c r="H112" s="443">
        <f t="shared" si="19"/>
        <v>100.60261004748784</v>
      </c>
      <c r="I112" s="443">
        <f t="shared" si="19"/>
        <v>101.0428646411639</v>
      </c>
      <c r="J112" s="443">
        <f t="shared" si="19"/>
        <v>100</v>
      </c>
      <c r="K112" s="443">
        <f t="shared" si="19"/>
        <v>103.88620753243549</v>
      </c>
      <c r="L112" s="443">
        <f t="shared" si="19"/>
        <v>104.41906940931223</v>
      </c>
      <c r="M112" s="443">
        <f t="shared" si="19"/>
        <v>106.49741063801956</v>
      </c>
      <c r="N112" s="443">
        <f t="shared" si="19"/>
        <v>103.56273165094353</v>
      </c>
      <c r="O112" s="443">
        <f t="shared" si="19"/>
        <v>105.69171351567776</v>
      </c>
      <c r="P112" s="443">
        <f t="shared" si="19"/>
        <v>102.36184098331267</v>
      </c>
    </row>
    <row r="113" spans="1:41" x14ac:dyDescent="0.2">
      <c r="A113" s="68" t="s">
        <v>85</v>
      </c>
      <c r="B113" s="66" t="s">
        <v>86</v>
      </c>
      <c r="C113" s="443">
        <f t="shared" ref="C113:P113" si="20">IF(C89&lt;&gt;0,C89/C15*100,0)</f>
        <v>59.491683225839274</v>
      </c>
      <c r="D113" s="443">
        <f t="shared" si="20"/>
        <v>70.247996413961616</v>
      </c>
      <c r="E113" s="443">
        <f t="shared" si="20"/>
        <v>74.590569454861026</v>
      </c>
      <c r="F113" s="443">
        <f t="shared" si="20"/>
        <v>79.717037871264253</v>
      </c>
      <c r="G113" s="443">
        <f t="shared" si="20"/>
        <v>75.482483526579742</v>
      </c>
      <c r="H113" s="443">
        <f t="shared" si="20"/>
        <v>79.653070821278803</v>
      </c>
      <c r="I113" s="443">
        <f t="shared" si="20"/>
        <v>85.851869140911617</v>
      </c>
      <c r="J113" s="443">
        <f t="shared" si="20"/>
        <v>99.999999999999972</v>
      </c>
      <c r="K113" s="443">
        <f t="shared" si="20"/>
        <v>97.235214052052214</v>
      </c>
      <c r="L113" s="443">
        <f t="shared" si="20"/>
        <v>99.868474057980762</v>
      </c>
      <c r="M113" s="443">
        <f t="shared" si="20"/>
        <v>94.288779670296449</v>
      </c>
      <c r="N113" s="443">
        <f t="shared" si="20"/>
        <v>98.575040015830837</v>
      </c>
      <c r="O113" s="443">
        <f t="shared" si="20"/>
        <v>100.6935532480302</v>
      </c>
      <c r="P113" s="443">
        <f t="shared" si="20"/>
        <v>100.05919615225318</v>
      </c>
    </row>
    <row r="114" spans="1:41" x14ac:dyDescent="0.2">
      <c r="A114" s="68" t="s">
        <v>87</v>
      </c>
      <c r="B114" s="66" t="s">
        <v>88</v>
      </c>
      <c r="C114" s="443">
        <f t="shared" ref="C114:P114" si="21">IF(C90&lt;&gt;0,C90/C16*100,0)</f>
        <v>80.957988348911286</v>
      </c>
      <c r="D114" s="443">
        <f t="shared" si="21"/>
        <v>82.327738724730679</v>
      </c>
      <c r="E114" s="443">
        <f t="shared" si="21"/>
        <v>84.306598809425353</v>
      </c>
      <c r="F114" s="443">
        <f t="shared" si="21"/>
        <v>87.198454058674955</v>
      </c>
      <c r="G114" s="443">
        <f t="shared" si="21"/>
        <v>90.898777180799286</v>
      </c>
      <c r="H114" s="443">
        <f t="shared" si="21"/>
        <v>92.967932852867335</v>
      </c>
      <c r="I114" s="443">
        <f t="shared" si="21"/>
        <v>99.02224676042934</v>
      </c>
      <c r="J114" s="443">
        <f t="shared" si="21"/>
        <v>100</v>
      </c>
      <c r="K114" s="443">
        <f t="shared" si="21"/>
        <v>107.13304991007919</v>
      </c>
      <c r="L114" s="443">
        <f t="shared" si="21"/>
        <v>108.98478522594822</v>
      </c>
      <c r="M114" s="443">
        <f t="shared" si="21"/>
        <v>112.70644030860892</v>
      </c>
      <c r="N114" s="443">
        <f t="shared" si="21"/>
        <v>117.44907897578558</v>
      </c>
      <c r="O114" s="443">
        <f t="shared" si="21"/>
        <v>119.86559835759205</v>
      </c>
      <c r="P114" s="443">
        <f t="shared" si="21"/>
        <v>118.11370836706141</v>
      </c>
    </row>
    <row r="115" spans="1:41" x14ac:dyDescent="0.2">
      <c r="A115" s="68" t="s">
        <v>89</v>
      </c>
      <c r="B115" s="66" t="s">
        <v>812</v>
      </c>
      <c r="C115" s="443">
        <f t="shared" ref="C115:P115" si="22">IF(C91&lt;&gt;0,C91/C17*100,0)</f>
        <v>92.99802476465014</v>
      </c>
      <c r="D115" s="443">
        <f t="shared" si="22"/>
        <v>78.408536077440388</v>
      </c>
      <c r="E115" s="443">
        <f t="shared" si="22"/>
        <v>81.928734192149207</v>
      </c>
      <c r="F115" s="443">
        <f t="shared" si="22"/>
        <v>77.733043863300892</v>
      </c>
      <c r="G115" s="443">
        <f t="shared" si="22"/>
        <v>82.12058293981147</v>
      </c>
      <c r="H115" s="443">
        <f t="shared" si="22"/>
        <v>97.021469189238971</v>
      </c>
      <c r="I115" s="443">
        <f t="shared" si="22"/>
        <v>96.453303137283754</v>
      </c>
      <c r="J115" s="443">
        <f t="shared" si="22"/>
        <v>100</v>
      </c>
      <c r="K115" s="443">
        <f t="shared" si="22"/>
        <v>90.757147461525577</v>
      </c>
      <c r="L115" s="443">
        <f t="shared" si="22"/>
        <v>91.944786597345626</v>
      </c>
      <c r="M115" s="443">
        <f t="shared" si="22"/>
        <v>101.33447588937085</v>
      </c>
      <c r="N115" s="443">
        <f t="shared" si="22"/>
        <v>102.63390694249171</v>
      </c>
      <c r="O115" s="443">
        <f t="shared" si="22"/>
        <v>104.39358793798776</v>
      </c>
      <c r="P115" s="443">
        <f t="shared" si="22"/>
        <v>96.323026680780998</v>
      </c>
    </row>
    <row r="116" spans="1:41" x14ac:dyDescent="0.2">
      <c r="A116" s="68"/>
      <c r="B116" s="491" t="s">
        <v>813</v>
      </c>
      <c r="C116" s="443">
        <f t="shared" ref="C116:P116" si="23">IF(C92&lt;&gt;0,C92/C18*100,0)</f>
        <v>92.586599752195639</v>
      </c>
      <c r="D116" s="443">
        <f t="shared" si="23"/>
        <v>91.267497081214884</v>
      </c>
      <c r="E116" s="443">
        <f t="shared" si="23"/>
        <v>95.835925760694749</v>
      </c>
      <c r="F116" s="443">
        <f t="shared" si="23"/>
        <v>108.43583291729635</v>
      </c>
      <c r="G116" s="443">
        <f t="shared" si="23"/>
        <v>108.76240744297134</v>
      </c>
      <c r="H116" s="443">
        <f t="shared" si="23"/>
        <v>114.04079877603041</v>
      </c>
      <c r="I116" s="443">
        <f t="shared" si="23"/>
        <v>99.981849962674175</v>
      </c>
      <c r="J116" s="443">
        <f t="shared" si="23"/>
        <v>100</v>
      </c>
      <c r="K116" s="443">
        <f t="shared" si="23"/>
        <v>110.57411586843067</v>
      </c>
      <c r="L116" s="443">
        <f t="shared" si="23"/>
        <v>129.66454439368383</v>
      </c>
      <c r="M116" s="443">
        <f t="shared" si="23"/>
        <v>137.58274043020984</v>
      </c>
      <c r="N116" s="443">
        <f t="shared" si="23"/>
        <v>120.81884081451295</v>
      </c>
      <c r="O116" s="443">
        <f t="shared" si="23"/>
        <v>99.967703906754636</v>
      </c>
      <c r="P116" s="443">
        <f t="shared" si="23"/>
        <v>90.854457545139027</v>
      </c>
    </row>
    <row r="117" spans="1:41" x14ac:dyDescent="0.2">
      <c r="A117" s="497"/>
      <c r="B117" s="493" t="s">
        <v>814</v>
      </c>
      <c r="C117" s="494">
        <f t="shared" ref="C117:P117" si="24">IF(C93&lt;&gt;0,C93/C19*100,0)</f>
        <v>85.272044960700669</v>
      </c>
      <c r="D117" s="494">
        <f t="shared" si="24"/>
        <v>90.370376625875338</v>
      </c>
      <c r="E117" s="494">
        <f t="shared" si="24"/>
        <v>93.02012512206673</v>
      </c>
      <c r="F117" s="494">
        <f t="shared" si="24"/>
        <v>92.962250402451389</v>
      </c>
      <c r="G117" s="494">
        <f t="shared" si="24"/>
        <v>91.806742151917263</v>
      </c>
      <c r="H117" s="494">
        <f t="shared" si="24"/>
        <v>96.696825630430013</v>
      </c>
      <c r="I117" s="494">
        <f t="shared" si="24"/>
        <v>97.321015542043881</v>
      </c>
      <c r="J117" s="494">
        <f t="shared" si="24"/>
        <v>99.999999999999986</v>
      </c>
      <c r="K117" s="494">
        <f t="shared" si="24"/>
        <v>101.20504973676665</v>
      </c>
      <c r="L117" s="494">
        <f t="shared" si="24"/>
        <v>104.50253165952081</v>
      </c>
      <c r="M117" s="494">
        <f t="shared" si="24"/>
        <v>107.10713100468926</v>
      </c>
      <c r="N117" s="494">
        <f t="shared" si="24"/>
        <v>111.05767941806147</v>
      </c>
      <c r="O117" s="494">
        <f t="shared" si="24"/>
        <v>113.16485603234474</v>
      </c>
      <c r="P117" s="494">
        <f t="shared" si="24"/>
        <v>115.3461040963363</v>
      </c>
    </row>
    <row r="118" spans="1:41" x14ac:dyDescent="0.2">
      <c r="A118" s="68"/>
      <c r="B118" s="491" t="s">
        <v>819</v>
      </c>
      <c r="C118" s="443">
        <f t="shared" ref="C118:P118" si="25">IF(C94&lt;&gt;0,C94/C20*100,0)</f>
        <v>108.5457111769509</v>
      </c>
      <c r="D118" s="443">
        <f t="shared" si="25"/>
        <v>111.22449829185537</v>
      </c>
      <c r="E118" s="443">
        <f t="shared" si="25"/>
        <v>96.372930156108765</v>
      </c>
      <c r="F118" s="443">
        <f t="shared" si="25"/>
        <v>77.462054496763116</v>
      </c>
      <c r="G118" s="443">
        <f t="shared" si="25"/>
        <v>76.031875499350491</v>
      </c>
      <c r="H118" s="443">
        <f t="shared" si="25"/>
        <v>91.546011065301585</v>
      </c>
      <c r="I118" s="443">
        <f t="shared" si="25"/>
        <v>99.472288108247625</v>
      </c>
      <c r="J118" s="443">
        <f t="shared" si="25"/>
        <v>100</v>
      </c>
      <c r="K118" s="443">
        <f t="shared" si="25"/>
        <v>107.72241210331156</v>
      </c>
      <c r="L118" s="443">
        <f t="shared" si="25"/>
        <v>111.24711973935423</v>
      </c>
      <c r="M118" s="443">
        <f t="shared" si="25"/>
        <v>114.4950579432648</v>
      </c>
      <c r="N118" s="443">
        <f t="shared" si="25"/>
        <v>115.63416282279442</v>
      </c>
      <c r="O118" s="443">
        <f t="shared" si="25"/>
        <v>109.6232073420983</v>
      </c>
      <c r="P118" s="443">
        <f t="shared" si="25"/>
        <v>111.1632430379545</v>
      </c>
    </row>
    <row r="119" spans="1:41" x14ac:dyDescent="0.2">
      <c r="A119" s="294"/>
      <c r="B119" s="410" t="s">
        <v>817</v>
      </c>
      <c r="C119" s="495">
        <f t="shared" ref="C119:O119" si="26">IF(C96&lt;&gt;0,C96/C22*100,0)</f>
        <v>88.116097950295995</v>
      </c>
      <c r="D119" s="495">
        <f t="shared" si="26"/>
        <v>92.754684956997608</v>
      </c>
      <c r="E119" s="495">
        <f t="shared" si="26"/>
        <v>94.400525887516068</v>
      </c>
      <c r="F119" s="495">
        <f t="shared" si="26"/>
        <v>91.591905482405011</v>
      </c>
      <c r="G119" s="495">
        <f t="shared" si="26"/>
        <v>90.231910047489492</v>
      </c>
      <c r="H119" s="495">
        <f t="shared" si="26"/>
        <v>95.249354005653615</v>
      </c>
      <c r="I119" s="495">
        <f t="shared" si="26"/>
        <v>96.728540524086569</v>
      </c>
      <c r="J119" s="495">
        <f t="shared" si="26"/>
        <v>99.999999999999972</v>
      </c>
      <c r="K119" s="495">
        <f t="shared" si="26"/>
        <v>102.23932790598712</v>
      </c>
      <c r="L119" s="495">
        <f t="shared" si="26"/>
        <v>104.5778644450843</v>
      </c>
      <c r="M119" s="495">
        <f t="shared" si="26"/>
        <v>106.00468170679336</v>
      </c>
      <c r="N119" s="495">
        <f t="shared" si="26"/>
        <v>110.13190477821189</v>
      </c>
      <c r="O119" s="495">
        <f t="shared" si="26"/>
        <v>110.88266551420539</v>
      </c>
      <c r="P119" s="495">
        <f t="shared" ref="P119:P120" si="27">IF(P96&lt;&gt;0,P96/P22*100,0)</f>
        <v>113.31009842716048</v>
      </c>
    </row>
    <row r="120" spans="1:41" s="181" customFormat="1" ht="20.100000000000001" customHeight="1" x14ac:dyDescent="0.2">
      <c r="A120" s="599" t="s">
        <v>897</v>
      </c>
      <c r="B120" s="599"/>
      <c r="C120" s="600">
        <f t="shared" ref="C120:O120" si="28">IF(C97&lt;&gt;0,C97/C23*100,0)</f>
        <v>88.116097950295995</v>
      </c>
      <c r="D120" s="600">
        <f t="shared" si="28"/>
        <v>92.754684956997608</v>
      </c>
      <c r="E120" s="600">
        <f t="shared" si="28"/>
        <v>94.400525887516068</v>
      </c>
      <c r="F120" s="600">
        <f t="shared" si="28"/>
        <v>91.591905482405011</v>
      </c>
      <c r="G120" s="600">
        <f t="shared" si="28"/>
        <v>90.231910047489492</v>
      </c>
      <c r="H120" s="600">
        <f t="shared" si="28"/>
        <v>95.249354005653615</v>
      </c>
      <c r="I120" s="600">
        <f t="shared" si="28"/>
        <v>96.728540524086569</v>
      </c>
      <c r="J120" s="600">
        <f t="shared" si="28"/>
        <v>99.999999999999972</v>
      </c>
      <c r="K120" s="600">
        <f t="shared" si="28"/>
        <v>102.23932790598712</v>
      </c>
      <c r="L120" s="600">
        <f t="shared" si="28"/>
        <v>104.5778644450843</v>
      </c>
      <c r="M120" s="600">
        <f t="shared" si="28"/>
        <v>106.00468170679336</v>
      </c>
      <c r="N120" s="600">
        <f t="shared" si="28"/>
        <v>110.13190477821189</v>
      </c>
      <c r="O120" s="600">
        <f t="shared" si="28"/>
        <v>110.67415180710591</v>
      </c>
      <c r="P120" s="600">
        <f t="shared" si="27"/>
        <v>112.17333463555839</v>
      </c>
      <c r="Q120" s="409"/>
      <c r="R120" s="409"/>
      <c r="S120" s="409"/>
      <c r="T120" s="409"/>
      <c r="U120" s="409"/>
      <c r="V120" s="409"/>
      <c r="W120" s="409"/>
      <c r="X120" s="409"/>
      <c r="Y120" s="409"/>
      <c r="Z120" s="409"/>
      <c r="AA120" s="409"/>
      <c r="AB120" s="409"/>
      <c r="AC120" s="409"/>
      <c r="AD120" s="409"/>
      <c r="AE120" s="409"/>
      <c r="AF120" s="409"/>
      <c r="AG120" s="409"/>
      <c r="AH120" s="409"/>
      <c r="AI120" s="409"/>
      <c r="AJ120" s="409"/>
      <c r="AK120" s="409"/>
      <c r="AL120" s="409"/>
      <c r="AM120" s="409"/>
      <c r="AN120" s="409"/>
      <c r="AO120" s="409"/>
    </row>
    <row r="121" spans="1:41" x14ac:dyDescent="0.2">
      <c r="A121" s="582" t="s">
        <v>892</v>
      </c>
      <c r="B121" s="583"/>
      <c r="C121" s="585"/>
      <c r="D121" s="585"/>
      <c r="E121" s="585"/>
      <c r="F121" s="585"/>
      <c r="G121" s="585"/>
      <c r="H121" s="585"/>
      <c r="I121" s="585"/>
      <c r="J121" s="585"/>
      <c r="K121" s="585"/>
      <c r="L121" s="585"/>
      <c r="M121" s="585"/>
      <c r="N121" s="585"/>
      <c r="O121" s="585"/>
      <c r="P121" s="585"/>
    </row>
    <row r="122" spans="1:41" s="181" customFormat="1" ht="20.100000000000001" customHeight="1" x14ac:dyDescent="0.2">
      <c r="A122" s="337" t="s">
        <v>388</v>
      </c>
      <c r="B122"/>
      <c r="C122"/>
      <c r="D122"/>
      <c r="E122"/>
      <c r="F122"/>
      <c r="G122"/>
      <c r="H122"/>
      <c r="I122"/>
      <c r="J122"/>
      <c r="K122"/>
      <c r="L122"/>
      <c r="M122"/>
      <c r="N122"/>
      <c r="O122"/>
      <c r="P122"/>
      <c r="Q122" s="296"/>
      <c r="R122" s="296"/>
      <c r="S122" s="296"/>
      <c r="T122" s="296"/>
      <c r="U122" s="296"/>
      <c r="V122" s="296"/>
      <c r="W122" s="296"/>
      <c r="X122" s="296"/>
      <c r="Y122" s="296"/>
      <c r="Z122" s="296"/>
      <c r="AA122" s="296"/>
      <c r="AB122" s="296"/>
      <c r="AC122" s="296"/>
      <c r="AD122" s="296"/>
      <c r="AE122" s="296"/>
      <c r="AF122" s="296"/>
      <c r="AG122" s="296"/>
      <c r="AH122" s="296"/>
      <c r="AI122" s="296"/>
      <c r="AJ122" s="296"/>
      <c r="AK122" s="296"/>
      <c r="AL122" s="296"/>
      <c r="AM122" s="296"/>
      <c r="AN122" s="296"/>
      <c r="AO122" s="296"/>
    </row>
    <row r="123" spans="1:41" s="32" customFormat="1" ht="24.95" customHeight="1" x14ac:dyDescent="0.2">
      <c r="A123" s="75" t="s">
        <v>903</v>
      </c>
      <c r="Q123"/>
      <c r="R123"/>
      <c r="S123"/>
      <c r="T123"/>
      <c r="U123"/>
      <c r="V123"/>
      <c r="W123"/>
      <c r="X123"/>
      <c r="Y123"/>
      <c r="Z123"/>
      <c r="AA123"/>
      <c r="AB123"/>
      <c r="AC123"/>
    </row>
    <row r="124" spans="1:41" s="51" customFormat="1" ht="20.100000000000001" customHeight="1" x14ac:dyDescent="0.2">
      <c r="A124" s="65"/>
      <c r="B124" s="268"/>
      <c r="C124" s="197" t="str">
        <f>C2</f>
        <v>FY1997</v>
      </c>
      <c r="D124" s="197" t="str">
        <f t="shared" ref="D124:P124" si="29">D2</f>
        <v>FY1998</v>
      </c>
      <c r="E124" s="197" t="str">
        <f t="shared" si="29"/>
        <v>FY1999</v>
      </c>
      <c r="F124" s="197" t="str">
        <f t="shared" si="29"/>
        <v>FY2000</v>
      </c>
      <c r="G124" s="197" t="str">
        <f t="shared" si="29"/>
        <v>FY2001</v>
      </c>
      <c r="H124" s="197" t="str">
        <f t="shared" si="29"/>
        <v>FY2002</v>
      </c>
      <c r="I124" s="197" t="str">
        <f t="shared" si="29"/>
        <v>FY2003</v>
      </c>
      <c r="J124" s="197" t="str">
        <f t="shared" si="29"/>
        <v>FY2004</v>
      </c>
      <c r="K124" s="197" t="str">
        <f t="shared" si="29"/>
        <v>FY2005</v>
      </c>
      <c r="L124" s="197" t="str">
        <f t="shared" si="29"/>
        <v>FY2006</v>
      </c>
      <c r="M124" s="197" t="str">
        <f t="shared" si="29"/>
        <v>FY2007</v>
      </c>
      <c r="N124" s="197" t="str">
        <f t="shared" si="29"/>
        <v>FY2008</v>
      </c>
      <c r="O124" s="197" t="str">
        <f t="shared" si="29"/>
        <v>FY2009</v>
      </c>
      <c r="P124" s="197" t="str">
        <f t="shared" si="29"/>
        <v>FY2010</v>
      </c>
    </row>
    <row r="125" spans="1:41" x14ac:dyDescent="0.2">
      <c r="A125" s="68" t="s">
        <v>62</v>
      </c>
      <c r="B125" s="66" t="s">
        <v>63</v>
      </c>
      <c r="C125" s="500">
        <f>IF(C77/C$96&lt;&gt;0,C77/C$96,"~")</f>
        <v>4.5425334250764456E-2</v>
      </c>
      <c r="D125" s="500">
        <f t="shared" ref="D125:P125" si="30">IF(D77/D$96&lt;&gt;0,D77/D$96,"~")</f>
        <v>3.2572814894754658E-2</v>
      </c>
      <c r="E125" s="500">
        <f t="shared" si="30"/>
        <v>3.570093941560807E-2</v>
      </c>
      <c r="F125" s="500">
        <f t="shared" si="30"/>
        <v>3.3824831877462977E-2</v>
      </c>
      <c r="G125" s="500">
        <f t="shared" si="30"/>
        <v>3.2050320813931554E-2</v>
      </c>
      <c r="H125" s="500">
        <f t="shared" si="30"/>
        <v>2.5407986411695709E-2</v>
      </c>
      <c r="I125" s="500">
        <f t="shared" si="30"/>
        <v>2.8370283852303693E-2</v>
      </c>
      <c r="J125" s="500">
        <f t="shared" si="30"/>
        <v>2.9842621219197518E-2</v>
      </c>
      <c r="K125" s="500">
        <f t="shared" si="30"/>
        <v>2.8784644307837746E-2</v>
      </c>
      <c r="L125" s="500">
        <f t="shared" si="30"/>
        <v>2.7662088539973494E-2</v>
      </c>
      <c r="M125" s="500">
        <f t="shared" si="30"/>
        <v>3.1597419190602646E-2</v>
      </c>
      <c r="N125" s="500">
        <f t="shared" si="30"/>
        <v>4.224931643192964E-2</v>
      </c>
      <c r="O125" s="500">
        <f t="shared" si="30"/>
        <v>4.2788088716143334E-2</v>
      </c>
      <c r="P125" s="500">
        <f t="shared" si="30"/>
        <v>3.4532120554405341E-2</v>
      </c>
    </row>
    <row r="126" spans="1:41" x14ac:dyDescent="0.2">
      <c r="A126" s="68" t="s">
        <v>64</v>
      </c>
      <c r="B126" s="66" t="s">
        <v>633</v>
      </c>
      <c r="C126" s="500">
        <f t="shared" ref="C126:P144" si="31">IF(C78/C$96&lt;&gt;0,C78/C$96,"~")</f>
        <v>4.4923633853820887E-2</v>
      </c>
      <c r="D126" s="500">
        <f t="shared" si="31"/>
        <v>4.4434890921046882E-2</v>
      </c>
      <c r="E126" s="500">
        <f t="shared" si="31"/>
        <v>4.5044245690992857E-2</v>
      </c>
      <c r="F126" s="500">
        <f t="shared" si="31"/>
        <v>6.2121521363689723E-2</v>
      </c>
      <c r="G126" s="500">
        <f t="shared" si="31"/>
        <v>6.2146026318573286E-2</v>
      </c>
      <c r="H126" s="500">
        <f t="shared" si="31"/>
        <v>6.2086429490632318E-2</v>
      </c>
      <c r="I126" s="500">
        <f t="shared" si="31"/>
        <v>6.5409732512383731E-2</v>
      </c>
      <c r="J126" s="500">
        <f t="shared" si="31"/>
        <v>6.272575986232086E-2</v>
      </c>
      <c r="K126" s="500">
        <f t="shared" si="31"/>
        <v>5.430639202276763E-2</v>
      </c>
      <c r="L126" s="500">
        <f t="shared" si="31"/>
        <v>5.594355493472062E-2</v>
      </c>
      <c r="M126" s="500">
        <f t="shared" si="31"/>
        <v>5.4416999180695924E-2</v>
      </c>
      <c r="N126" s="500">
        <f t="shared" si="31"/>
        <v>5.8120848560475669E-2</v>
      </c>
      <c r="O126" s="500">
        <f t="shared" si="31"/>
        <v>7.8502971660528012E-2</v>
      </c>
      <c r="P126" s="500">
        <f t="shared" si="31"/>
        <v>0.10847299259634845</v>
      </c>
    </row>
    <row r="127" spans="1:41" x14ac:dyDescent="0.2">
      <c r="A127" s="68" t="s">
        <v>65</v>
      </c>
      <c r="B127" s="66" t="s">
        <v>66</v>
      </c>
      <c r="C127" s="500" t="str">
        <f t="shared" si="31"/>
        <v>~</v>
      </c>
      <c r="D127" s="500" t="str">
        <f t="shared" si="31"/>
        <v>~</v>
      </c>
      <c r="E127" s="500" t="str">
        <f t="shared" si="31"/>
        <v>~</v>
      </c>
      <c r="F127" s="500" t="str">
        <f t="shared" si="31"/>
        <v>~</v>
      </c>
      <c r="G127" s="500" t="str">
        <f t="shared" si="31"/>
        <v>~</v>
      </c>
      <c r="H127" s="500" t="str">
        <f t="shared" si="31"/>
        <v>~</v>
      </c>
      <c r="I127" s="500" t="str">
        <f t="shared" si="31"/>
        <v>~</v>
      </c>
      <c r="J127" s="500" t="str">
        <f t="shared" si="31"/>
        <v>~</v>
      </c>
      <c r="K127" s="500" t="str">
        <f t="shared" si="31"/>
        <v>~</v>
      </c>
      <c r="L127" s="500" t="str">
        <f t="shared" si="31"/>
        <v>~</v>
      </c>
      <c r="M127" s="500" t="str">
        <f t="shared" si="31"/>
        <v>~</v>
      </c>
      <c r="N127" s="500" t="str">
        <f t="shared" si="31"/>
        <v>~</v>
      </c>
      <c r="O127" s="500" t="str">
        <f t="shared" si="31"/>
        <v>~</v>
      </c>
      <c r="P127" s="500" t="str">
        <f t="shared" si="31"/>
        <v>~</v>
      </c>
    </row>
    <row r="128" spans="1:41" x14ac:dyDescent="0.2">
      <c r="A128" s="68" t="s">
        <v>67</v>
      </c>
      <c r="B128" s="66" t="s">
        <v>68</v>
      </c>
      <c r="C128" s="500">
        <f t="shared" si="31"/>
        <v>1.2099699158963917E-2</v>
      </c>
      <c r="D128" s="500">
        <f t="shared" si="31"/>
        <v>1.8410234262662174E-2</v>
      </c>
      <c r="E128" s="500">
        <f t="shared" si="31"/>
        <v>1.8259386231844331E-2</v>
      </c>
      <c r="F128" s="500">
        <f t="shared" si="31"/>
        <v>1.0305420830153631E-2</v>
      </c>
      <c r="G128" s="500">
        <f t="shared" si="31"/>
        <v>1.7691261285562657E-2</v>
      </c>
      <c r="H128" s="500">
        <f t="shared" si="31"/>
        <v>1.7267675614916819E-2</v>
      </c>
      <c r="I128" s="500">
        <f t="shared" si="31"/>
        <v>1.8289796931239912E-2</v>
      </c>
      <c r="J128" s="500">
        <f t="shared" si="31"/>
        <v>2.783699452873957E-2</v>
      </c>
      <c r="K128" s="500">
        <f t="shared" si="31"/>
        <v>2.0139832042203765E-2</v>
      </c>
      <c r="L128" s="500">
        <f t="shared" si="31"/>
        <v>1.9258248959263442E-2</v>
      </c>
      <c r="M128" s="500">
        <f t="shared" si="31"/>
        <v>2.7119018955544218E-2</v>
      </c>
      <c r="N128" s="500">
        <f t="shared" si="31"/>
        <v>2.7428283919638058E-2</v>
      </c>
      <c r="O128" s="500">
        <f t="shared" si="31"/>
        <v>6.8180653877108633E-3</v>
      </c>
      <c r="P128" s="500">
        <f t="shared" si="31"/>
        <v>1.8290229532951466E-2</v>
      </c>
    </row>
    <row r="129" spans="1:16" x14ac:dyDescent="0.2">
      <c r="A129" s="68" t="s">
        <v>69</v>
      </c>
      <c r="B129" s="66" t="s">
        <v>70</v>
      </c>
      <c r="C129" s="500">
        <f t="shared" si="31"/>
        <v>2.7460950780685379E-2</v>
      </c>
      <c r="D129" s="500">
        <f t="shared" si="31"/>
        <v>3.5693893148976731E-2</v>
      </c>
      <c r="E129" s="500">
        <f t="shared" si="31"/>
        <v>4.0793157550872684E-2</v>
      </c>
      <c r="F129" s="500">
        <f t="shared" si="31"/>
        <v>3.6653896032747359E-2</v>
      </c>
      <c r="G129" s="500">
        <f t="shared" si="31"/>
        <v>1.7020959865864202E-2</v>
      </c>
      <c r="H129" s="500">
        <f t="shared" si="31"/>
        <v>4.7602193266884987E-2</v>
      </c>
      <c r="I129" s="500">
        <f t="shared" si="31"/>
        <v>2.6155017357956972E-2</v>
      </c>
      <c r="J129" s="500">
        <f t="shared" si="31"/>
        <v>1.4797633905989236E-2</v>
      </c>
      <c r="K129" s="500">
        <f t="shared" si="31"/>
        <v>1.1531808950214446E-2</v>
      </c>
      <c r="L129" s="500">
        <f t="shared" si="31"/>
        <v>1.3153493428610627E-2</v>
      </c>
      <c r="M129" s="500">
        <f t="shared" si="31"/>
        <v>3.2778817997872814E-2</v>
      </c>
      <c r="N129" s="500">
        <f t="shared" si="31"/>
        <v>2.9082383284469899E-2</v>
      </c>
      <c r="O129" s="500">
        <f t="shared" si="31"/>
        <v>4.2271516868777323E-2</v>
      </c>
      <c r="P129" s="500">
        <f t="shared" si="31"/>
        <v>4.2101608925720437E-2</v>
      </c>
    </row>
    <row r="130" spans="1:16" x14ac:dyDescent="0.2">
      <c r="A130" s="68" t="s">
        <v>71</v>
      </c>
      <c r="B130" s="66" t="s">
        <v>72</v>
      </c>
      <c r="C130" s="500">
        <f t="shared" si="31"/>
        <v>6.3696489647291396E-2</v>
      </c>
      <c r="D130" s="500">
        <f t="shared" si="31"/>
        <v>7.8959771058091988E-2</v>
      </c>
      <c r="E130" s="500">
        <f t="shared" si="31"/>
        <v>8.0978582791571427E-2</v>
      </c>
      <c r="F130" s="500">
        <f t="shared" si="31"/>
        <v>6.0096470721164329E-2</v>
      </c>
      <c r="G130" s="500">
        <f t="shared" si="31"/>
        <v>6.9919592659637972E-2</v>
      </c>
      <c r="H130" s="500">
        <f t="shared" si="31"/>
        <v>6.6097048863177327E-2</v>
      </c>
      <c r="I130" s="500">
        <f t="shared" si="31"/>
        <v>6.091164286872023E-2</v>
      </c>
      <c r="J130" s="500">
        <f t="shared" si="31"/>
        <v>5.3750077368267632E-2</v>
      </c>
      <c r="K130" s="500">
        <f t="shared" si="31"/>
        <v>5.3394283311258131E-2</v>
      </c>
      <c r="L130" s="500">
        <f t="shared" si="31"/>
        <v>7.8108507003248701E-2</v>
      </c>
      <c r="M130" s="500">
        <f t="shared" si="31"/>
        <v>6.6848371172473553E-2</v>
      </c>
      <c r="N130" s="500">
        <f t="shared" si="31"/>
        <v>7.0671491774628073E-2</v>
      </c>
      <c r="O130" s="500">
        <f t="shared" si="31"/>
        <v>6.6455877556767892E-2</v>
      </c>
      <c r="P130" s="500">
        <f t="shared" si="31"/>
        <v>5.9306094727967454E-2</v>
      </c>
    </row>
    <row r="131" spans="1:16" x14ac:dyDescent="0.2">
      <c r="A131" s="68" t="s">
        <v>73</v>
      </c>
      <c r="B131" s="66" t="s">
        <v>810</v>
      </c>
      <c r="C131" s="500">
        <f t="shared" si="31"/>
        <v>0.13854176057620227</v>
      </c>
      <c r="D131" s="500">
        <f t="shared" si="31"/>
        <v>0.12988093540671572</v>
      </c>
      <c r="E131" s="500">
        <f t="shared" si="31"/>
        <v>0.12422708679623556</v>
      </c>
      <c r="F131" s="500">
        <f t="shared" si="31"/>
        <v>0.14314433137050864</v>
      </c>
      <c r="G131" s="500">
        <f t="shared" si="31"/>
        <v>0.15320577877162747</v>
      </c>
      <c r="H131" s="500">
        <f t="shared" si="31"/>
        <v>0.15190254497189851</v>
      </c>
      <c r="I131" s="500">
        <f t="shared" si="31"/>
        <v>0.1413115615218439</v>
      </c>
      <c r="J131" s="500">
        <f t="shared" si="31"/>
        <v>0.14609750671016433</v>
      </c>
      <c r="K131" s="500">
        <f t="shared" si="31"/>
        <v>0.14584536752091457</v>
      </c>
      <c r="L131" s="500">
        <f t="shared" si="31"/>
        <v>0.13956882801019627</v>
      </c>
      <c r="M131" s="500">
        <f t="shared" si="31"/>
        <v>0.13585649329985469</v>
      </c>
      <c r="N131" s="500">
        <f t="shared" si="31"/>
        <v>0.13696030275827528</v>
      </c>
      <c r="O131" s="500">
        <f t="shared" si="31"/>
        <v>0.14127144801612299</v>
      </c>
      <c r="P131" s="500">
        <f t="shared" si="31"/>
        <v>0.13595700377921219</v>
      </c>
    </row>
    <row r="132" spans="1:16" x14ac:dyDescent="0.2">
      <c r="A132" s="68" t="s">
        <v>75</v>
      </c>
      <c r="B132" s="66" t="s">
        <v>76</v>
      </c>
      <c r="C132" s="500">
        <f t="shared" si="31"/>
        <v>3.8503874303128655E-2</v>
      </c>
      <c r="D132" s="500">
        <f t="shared" si="31"/>
        <v>4.0638959365107412E-2</v>
      </c>
      <c r="E132" s="500">
        <f t="shared" si="31"/>
        <v>3.4765674093403011E-2</v>
      </c>
      <c r="F132" s="500">
        <f t="shared" si="31"/>
        <v>3.8041115179688341E-2</v>
      </c>
      <c r="G132" s="500">
        <f t="shared" si="31"/>
        <v>5.4041997056214097E-2</v>
      </c>
      <c r="H132" s="500">
        <f t="shared" si="31"/>
        <v>3.2672120348031596E-2</v>
      </c>
      <c r="I132" s="500">
        <f t="shared" si="31"/>
        <v>2.9190952655031084E-2</v>
      </c>
      <c r="J132" s="500">
        <f t="shared" si="31"/>
        <v>3.0498267382727616E-2</v>
      </c>
      <c r="K132" s="500">
        <f t="shared" si="31"/>
        <v>2.5384551257635911E-2</v>
      </c>
      <c r="L132" s="500">
        <f t="shared" si="31"/>
        <v>1.9803979871979471E-2</v>
      </c>
      <c r="M132" s="500">
        <f t="shared" si="31"/>
        <v>2.1856040274297033E-2</v>
      </c>
      <c r="N132" s="500">
        <f t="shared" si="31"/>
        <v>1.7166377207368216E-2</v>
      </c>
      <c r="O132" s="500">
        <f t="shared" si="31"/>
        <v>1.7655008746481241E-2</v>
      </c>
      <c r="P132" s="500">
        <f t="shared" si="31"/>
        <v>1.5507895587016565E-2</v>
      </c>
    </row>
    <row r="133" spans="1:16" x14ac:dyDescent="0.2">
      <c r="A133" s="68" t="s">
        <v>77</v>
      </c>
      <c r="B133" s="66" t="s">
        <v>78</v>
      </c>
      <c r="C133" s="500">
        <f t="shared" si="31"/>
        <v>8.4948688744812262E-2</v>
      </c>
      <c r="D133" s="500">
        <f t="shared" si="31"/>
        <v>8.9723856718561965E-2</v>
      </c>
      <c r="E133" s="500">
        <f t="shared" si="31"/>
        <v>8.8461133446115739E-2</v>
      </c>
      <c r="F133" s="500">
        <f t="shared" si="31"/>
        <v>9.3965023970029538E-2</v>
      </c>
      <c r="G133" s="500">
        <f t="shared" si="31"/>
        <v>8.8688718162966695E-2</v>
      </c>
      <c r="H133" s="500">
        <f t="shared" si="31"/>
        <v>9.5845886354772716E-2</v>
      </c>
      <c r="I133" s="500">
        <f t="shared" si="31"/>
        <v>0.10748870320687796</v>
      </c>
      <c r="J133" s="500">
        <f t="shared" si="31"/>
        <v>9.2669013774354575E-2</v>
      </c>
      <c r="K133" s="500">
        <f t="shared" si="31"/>
        <v>8.9460632474684595E-2</v>
      </c>
      <c r="L133" s="500">
        <f t="shared" si="31"/>
        <v>8.2271191407851815E-2</v>
      </c>
      <c r="M133" s="500">
        <f t="shared" si="31"/>
        <v>9.2836919850814659E-2</v>
      </c>
      <c r="N133" s="500">
        <f t="shared" si="31"/>
        <v>7.3117151792459797E-2</v>
      </c>
      <c r="O133" s="500">
        <f t="shared" si="31"/>
        <v>7.7010276557029231E-2</v>
      </c>
      <c r="P133" s="500">
        <f t="shared" si="31"/>
        <v>7.7449216526070216E-2</v>
      </c>
    </row>
    <row r="134" spans="1:16" x14ac:dyDescent="0.2">
      <c r="A134" s="68" t="s">
        <v>79</v>
      </c>
      <c r="B134" s="66" t="s">
        <v>80</v>
      </c>
      <c r="C134" s="500">
        <f t="shared" si="31"/>
        <v>3.9848216532404591E-2</v>
      </c>
      <c r="D134" s="500">
        <f t="shared" si="31"/>
        <v>4.1786532987441248E-2</v>
      </c>
      <c r="E134" s="500">
        <f t="shared" si="31"/>
        <v>4.4740123968932052E-2</v>
      </c>
      <c r="F134" s="500">
        <f t="shared" si="31"/>
        <v>4.7931570794771505E-2</v>
      </c>
      <c r="G134" s="500">
        <f t="shared" si="31"/>
        <v>4.5363265555408358E-2</v>
      </c>
      <c r="H134" s="500">
        <f t="shared" si="31"/>
        <v>4.6548702428392118E-2</v>
      </c>
      <c r="I134" s="500">
        <f t="shared" si="31"/>
        <v>4.3973862038773529E-2</v>
      </c>
      <c r="J134" s="500">
        <f t="shared" si="31"/>
        <v>4.6317931987060336E-2</v>
      </c>
      <c r="K134" s="500">
        <f t="shared" si="31"/>
        <v>5.0564719969565033E-2</v>
      </c>
      <c r="L134" s="500">
        <f t="shared" si="31"/>
        <v>5.5369046071499547E-2</v>
      </c>
      <c r="M134" s="500">
        <f t="shared" si="31"/>
        <v>5.9260706552575787E-2</v>
      </c>
      <c r="N134" s="500">
        <f t="shared" si="31"/>
        <v>5.5168931153039578E-2</v>
      </c>
      <c r="O134" s="500">
        <f t="shared" si="31"/>
        <v>4.8876355342309816E-2</v>
      </c>
      <c r="P134" s="500">
        <f t="shared" si="31"/>
        <v>4.2647693829619193E-2</v>
      </c>
    </row>
    <row r="135" spans="1:16" x14ac:dyDescent="0.2">
      <c r="A135" s="68" t="s">
        <v>81</v>
      </c>
      <c r="B135" s="66" t="s">
        <v>811</v>
      </c>
      <c r="C135" s="500">
        <f t="shared" si="31"/>
        <v>9.6298304738373169E-2</v>
      </c>
      <c r="D135" s="500">
        <f t="shared" si="31"/>
        <v>8.6836610853069207E-2</v>
      </c>
      <c r="E135" s="500">
        <f t="shared" si="31"/>
        <v>8.6044466777422446E-2</v>
      </c>
      <c r="F135" s="500">
        <f t="shared" si="31"/>
        <v>8.7431138388715801E-2</v>
      </c>
      <c r="G135" s="500">
        <f t="shared" si="31"/>
        <v>8.607111271786945E-2</v>
      </c>
      <c r="H135" s="500">
        <f t="shared" si="31"/>
        <v>7.9379128514092484E-2</v>
      </c>
      <c r="I135" s="500">
        <f t="shared" si="31"/>
        <v>7.74373629936638E-2</v>
      </c>
      <c r="J135" s="500">
        <f t="shared" si="31"/>
        <v>7.3750147657666951E-2</v>
      </c>
      <c r="K135" s="500">
        <f t="shared" si="31"/>
        <v>7.3068692807543717E-2</v>
      </c>
      <c r="L135" s="500">
        <f t="shared" si="31"/>
        <v>7.401811711033901E-2</v>
      </c>
      <c r="M135" s="500">
        <f t="shared" si="31"/>
        <v>7.3096576731304375E-2</v>
      </c>
      <c r="N135" s="500">
        <f t="shared" si="31"/>
        <v>8.182550545558219E-2</v>
      </c>
      <c r="O135" s="500">
        <f t="shared" si="31"/>
        <v>8.5011242494791139E-2</v>
      </c>
      <c r="P135" s="500">
        <f t="shared" si="31"/>
        <v>8.1076941166518784E-2</v>
      </c>
    </row>
    <row r="136" spans="1:16" x14ac:dyDescent="0.2">
      <c r="A136" s="68" t="s">
        <v>83</v>
      </c>
      <c r="B136" s="66" t="s">
        <v>84</v>
      </c>
      <c r="C136" s="500">
        <f t="shared" si="31"/>
        <v>0.18255863614080037</v>
      </c>
      <c r="D136" s="500">
        <f t="shared" si="31"/>
        <v>0.17430076571794872</v>
      </c>
      <c r="E136" s="500">
        <f t="shared" si="31"/>
        <v>0.17339440599102834</v>
      </c>
      <c r="F136" s="500">
        <f t="shared" si="31"/>
        <v>0.17591535725213278</v>
      </c>
      <c r="G136" s="500">
        <f t="shared" si="31"/>
        <v>0.17242538993812848</v>
      </c>
      <c r="H136" s="500">
        <f t="shared" si="31"/>
        <v>0.16108977460875842</v>
      </c>
      <c r="I136" s="500">
        <f t="shared" si="31"/>
        <v>0.16044346709099408</v>
      </c>
      <c r="J136" s="500">
        <f t="shared" si="31"/>
        <v>0.16154699144156051</v>
      </c>
      <c r="K136" s="500">
        <f t="shared" si="31"/>
        <v>0.16471336046606425</v>
      </c>
      <c r="L136" s="500">
        <f t="shared" si="31"/>
        <v>0.16305437089042282</v>
      </c>
      <c r="M136" s="500">
        <f t="shared" si="31"/>
        <v>0.1568398164573479</v>
      </c>
      <c r="N136" s="500">
        <f t="shared" si="31"/>
        <v>0.15423598198663738</v>
      </c>
      <c r="O136" s="500">
        <f t="shared" si="31"/>
        <v>0.15134547601589823</v>
      </c>
      <c r="P136" s="500">
        <f t="shared" si="31"/>
        <v>0.13512273878834208</v>
      </c>
    </row>
    <row r="137" spans="1:16" x14ac:dyDescent="0.2">
      <c r="A137" s="68" t="s">
        <v>85</v>
      </c>
      <c r="B137" s="66" t="s">
        <v>86</v>
      </c>
      <c r="C137" s="500">
        <f t="shared" si="31"/>
        <v>8.0864494310494847E-2</v>
      </c>
      <c r="D137" s="500">
        <f t="shared" si="31"/>
        <v>8.420344977474975E-2</v>
      </c>
      <c r="E137" s="500">
        <f t="shared" si="31"/>
        <v>9.2958079299639701E-2</v>
      </c>
      <c r="F137" s="500">
        <f t="shared" si="31"/>
        <v>9.7972486993306296E-2</v>
      </c>
      <c r="G137" s="500">
        <f t="shared" si="31"/>
        <v>0.10006244884247065</v>
      </c>
      <c r="H137" s="500">
        <f t="shared" si="31"/>
        <v>0.11127735357604067</v>
      </c>
      <c r="I137" s="500">
        <f t="shared" si="31"/>
        <v>0.11821978038970019</v>
      </c>
      <c r="J137" s="500">
        <f t="shared" si="31"/>
        <v>0.12966078046102239</v>
      </c>
      <c r="K137" s="500">
        <f t="shared" si="31"/>
        <v>0.12909527017589267</v>
      </c>
      <c r="L137" s="500">
        <f t="shared" si="31"/>
        <v>0.12895067668681853</v>
      </c>
      <c r="M137" s="500">
        <f t="shared" si="31"/>
        <v>0.12448459410230839</v>
      </c>
      <c r="N137" s="500">
        <f t="shared" si="31"/>
        <v>0.12624888778844431</v>
      </c>
      <c r="O137" s="500">
        <f t="shared" si="31"/>
        <v>0.13268785093199065</v>
      </c>
      <c r="P137" s="500">
        <f t="shared" si="31"/>
        <v>0.12960280034233748</v>
      </c>
    </row>
    <row r="138" spans="1:16" x14ac:dyDescent="0.2">
      <c r="A138" s="68" t="s">
        <v>87</v>
      </c>
      <c r="B138" s="66" t="s">
        <v>88</v>
      </c>
      <c r="C138" s="500">
        <f t="shared" si="31"/>
        <v>5.9747916295277897E-2</v>
      </c>
      <c r="D138" s="500">
        <f t="shared" si="31"/>
        <v>5.5646666435552182E-2</v>
      </c>
      <c r="E138" s="500">
        <f t="shared" si="31"/>
        <v>5.2623613934767298E-2</v>
      </c>
      <c r="F138" s="500">
        <f t="shared" si="31"/>
        <v>5.1818776903595508E-2</v>
      </c>
      <c r="G138" s="500">
        <f t="shared" si="31"/>
        <v>5.1378582179736655E-2</v>
      </c>
      <c r="H138" s="500">
        <f t="shared" si="31"/>
        <v>5.0901083701727544E-2</v>
      </c>
      <c r="I138" s="500">
        <f t="shared" si="31"/>
        <v>5.9618705976748468E-2</v>
      </c>
      <c r="J138" s="500">
        <f t="shared" si="31"/>
        <v>6.3963797900029554E-2</v>
      </c>
      <c r="K138" s="500">
        <f t="shared" si="31"/>
        <v>7.1564685658035934E-2</v>
      </c>
      <c r="L138" s="500">
        <f t="shared" si="31"/>
        <v>7.2944578083562084E-2</v>
      </c>
      <c r="M138" s="500">
        <f t="shared" si="31"/>
        <v>7.2547118095925858E-2</v>
      </c>
      <c r="N138" s="500">
        <f t="shared" si="31"/>
        <v>7.1882977446686591E-2</v>
      </c>
      <c r="O138" s="500">
        <f t="shared" si="31"/>
        <v>7.0389743494921178E-2</v>
      </c>
      <c r="P138" s="500">
        <f t="shared" si="31"/>
        <v>6.8661508218579873E-2</v>
      </c>
    </row>
    <row r="139" spans="1:16" x14ac:dyDescent="0.2">
      <c r="A139" s="68" t="s">
        <v>89</v>
      </c>
      <c r="B139" s="66" t="s">
        <v>812</v>
      </c>
      <c r="C139" s="500">
        <f t="shared" si="31"/>
        <v>3.2486068889666518E-3</v>
      </c>
      <c r="D139" s="500">
        <f t="shared" si="31"/>
        <v>3.7385299374123834E-3</v>
      </c>
      <c r="E139" s="500">
        <f t="shared" si="31"/>
        <v>4.3844051447333348E-3</v>
      </c>
      <c r="F139" s="500">
        <f t="shared" si="31"/>
        <v>4.933165085319581E-3</v>
      </c>
      <c r="G139" s="500">
        <f t="shared" si="31"/>
        <v>5.5429791126146866E-3</v>
      </c>
      <c r="H139" s="500">
        <f t="shared" si="31"/>
        <v>5.139236084099357E-3</v>
      </c>
      <c r="I139" s="500">
        <f t="shared" si="31"/>
        <v>4.7143039073647306E-3</v>
      </c>
      <c r="J139" s="500">
        <f t="shared" si="31"/>
        <v>4.8740357366793821E-3</v>
      </c>
      <c r="K139" s="500">
        <f t="shared" si="31"/>
        <v>4.1710006298662479E-3</v>
      </c>
      <c r="L139" s="500">
        <f t="shared" si="31"/>
        <v>4.0493058168313816E-3</v>
      </c>
      <c r="M139" s="500">
        <f t="shared" si="31"/>
        <v>4.6564659303456593E-3</v>
      </c>
      <c r="N139" s="500">
        <f t="shared" si="31"/>
        <v>6.4880019453855782E-3</v>
      </c>
      <c r="O139" s="500">
        <f t="shared" si="31"/>
        <v>7.2793609852474551E-3</v>
      </c>
      <c r="P139" s="500">
        <f t="shared" si="31"/>
        <v>7.1537825675129446E-3</v>
      </c>
    </row>
    <row r="140" spans="1:16" x14ac:dyDescent="0.2">
      <c r="A140" s="68"/>
      <c r="B140" s="491" t="s">
        <v>813</v>
      </c>
      <c r="C140" s="500">
        <f t="shared" si="31"/>
        <v>-2.0942490028442316E-2</v>
      </c>
      <c r="D140" s="500">
        <f t="shared" si="31"/>
        <v>-2.0702152594565634E-2</v>
      </c>
      <c r="E140" s="500">
        <f t="shared" si="31"/>
        <v>-2.2643447150328441E-2</v>
      </c>
      <c r="F140" s="500">
        <f t="shared" si="31"/>
        <v>-2.5731821928164127E-2</v>
      </c>
      <c r="G140" s="500">
        <f t="shared" si="31"/>
        <v>-2.5701544661777067E-2</v>
      </c>
      <c r="H140" s="500">
        <f t="shared" si="31"/>
        <v>-2.5550419754270193E-2</v>
      </c>
      <c r="I140" s="500">
        <f t="shared" si="31"/>
        <v>-2.1515982567707689E-2</v>
      </c>
      <c r="J140" s="500">
        <f t="shared" si="31"/>
        <v>-2.1656847453564592E-2</v>
      </c>
      <c r="K140" s="500">
        <f t="shared" si="31"/>
        <v>-2.2592785793835928E-2</v>
      </c>
      <c r="L140" s="500">
        <f t="shared" si="31"/>
        <v>-2.4362804592994041E-2</v>
      </c>
      <c r="M140" s="500">
        <f t="shared" si="31"/>
        <v>-2.7614372565854015E-2</v>
      </c>
      <c r="N140" s="500">
        <f t="shared" si="31"/>
        <v>-2.6358297825529082E-2</v>
      </c>
      <c r="O140" s="500">
        <f t="shared" si="31"/>
        <v>-2.3520676523091574E-2</v>
      </c>
      <c r="P140" s="500">
        <f t="shared" si="31"/>
        <v>-2.0499957842991363E-2</v>
      </c>
    </row>
    <row r="141" spans="1:16" x14ac:dyDescent="0.2">
      <c r="A141" s="497"/>
      <c r="B141" s="493" t="s">
        <v>814</v>
      </c>
      <c r="C141" s="501">
        <f t="shared" si="31"/>
        <v>0.89722411619354447</v>
      </c>
      <c r="D141" s="501">
        <f t="shared" si="31"/>
        <v>0.89612575888752533</v>
      </c>
      <c r="E141" s="501">
        <f t="shared" si="31"/>
        <v>0.89973185398283839</v>
      </c>
      <c r="F141" s="501">
        <f t="shared" si="31"/>
        <v>0.91842328483512192</v>
      </c>
      <c r="G141" s="501">
        <f t="shared" si="31"/>
        <v>0.92990688861882931</v>
      </c>
      <c r="H141" s="501">
        <f t="shared" si="31"/>
        <v>0.92766674448085051</v>
      </c>
      <c r="I141" s="501">
        <f t="shared" si="31"/>
        <v>0.92001919073589444</v>
      </c>
      <c r="J141" s="501">
        <f t="shared" si="31"/>
        <v>0.91667471248221599</v>
      </c>
      <c r="K141" s="501">
        <f t="shared" si="31"/>
        <v>0.89943245580064868</v>
      </c>
      <c r="L141" s="501">
        <f t="shared" si="31"/>
        <v>0.90979318222232375</v>
      </c>
      <c r="M141" s="501">
        <f t="shared" si="31"/>
        <v>0.92658098522610943</v>
      </c>
      <c r="N141" s="501">
        <f t="shared" si="31"/>
        <v>0.9242881436794913</v>
      </c>
      <c r="O141" s="501">
        <f t="shared" si="31"/>
        <v>0.94484260625162775</v>
      </c>
      <c r="P141" s="501">
        <f t="shared" si="31"/>
        <v>0.935382669299611</v>
      </c>
    </row>
    <row r="142" spans="1:16" x14ac:dyDescent="0.2">
      <c r="A142" s="68"/>
      <c r="B142" s="491" t="s">
        <v>815</v>
      </c>
      <c r="C142" s="500">
        <f t="shared" si="31"/>
        <v>0.12449400727573544</v>
      </c>
      <c r="D142" s="500">
        <f t="shared" si="31"/>
        <v>0.12814792834517835</v>
      </c>
      <c r="E142" s="500">
        <f t="shared" si="31"/>
        <v>0.11294006698448357</v>
      </c>
      <c r="F142" s="500">
        <f t="shared" si="31"/>
        <v>9.9537241403780591E-2</v>
      </c>
      <c r="G142" s="500">
        <f t="shared" si="31"/>
        <v>9.274575108020483E-2</v>
      </c>
      <c r="H142" s="500">
        <f t="shared" si="31"/>
        <v>0.10334107826633257</v>
      </c>
      <c r="I142" s="500">
        <f t="shared" si="31"/>
        <v>0.11025837334826588</v>
      </c>
      <c r="J142" s="500">
        <f t="shared" si="31"/>
        <v>0.10685561716503447</v>
      </c>
      <c r="K142" s="500">
        <f t="shared" si="31"/>
        <v>0.12017746936082389</v>
      </c>
      <c r="L142" s="500">
        <f t="shared" si="31"/>
        <v>0.1182303621052595</v>
      </c>
      <c r="M142" s="500">
        <f t="shared" si="31"/>
        <v>0.12594108373233456</v>
      </c>
      <c r="N142" s="500">
        <f t="shared" si="31"/>
        <v>0.12093977546538663</v>
      </c>
      <c r="O142" s="500">
        <f t="shared" si="31"/>
        <v>0.10448934545673717</v>
      </c>
      <c r="P142" s="500">
        <f t="shared" si="31"/>
        <v>0.10551963677881482</v>
      </c>
    </row>
    <row r="143" spans="1:16" x14ac:dyDescent="0.2">
      <c r="A143" s="68"/>
      <c r="B143" s="491" t="s">
        <v>816</v>
      </c>
      <c r="C143" s="500">
        <f t="shared" si="31"/>
        <v>-2.1718123469279874E-2</v>
      </c>
      <c r="D143" s="500">
        <f t="shared" si="31"/>
        <v>-2.4273687232703602E-2</v>
      </c>
      <c r="E143" s="500">
        <f t="shared" si="31"/>
        <v>-1.2671920967321806E-2</v>
      </c>
      <c r="F143" s="500">
        <f t="shared" si="31"/>
        <v>-1.7960526238902468E-2</v>
      </c>
      <c r="G143" s="500">
        <f t="shared" si="31"/>
        <v>-2.2652639699034062E-2</v>
      </c>
      <c r="H143" s="500">
        <f t="shared" si="31"/>
        <v>-3.1007822747183E-2</v>
      </c>
      <c r="I143" s="500">
        <f t="shared" si="31"/>
        <v>-3.027756408416037E-2</v>
      </c>
      <c r="J143" s="500">
        <f t="shared" si="31"/>
        <v>-2.3530329647250294E-2</v>
      </c>
      <c r="K143" s="500">
        <f t="shared" si="31"/>
        <v>-1.9609925161472547E-2</v>
      </c>
      <c r="L143" s="500">
        <f t="shared" si="31"/>
        <v>-2.8023544327583208E-2</v>
      </c>
      <c r="M143" s="500">
        <f t="shared" si="31"/>
        <v>-5.2522068958444093E-2</v>
      </c>
      <c r="N143" s="500">
        <f t="shared" si="31"/>
        <v>-4.5227919144878052E-2</v>
      </c>
      <c r="O143" s="500">
        <f t="shared" si="31"/>
        <v>-4.9331951708364984E-2</v>
      </c>
      <c r="P143" s="500">
        <f t="shared" si="31"/>
        <v>-4.0902306078425765E-2</v>
      </c>
    </row>
    <row r="144" spans="1:16" x14ac:dyDescent="0.2">
      <c r="A144" s="294"/>
      <c r="B144" s="410" t="s">
        <v>817</v>
      </c>
      <c r="C144" s="502">
        <f t="shared" si="31"/>
        <v>1</v>
      </c>
      <c r="D144" s="502">
        <f t="shared" si="31"/>
        <v>1</v>
      </c>
      <c r="E144" s="502">
        <f t="shared" si="31"/>
        <v>1</v>
      </c>
      <c r="F144" s="502">
        <f t="shared" ref="F144:P144" si="32">IF(F96/F$96&lt;&gt;0,F96/F$96,"~")</f>
        <v>1</v>
      </c>
      <c r="G144" s="502">
        <f t="shared" si="32"/>
        <v>1</v>
      </c>
      <c r="H144" s="502">
        <f t="shared" si="32"/>
        <v>1</v>
      </c>
      <c r="I144" s="502">
        <f t="shared" si="32"/>
        <v>1</v>
      </c>
      <c r="J144" s="502">
        <f t="shared" si="32"/>
        <v>1</v>
      </c>
      <c r="K144" s="502">
        <f t="shared" si="32"/>
        <v>1</v>
      </c>
      <c r="L144" s="502">
        <f t="shared" si="32"/>
        <v>1</v>
      </c>
      <c r="M144" s="502">
        <f t="shared" si="32"/>
        <v>1</v>
      </c>
      <c r="N144" s="502">
        <f t="shared" si="32"/>
        <v>1</v>
      </c>
      <c r="O144" s="502">
        <f t="shared" si="32"/>
        <v>1</v>
      </c>
      <c r="P144" s="502">
        <f t="shared" si="32"/>
        <v>1</v>
      </c>
    </row>
    <row r="145" spans="1:41" x14ac:dyDescent="0.2">
      <c r="A145" s="582" t="s">
        <v>892</v>
      </c>
      <c r="B145" s="583"/>
      <c r="C145" s="586"/>
      <c r="D145" s="586"/>
      <c r="E145" s="586"/>
      <c r="F145" s="586"/>
      <c r="G145" s="586"/>
      <c r="H145" s="586"/>
      <c r="I145" s="586"/>
      <c r="J145" s="586"/>
      <c r="K145" s="586"/>
      <c r="L145" s="586"/>
      <c r="M145" s="586"/>
      <c r="N145" s="586"/>
      <c r="O145" s="586"/>
      <c r="P145" s="586"/>
    </row>
    <row r="146" spans="1:41" s="181" customFormat="1" ht="20.100000000000001" customHeight="1" x14ac:dyDescent="0.2">
      <c r="A146" s="337" t="s">
        <v>388</v>
      </c>
      <c r="B146"/>
      <c r="C146"/>
      <c r="D146"/>
      <c r="E146"/>
      <c r="F146"/>
      <c r="G146"/>
      <c r="H146"/>
      <c r="I146"/>
      <c r="J146"/>
      <c r="K146"/>
      <c r="L146"/>
      <c r="M146"/>
      <c r="N146"/>
      <c r="O146"/>
      <c r="P146"/>
      <c r="Q146" s="296"/>
      <c r="R146" s="296"/>
      <c r="S146" s="296"/>
      <c r="T146" s="296"/>
      <c r="U146" s="296"/>
      <c r="V146" s="296"/>
      <c r="W146" s="296"/>
      <c r="X146" s="296"/>
      <c r="Y146" s="296"/>
      <c r="Z146" s="296"/>
      <c r="AA146" s="296"/>
      <c r="AB146" s="296"/>
      <c r="AC146" s="296"/>
      <c r="AD146" s="296"/>
      <c r="AE146" s="296"/>
      <c r="AF146" s="296"/>
      <c r="AG146" s="296"/>
      <c r="AH146" s="296"/>
      <c r="AI146" s="296"/>
      <c r="AJ146" s="296"/>
      <c r="AK146" s="296"/>
      <c r="AL146" s="296"/>
      <c r="AM146" s="296"/>
      <c r="AN146" s="296"/>
      <c r="AO146" s="296"/>
    </row>
  </sheetData>
  <pageMargins left="0.74803149606299213" right="0.74803149606299213" top="0.98425196850393704" bottom="0.98425196850393704" header="0.51181102362204722" footer="0.51181102362204722"/>
  <pageSetup scale="69" fitToHeight="3" orientation="landscape" r:id="rId1"/>
  <headerFooter alignWithMargins="0">
    <oddFooter>&amp;L&amp;"Times New Roman,Bold Italic"&amp;12RMI Economic Report - FY 2010&amp;RPage S&amp;P  of  &amp;N</oddFooter>
  </headerFooter>
  <rowBreaks count="2" manualBreakCount="2">
    <brk id="49" max="15" man="1"/>
    <brk id="98" max="15"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AO96"/>
  <sheetViews>
    <sheetView view="pageBreakPreview" topLeftCell="A55" zoomScale="80" zoomScaleNormal="80" zoomScaleSheetLayoutView="80" workbookViewId="0">
      <pane xSplit="2" topLeftCell="C1" activePane="topRight" state="frozen"/>
      <selection activeCell="A2" sqref="A2"/>
      <selection pane="topRight" activeCell="A2" sqref="A2"/>
    </sheetView>
  </sheetViews>
  <sheetFormatPr defaultRowHeight="12.75" x14ac:dyDescent="0.2"/>
  <cols>
    <col min="1" max="1" width="4.140625" style="1" customWidth="1"/>
    <col min="2" max="2" width="40.28515625" customWidth="1"/>
    <col min="3" max="16" width="9.28515625" customWidth="1"/>
    <col min="17" max="17" width="10.85546875" customWidth="1"/>
  </cols>
  <sheetData>
    <row r="1" spans="1:41" s="32" customFormat="1" ht="24.95" customHeight="1" x14ac:dyDescent="0.2">
      <c r="A1" s="75" t="s">
        <v>907</v>
      </c>
      <c r="Q1"/>
      <c r="R1"/>
      <c r="S1"/>
      <c r="T1"/>
      <c r="U1"/>
      <c r="V1"/>
      <c r="W1"/>
      <c r="X1"/>
      <c r="Y1"/>
      <c r="Z1"/>
      <c r="AA1"/>
      <c r="AB1"/>
      <c r="AC1"/>
    </row>
    <row r="2" spans="1:41" s="275" customFormat="1" ht="20.100000000000001" customHeight="1" x14ac:dyDescent="0.2">
      <c r="A2" s="65"/>
      <c r="B2" s="268" t="s">
        <v>809</v>
      </c>
      <c r="C2" s="197" t="s">
        <v>426</v>
      </c>
      <c r="D2" s="197" t="s">
        <v>427</v>
      </c>
      <c r="E2" s="197" t="s">
        <v>446</v>
      </c>
      <c r="F2" s="197" t="s">
        <v>447</v>
      </c>
      <c r="G2" s="197" t="s">
        <v>411</v>
      </c>
      <c r="H2" s="197" t="s">
        <v>412</v>
      </c>
      <c r="I2" s="197" t="s">
        <v>413</v>
      </c>
      <c r="J2" s="197" t="s">
        <v>414</v>
      </c>
      <c r="K2" s="197" t="s">
        <v>415</v>
      </c>
      <c r="L2" s="197" t="s">
        <v>416</v>
      </c>
      <c r="M2" s="197" t="s">
        <v>417</v>
      </c>
      <c r="N2" s="197" t="s">
        <v>418</v>
      </c>
      <c r="O2" s="197" t="s">
        <v>603</v>
      </c>
      <c r="P2" s="197" t="s">
        <v>617</v>
      </c>
      <c r="Q2" s="273"/>
      <c r="R2" s="273"/>
      <c r="S2" s="273"/>
      <c r="T2" s="273"/>
      <c r="U2" s="273"/>
      <c r="V2" s="273"/>
      <c r="W2" s="273"/>
      <c r="X2" s="273"/>
      <c r="Y2" s="273"/>
      <c r="Z2" s="273"/>
      <c r="AA2" s="273"/>
      <c r="AB2" s="273"/>
      <c r="AC2" s="273"/>
      <c r="AD2" s="274"/>
    </row>
    <row r="3" spans="1:41" ht="20.100000000000001" customHeight="1" x14ac:dyDescent="0.2">
      <c r="A3" s="68">
        <v>1.1000000000000001</v>
      </c>
      <c r="B3" s="66" t="s">
        <v>122</v>
      </c>
      <c r="C3" s="265">
        <v>31.520461079106141</v>
      </c>
      <c r="D3" s="265">
        <v>31.784834441448588</v>
      </c>
      <c r="E3" s="265">
        <v>30.364582508538913</v>
      </c>
      <c r="F3" s="265">
        <v>32.828612242400695</v>
      </c>
      <c r="G3" s="265">
        <v>35.864791082289884</v>
      </c>
      <c r="H3" s="265">
        <v>37.134950929723857</v>
      </c>
      <c r="I3" s="265">
        <v>35.399937732567061</v>
      </c>
      <c r="J3" s="265">
        <v>34.26740072987652</v>
      </c>
      <c r="K3" s="265">
        <v>33.163048533421403</v>
      </c>
      <c r="L3" s="265">
        <v>35.665113245583562</v>
      </c>
      <c r="M3" s="265">
        <v>36.183072132050341</v>
      </c>
      <c r="N3" s="265">
        <v>34.573869812281181</v>
      </c>
      <c r="O3" s="265">
        <v>34.645914358028463</v>
      </c>
      <c r="P3" s="265">
        <v>38.445844950791312</v>
      </c>
    </row>
    <row r="4" spans="1:41" x14ac:dyDescent="0.2">
      <c r="A4" s="68">
        <v>1.2</v>
      </c>
      <c r="B4" s="269" t="s">
        <v>53</v>
      </c>
      <c r="C4" s="265">
        <v>9.9334717379859701</v>
      </c>
      <c r="D4" s="265">
        <v>9.1347330366437571</v>
      </c>
      <c r="E4" s="265">
        <v>8.5099198067586812</v>
      </c>
      <c r="F4" s="265">
        <v>10.777143680334813</v>
      </c>
      <c r="G4" s="265">
        <v>11.037394043426813</v>
      </c>
      <c r="H4" s="265">
        <v>11.617423346700104</v>
      </c>
      <c r="I4" s="265">
        <v>11.960637150126614</v>
      </c>
      <c r="J4" s="265">
        <v>11.307229360000001</v>
      </c>
      <c r="K4" s="265">
        <v>11.493771178702129</v>
      </c>
      <c r="L4" s="265">
        <v>10.148355165855087</v>
      </c>
      <c r="M4" s="265">
        <v>11.469061487365023</v>
      </c>
      <c r="N4" s="265">
        <v>10.439278218661876</v>
      </c>
      <c r="O4" s="265">
        <v>10.707695032606452</v>
      </c>
      <c r="P4" s="265">
        <v>11.22466168626991</v>
      </c>
    </row>
    <row r="5" spans="1:41" x14ac:dyDescent="0.2">
      <c r="A5" s="68" t="s">
        <v>123</v>
      </c>
      <c r="B5" s="269" t="s">
        <v>124</v>
      </c>
      <c r="C5" s="265">
        <v>4.5096730564359699</v>
      </c>
      <c r="D5" s="265">
        <v>4.7787635859432562</v>
      </c>
      <c r="E5" s="265">
        <v>5.0021061352032055</v>
      </c>
      <c r="F5" s="265">
        <v>5.1095715281581029</v>
      </c>
      <c r="G5" s="265">
        <v>5.6239393671617144</v>
      </c>
      <c r="H5" s="265">
        <v>5.5785270775165685</v>
      </c>
      <c r="I5" s="265">
        <v>5.4419845148495529</v>
      </c>
      <c r="J5" s="265">
        <v>5.8402960000000004</v>
      </c>
      <c r="K5" s="265">
        <v>5.8887827054544921</v>
      </c>
      <c r="L5" s="265">
        <v>6.0186429758952107</v>
      </c>
      <c r="M5" s="265">
        <v>6.5356856947903852</v>
      </c>
      <c r="N5" s="265">
        <v>7.0286800504911264</v>
      </c>
      <c r="O5" s="265">
        <v>7.2327312175729661</v>
      </c>
      <c r="P5" s="265">
        <v>7.624815726468178</v>
      </c>
    </row>
    <row r="6" spans="1:41" x14ac:dyDescent="0.2">
      <c r="A6" s="68" t="s">
        <v>125</v>
      </c>
      <c r="B6" s="269" t="s">
        <v>126</v>
      </c>
      <c r="C6" s="265">
        <v>44.047565785088587</v>
      </c>
      <c r="D6" s="265">
        <v>41.555319837106524</v>
      </c>
      <c r="E6" s="265">
        <v>40.690160993315288</v>
      </c>
      <c r="F6" s="265">
        <v>41.016099388621321</v>
      </c>
      <c r="G6" s="265">
        <v>43.596749455883568</v>
      </c>
      <c r="H6" s="265">
        <v>45.86994800878923</v>
      </c>
      <c r="I6" s="265">
        <v>47.331357547460499</v>
      </c>
      <c r="J6" s="265">
        <v>48.453762240919261</v>
      </c>
      <c r="K6" s="265">
        <v>50.905337896874769</v>
      </c>
      <c r="L6" s="265">
        <v>52.148804458663307</v>
      </c>
      <c r="M6" s="265">
        <v>52.529394487245604</v>
      </c>
      <c r="N6" s="265">
        <v>52.364823422676885</v>
      </c>
      <c r="O6" s="265">
        <v>52.021355814245894</v>
      </c>
      <c r="P6" s="265">
        <v>53.512269431254637</v>
      </c>
    </row>
    <row r="7" spans="1:41" x14ac:dyDescent="0.2">
      <c r="A7" s="68" t="s">
        <v>127</v>
      </c>
      <c r="B7" s="269" t="s">
        <v>128</v>
      </c>
      <c r="C7" s="265">
        <v>1.8829045438316145</v>
      </c>
      <c r="D7" s="265">
        <v>1.9373537404414825</v>
      </c>
      <c r="E7" s="265">
        <v>1.8877581095130269</v>
      </c>
      <c r="F7" s="265">
        <v>1.9030998401151926</v>
      </c>
      <c r="G7" s="265">
        <v>1.9832673560254179</v>
      </c>
      <c r="H7" s="265">
        <v>2.0432953637633462</v>
      </c>
      <c r="I7" s="265">
        <v>1.972165521880578</v>
      </c>
      <c r="J7" s="265">
        <v>2.0440206092099942</v>
      </c>
      <c r="K7" s="265">
        <v>2.2483166727195605</v>
      </c>
      <c r="L7" s="265">
        <v>2.1366846620470747</v>
      </c>
      <c r="M7" s="265">
        <v>2.1562662891065667</v>
      </c>
      <c r="N7" s="265">
        <v>2.0363218498532705</v>
      </c>
      <c r="O7" s="265">
        <v>1.9868935832586569</v>
      </c>
      <c r="P7" s="265">
        <v>2.0049689313135723</v>
      </c>
    </row>
    <row r="8" spans="1:41" x14ac:dyDescent="0.2">
      <c r="A8" s="68" t="s">
        <v>129</v>
      </c>
      <c r="B8" s="269" t="s">
        <v>59</v>
      </c>
      <c r="C8" s="265">
        <v>18.94346997883531</v>
      </c>
      <c r="D8" s="265">
        <v>17.943583870002289</v>
      </c>
      <c r="E8" s="265">
        <v>17.826389159440108</v>
      </c>
      <c r="F8" s="265">
        <v>17.864503521260485</v>
      </c>
      <c r="G8" s="265">
        <v>18.186418647157339</v>
      </c>
      <c r="H8" s="265">
        <v>17.426210824936678</v>
      </c>
      <c r="I8" s="265">
        <v>17.738939750046228</v>
      </c>
      <c r="J8" s="265">
        <v>18.02355555429034</v>
      </c>
      <c r="K8" s="265">
        <v>18.309143092546758</v>
      </c>
      <c r="L8" s="265">
        <v>18.417637426738558</v>
      </c>
      <c r="M8" s="265">
        <v>18.918095349645721</v>
      </c>
      <c r="N8" s="265">
        <v>19.458901664562088</v>
      </c>
      <c r="O8" s="265">
        <v>19.210811438496375</v>
      </c>
      <c r="P8" s="265">
        <v>19.193869199382011</v>
      </c>
    </row>
    <row r="9" spans="1:41" x14ac:dyDescent="0.2">
      <c r="A9" s="270"/>
      <c r="B9" s="271" t="s">
        <v>130</v>
      </c>
      <c r="C9" s="526">
        <v>110.83754618128359</v>
      </c>
      <c r="D9" s="526">
        <v>107.13458851158589</v>
      </c>
      <c r="E9" s="526">
        <v>104.28091671276923</v>
      </c>
      <c r="F9" s="526">
        <v>109.49903020089062</v>
      </c>
      <c r="G9" s="526">
        <v>116.29255995194474</v>
      </c>
      <c r="H9" s="526">
        <v>119.67035555142979</v>
      </c>
      <c r="I9" s="526">
        <v>119.84502221693054</v>
      </c>
      <c r="J9" s="526">
        <v>119.93626449429611</v>
      </c>
      <c r="K9" s="526">
        <v>122.00840007971911</v>
      </c>
      <c r="L9" s="526">
        <v>124.5352379347828</v>
      </c>
      <c r="M9" s="526">
        <v>127.79157544020364</v>
      </c>
      <c r="N9" s="526">
        <v>125.90187501852643</v>
      </c>
      <c r="O9" s="526">
        <v>125.80540144420883</v>
      </c>
      <c r="P9" s="526">
        <v>132.00642992547961</v>
      </c>
    </row>
    <row r="10" spans="1:41" x14ac:dyDescent="0.2">
      <c r="A10" s="270"/>
      <c r="B10" s="272" t="s">
        <v>131</v>
      </c>
      <c r="C10" s="265">
        <v>12.190584968798625</v>
      </c>
      <c r="D10" s="265">
        <v>12.524169615522609</v>
      </c>
      <c r="E10" s="265">
        <v>12.654117089008178</v>
      </c>
      <c r="F10" s="265">
        <v>14.255283603141146</v>
      </c>
      <c r="G10" s="265">
        <v>14.046571778645523</v>
      </c>
      <c r="H10" s="265">
        <v>14.080631890272594</v>
      </c>
      <c r="I10" s="265">
        <v>14.064639545413254</v>
      </c>
      <c r="J10" s="265">
        <v>14.009451604000001</v>
      </c>
      <c r="K10" s="265">
        <v>15.346138775787594</v>
      </c>
      <c r="L10" s="265">
        <v>15.235057405269934</v>
      </c>
      <c r="M10" s="265">
        <v>16.470836796593229</v>
      </c>
      <c r="N10" s="265">
        <v>15.956589894005605</v>
      </c>
      <c r="O10" s="265">
        <v>14.446290082153395</v>
      </c>
      <c r="P10" s="265">
        <v>15.46638189039682</v>
      </c>
    </row>
    <row r="11" spans="1:41" x14ac:dyDescent="0.2">
      <c r="A11" s="270"/>
      <c r="B11" s="272" t="s">
        <v>482</v>
      </c>
      <c r="C11" s="265">
        <v>-2.4041909070641041</v>
      </c>
      <c r="D11" s="265">
        <v>-2.4656826043172475</v>
      </c>
      <c r="E11" s="265">
        <v>-2.551250317397471</v>
      </c>
      <c r="F11" s="265">
        <v>-2.6325521938289067</v>
      </c>
      <c r="G11" s="265">
        <v>-2.7211497143570558</v>
      </c>
      <c r="H11" s="265">
        <v>-2.7946432149439655</v>
      </c>
      <c r="I11" s="265">
        <v>-2.7306066827707043</v>
      </c>
      <c r="J11" s="265">
        <v>-2.8393505586826855</v>
      </c>
      <c r="K11" s="265">
        <v>-2.8105961390241818</v>
      </c>
      <c r="L11" s="265">
        <v>-2.6934560559983032</v>
      </c>
      <c r="M11" s="265">
        <v>-3.0054271360151086</v>
      </c>
      <c r="N11" s="265">
        <v>-3.3284327146013424</v>
      </c>
      <c r="O11" s="265">
        <v>-3.5659637088645222</v>
      </c>
      <c r="P11" s="265">
        <v>-3.6764052556462303</v>
      </c>
    </row>
    <row r="12" spans="1:41" ht="20.100000000000001" customHeight="1" x14ac:dyDescent="0.2">
      <c r="A12" s="294"/>
      <c r="B12" s="295" t="s">
        <v>132</v>
      </c>
      <c r="C12" s="398">
        <v>120.6239402430181</v>
      </c>
      <c r="D12" s="398">
        <v>117.19307552279125</v>
      </c>
      <c r="E12" s="398">
        <v>114.38378348437993</v>
      </c>
      <c r="F12" s="398">
        <v>121.12176161020287</v>
      </c>
      <c r="G12" s="398">
        <v>127.6179820162332</v>
      </c>
      <c r="H12" s="398">
        <v>130.95634422675843</v>
      </c>
      <c r="I12" s="398">
        <v>131.17905507957309</v>
      </c>
      <c r="J12" s="398">
        <v>131.10636553961342</v>
      </c>
      <c r="K12" s="398">
        <v>134.54394271648252</v>
      </c>
      <c r="L12" s="398">
        <v>137.07683928405444</v>
      </c>
      <c r="M12" s="398">
        <v>141.25698510078178</v>
      </c>
      <c r="N12" s="398">
        <v>138.53003219793069</v>
      </c>
      <c r="O12" s="398">
        <v>136.68572781749768</v>
      </c>
      <c r="P12" s="398">
        <v>143.7964065602302</v>
      </c>
    </row>
    <row r="13" spans="1:41" s="181" customFormat="1" ht="20.100000000000001" customHeight="1" x14ac:dyDescent="0.2">
      <c r="A13" s="1"/>
      <c r="B13"/>
      <c r="C13"/>
      <c r="D13"/>
      <c r="E13"/>
      <c r="F13"/>
      <c r="G13"/>
      <c r="H13"/>
      <c r="I13"/>
      <c r="J13"/>
      <c r="K13"/>
      <c r="L13"/>
      <c r="M13"/>
      <c r="N13"/>
      <c r="O13"/>
      <c r="P13"/>
      <c r="Q13" s="296"/>
      <c r="R13" s="296"/>
      <c r="S13" s="296"/>
      <c r="T13" s="296"/>
      <c r="U13" s="296"/>
      <c r="V13" s="296"/>
      <c r="W13" s="296"/>
      <c r="X13" s="296"/>
      <c r="Y13" s="296"/>
      <c r="Z13" s="296"/>
      <c r="AA13" s="296"/>
      <c r="AB13" s="296"/>
      <c r="AC13" s="296"/>
      <c r="AD13" s="296"/>
      <c r="AE13" s="296"/>
      <c r="AF13" s="296"/>
      <c r="AG13" s="296"/>
      <c r="AH13" s="296"/>
      <c r="AI13" s="296"/>
      <c r="AJ13" s="296"/>
      <c r="AK13" s="296"/>
      <c r="AL13" s="296"/>
      <c r="AM13" s="296"/>
      <c r="AN13" s="296"/>
      <c r="AO13" s="296"/>
    </row>
    <row r="14" spans="1:41" ht="15" x14ac:dyDescent="0.2">
      <c r="A14" s="45" t="s">
        <v>904</v>
      </c>
    </row>
    <row r="15" spans="1:41" s="275" customFormat="1" ht="20.100000000000001" customHeight="1" x14ac:dyDescent="0.2">
      <c r="A15" s="65"/>
      <c r="B15" s="268"/>
      <c r="C15" s="197" t="s">
        <v>426</v>
      </c>
      <c r="D15" s="197" t="s">
        <v>427</v>
      </c>
      <c r="E15" s="197" t="s">
        <v>446</v>
      </c>
      <c r="F15" s="197" t="s">
        <v>447</v>
      </c>
      <c r="G15" s="197" t="s">
        <v>411</v>
      </c>
      <c r="H15" s="197" t="s">
        <v>412</v>
      </c>
      <c r="I15" s="197" t="s">
        <v>413</v>
      </c>
      <c r="J15" s="197" t="s">
        <v>414</v>
      </c>
      <c r="K15" s="197" t="s">
        <v>415</v>
      </c>
      <c r="L15" s="197" t="s">
        <v>416</v>
      </c>
      <c r="M15" s="197" t="s">
        <v>417</v>
      </c>
      <c r="N15" s="197" t="s">
        <v>418</v>
      </c>
      <c r="O15" s="197" t="s">
        <v>603</v>
      </c>
      <c r="P15" s="197" t="s">
        <v>617</v>
      </c>
      <c r="Q15" s="273"/>
      <c r="R15" s="273"/>
      <c r="S15" s="273"/>
      <c r="T15" s="273"/>
      <c r="U15" s="273"/>
      <c r="V15" s="273"/>
      <c r="W15" s="273"/>
      <c r="X15" s="273"/>
      <c r="Y15" s="273"/>
      <c r="Z15" s="273"/>
      <c r="AA15" s="273"/>
      <c r="AB15" s="273"/>
      <c r="AC15" s="273"/>
      <c r="AD15" s="274"/>
    </row>
    <row r="16" spans="1:41" ht="20.100000000000001" customHeight="1" x14ac:dyDescent="0.2">
      <c r="A16" s="68">
        <v>1.1000000000000001</v>
      </c>
      <c r="B16" s="66" t="s">
        <v>122</v>
      </c>
      <c r="C16" s="263"/>
      <c r="D16" s="263">
        <f>D3/C3-1</f>
        <v>8.3873570782786455E-3</v>
      </c>
      <c r="E16" s="263">
        <f t="shared" ref="E16:O16" si="0">E3/D3-1</f>
        <v>-4.4683320138915517E-2</v>
      </c>
      <c r="F16" s="263">
        <f t="shared" si="0"/>
        <v>8.1148151243932487E-2</v>
      </c>
      <c r="G16" s="263">
        <f t="shared" si="0"/>
        <v>9.2485750462754313E-2</v>
      </c>
      <c r="H16" s="263">
        <f t="shared" si="0"/>
        <v>3.5415230623250027E-2</v>
      </c>
      <c r="I16" s="263">
        <f t="shared" si="0"/>
        <v>-4.6721838960827711E-2</v>
      </c>
      <c r="J16" s="263">
        <f t="shared" si="0"/>
        <v>-3.1992626971449001E-2</v>
      </c>
      <c r="K16" s="263">
        <f t="shared" si="0"/>
        <v>-3.222748655961738E-2</v>
      </c>
      <c r="L16" s="263">
        <f t="shared" si="0"/>
        <v>7.5447367561537693E-2</v>
      </c>
      <c r="M16" s="263">
        <f t="shared" si="0"/>
        <v>1.4522844296054993E-2</v>
      </c>
      <c r="N16" s="263">
        <f t="shared" si="0"/>
        <v>-4.4473899670441686E-2</v>
      </c>
      <c r="O16" s="263">
        <f t="shared" si="0"/>
        <v>2.083785996142451E-3</v>
      </c>
      <c r="P16" s="263">
        <f t="shared" ref="P16:P25" si="1">P3/O3-1</f>
        <v>0.10967903902014631</v>
      </c>
    </row>
    <row r="17" spans="1:41" x14ac:dyDescent="0.2">
      <c r="A17" s="68">
        <v>1.2</v>
      </c>
      <c r="B17" s="269" t="s">
        <v>53</v>
      </c>
      <c r="C17" s="263"/>
      <c r="D17" s="263">
        <f t="shared" ref="D17:O25" si="2">D4/C4-1</f>
        <v>-8.0408816012211171E-2</v>
      </c>
      <c r="E17" s="263">
        <f t="shared" si="2"/>
        <v>-6.8399725244148168E-2</v>
      </c>
      <c r="F17" s="263">
        <f t="shared" si="2"/>
        <v>0.26642129715199836</v>
      </c>
      <c r="G17" s="263">
        <f t="shared" si="2"/>
        <v>2.4148361644920957E-2</v>
      </c>
      <c r="H17" s="263">
        <f t="shared" si="2"/>
        <v>5.2551290729601075E-2</v>
      </c>
      <c r="I17" s="263">
        <f t="shared" si="2"/>
        <v>2.9543022853169898E-2</v>
      </c>
      <c r="J17" s="263">
        <f t="shared" si="2"/>
        <v>-5.4629848052843544E-2</v>
      </c>
      <c r="K17" s="263">
        <f t="shared" si="2"/>
        <v>1.6497570957747731E-2</v>
      </c>
      <c r="L17" s="263">
        <f t="shared" si="2"/>
        <v>-0.11705609864063493</v>
      </c>
      <c r="M17" s="263">
        <f t="shared" si="2"/>
        <v>0.13013993892858156</v>
      </c>
      <c r="N17" s="263">
        <f t="shared" si="2"/>
        <v>-8.978792814369474E-2</v>
      </c>
      <c r="O17" s="263">
        <f t="shared" si="2"/>
        <v>2.5712200434004906E-2</v>
      </c>
      <c r="P17" s="263">
        <f t="shared" si="1"/>
        <v>4.8279919449444542E-2</v>
      </c>
    </row>
    <row r="18" spans="1:41" x14ac:dyDescent="0.2">
      <c r="A18" s="68" t="s">
        <v>123</v>
      </c>
      <c r="B18" s="269" t="s">
        <v>124</v>
      </c>
      <c r="C18" s="263"/>
      <c r="D18" s="263">
        <f t="shared" si="2"/>
        <v>5.96696315098173E-2</v>
      </c>
      <c r="E18" s="263">
        <f t="shared" si="2"/>
        <v>4.6736471734427631E-2</v>
      </c>
      <c r="F18" s="263">
        <f t="shared" si="2"/>
        <v>2.148402893704926E-2</v>
      </c>
      <c r="G18" s="263">
        <f t="shared" si="2"/>
        <v>0.10066750923614731</v>
      </c>
      <c r="H18" s="263">
        <f t="shared" si="2"/>
        <v>-8.0748185000552031E-3</v>
      </c>
      <c r="I18" s="263">
        <f t="shared" si="2"/>
        <v>-2.4476454227018163E-2</v>
      </c>
      <c r="J18" s="263">
        <f t="shared" si="2"/>
        <v>7.3192322408043298E-2</v>
      </c>
      <c r="K18" s="263">
        <f t="shared" si="2"/>
        <v>8.3020972660445835E-3</v>
      </c>
      <c r="L18" s="263">
        <f t="shared" si="2"/>
        <v>2.2052141662560532E-2</v>
      </c>
      <c r="M18" s="263">
        <f t="shared" si="2"/>
        <v>8.5906859896149657E-2</v>
      </c>
      <c r="N18" s="263">
        <f t="shared" si="2"/>
        <v>7.5431160359150873E-2</v>
      </c>
      <c r="O18" s="263">
        <f t="shared" si="2"/>
        <v>2.9031221454955958E-2</v>
      </c>
      <c r="P18" s="263">
        <f t="shared" si="1"/>
        <v>5.4209744161733298E-2</v>
      </c>
    </row>
    <row r="19" spans="1:41" x14ac:dyDescent="0.2">
      <c r="A19" s="68" t="s">
        <v>125</v>
      </c>
      <c r="B19" s="269" t="s">
        <v>126</v>
      </c>
      <c r="C19" s="263"/>
      <c r="D19" s="263">
        <f t="shared" si="2"/>
        <v>-5.6580787236732211E-2</v>
      </c>
      <c r="E19" s="263">
        <f t="shared" si="2"/>
        <v>-2.0819448561161025E-2</v>
      </c>
      <c r="F19" s="263">
        <f t="shared" si="2"/>
        <v>8.0102508161512542E-3</v>
      </c>
      <c r="G19" s="263">
        <f t="shared" si="2"/>
        <v>6.2917978689562393E-2</v>
      </c>
      <c r="H19" s="263">
        <f t="shared" si="2"/>
        <v>5.2141468831431004E-2</v>
      </c>
      <c r="I19" s="263">
        <f t="shared" si="2"/>
        <v>3.1859847288059795E-2</v>
      </c>
      <c r="J19" s="263">
        <f t="shared" si="2"/>
        <v>2.3713765072833404E-2</v>
      </c>
      <c r="K19" s="263">
        <f t="shared" si="2"/>
        <v>5.0596187841222884E-2</v>
      </c>
      <c r="L19" s="263">
        <f t="shared" si="2"/>
        <v>2.4427036793422063E-2</v>
      </c>
      <c r="M19" s="263">
        <f t="shared" si="2"/>
        <v>7.2981544358121653E-3</v>
      </c>
      <c r="N19" s="263">
        <f t="shared" si="2"/>
        <v>-3.1329328307539983E-3</v>
      </c>
      <c r="O19" s="263">
        <f t="shared" si="2"/>
        <v>-6.5591285519784881E-3</v>
      </c>
      <c r="P19" s="263">
        <f t="shared" si="1"/>
        <v>2.865964551812894E-2</v>
      </c>
    </row>
    <row r="20" spans="1:41" x14ac:dyDescent="0.2">
      <c r="A20" s="68" t="s">
        <v>127</v>
      </c>
      <c r="B20" s="269" t="s">
        <v>128</v>
      </c>
      <c r="C20" s="263"/>
      <c r="D20" s="263">
        <f t="shared" si="2"/>
        <v>2.8917661698912633E-2</v>
      </c>
      <c r="E20" s="263">
        <f t="shared" si="2"/>
        <v>-2.5599677484378081E-2</v>
      </c>
      <c r="F20" s="263">
        <f t="shared" si="2"/>
        <v>8.1269578580294155E-3</v>
      </c>
      <c r="G20" s="263">
        <f t="shared" si="2"/>
        <v>4.2124703192331081E-2</v>
      </c>
      <c r="H20" s="263">
        <f t="shared" si="2"/>
        <v>3.0267229254570926E-2</v>
      </c>
      <c r="I20" s="263">
        <f t="shared" si="2"/>
        <v>-3.4811336209250254E-2</v>
      </c>
      <c r="J20" s="263">
        <f t="shared" si="2"/>
        <v>3.6434612882238149E-2</v>
      </c>
      <c r="K20" s="263">
        <f t="shared" si="2"/>
        <v>9.9948142689483932E-2</v>
      </c>
      <c r="L20" s="263">
        <f t="shared" si="2"/>
        <v>-4.9651373415051769E-2</v>
      </c>
      <c r="M20" s="263">
        <f t="shared" si="2"/>
        <v>9.164490861619079E-3</v>
      </c>
      <c r="N20" s="263">
        <f t="shared" si="2"/>
        <v>-5.5625986391038107E-2</v>
      </c>
      <c r="O20" s="263">
        <f t="shared" si="2"/>
        <v>-2.4273307580614079E-2</v>
      </c>
      <c r="P20" s="263">
        <f t="shared" si="1"/>
        <v>9.0972904674997412E-3</v>
      </c>
    </row>
    <row r="21" spans="1:41" x14ac:dyDescent="0.2">
      <c r="A21" s="68" t="s">
        <v>129</v>
      </c>
      <c r="B21" s="269" t="s">
        <v>59</v>
      </c>
      <c r="C21" s="263"/>
      <c r="D21" s="263">
        <f t="shared" si="2"/>
        <v>-5.2782626939528399E-2</v>
      </c>
      <c r="E21" s="263">
        <f t="shared" si="2"/>
        <v>-6.5312878080117098E-3</v>
      </c>
      <c r="F21" s="263">
        <f t="shared" si="2"/>
        <v>2.1380864896125562E-3</v>
      </c>
      <c r="G21" s="263">
        <f t="shared" si="2"/>
        <v>1.8019819331320575E-2</v>
      </c>
      <c r="H21" s="263">
        <f t="shared" si="2"/>
        <v>-4.1800853536355098E-2</v>
      </c>
      <c r="I21" s="263">
        <f t="shared" si="2"/>
        <v>1.794589358818266E-2</v>
      </c>
      <c r="J21" s="263">
        <f t="shared" si="2"/>
        <v>1.6044690847059728E-2</v>
      </c>
      <c r="K21" s="263">
        <f t="shared" si="2"/>
        <v>1.5845238604346168E-2</v>
      </c>
      <c r="L21" s="263">
        <f t="shared" si="2"/>
        <v>5.9256915325527348E-3</v>
      </c>
      <c r="M21" s="263">
        <f t="shared" si="2"/>
        <v>2.7172753557446194E-2</v>
      </c>
      <c r="N21" s="263">
        <f t="shared" si="2"/>
        <v>2.8586721068962984E-2</v>
      </c>
      <c r="O21" s="263">
        <f t="shared" si="2"/>
        <v>-1.2749446517710039E-2</v>
      </c>
      <c r="P21" s="263">
        <f t="shared" si="1"/>
        <v>-8.8191168647955287E-4</v>
      </c>
    </row>
    <row r="22" spans="1:41" x14ac:dyDescent="0.2">
      <c r="A22" s="270"/>
      <c r="B22" s="271" t="s">
        <v>130</v>
      </c>
      <c r="C22" s="264"/>
      <c r="D22" s="264">
        <f t="shared" si="2"/>
        <v>-3.3408874494940677E-2</v>
      </c>
      <c r="E22" s="264">
        <f t="shared" si="2"/>
        <v>-2.6636325751212109E-2</v>
      </c>
      <c r="F22" s="264">
        <f t="shared" si="2"/>
        <v>5.0039006681290799E-2</v>
      </c>
      <c r="G22" s="264">
        <f t="shared" si="2"/>
        <v>6.2041917070776664E-2</v>
      </c>
      <c r="H22" s="264">
        <f t="shared" si="2"/>
        <v>2.9045672404845568E-2</v>
      </c>
      <c r="I22" s="264">
        <f t="shared" si="2"/>
        <v>1.4595650250717185E-3</v>
      </c>
      <c r="J22" s="264">
        <f t="shared" si="2"/>
        <v>7.6133556219315501E-4</v>
      </c>
      <c r="K22" s="264">
        <f t="shared" si="2"/>
        <v>1.7276972850205352E-2</v>
      </c>
      <c r="L22" s="264">
        <f t="shared" si="2"/>
        <v>2.0710359724516403E-2</v>
      </c>
      <c r="M22" s="264">
        <f t="shared" si="2"/>
        <v>2.6147920535761537E-2</v>
      </c>
      <c r="N22" s="264">
        <f t="shared" si="2"/>
        <v>-1.4787363057132463E-2</v>
      </c>
      <c r="O22" s="264">
        <f t="shared" si="2"/>
        <v>-7.6626002832291817E-4</v>
      </c>
      <c r="P22" s="264">
        <f t="shared" si="1"/>
        <v>4.9290637842928975E-2</v>
      </c>
    </row>
    <row r="23" spans="1:41" x14ac:dyDescent="0.2">
      <c r="A23" s="270"/>
      <c r="B23" s="272" t="s">
        <v>131</v>
      </c>
      <c r="C23" s="263"/>
      <c r="D23" s="263">
        <f t="shared" si="2"/>
        <v>2.736412137545341E-2</v>
      </c>
      <c r="E23" s="263">
        <f t="shared" si="2"/>
        <v>1.0375735675482334E-2</v>
      </c>
      <c r="F23" s="263">
        <f t="shared" si="2"/>
        <v>0.12653324628423102</v>
      </c>
      <c r="G23" s="263">
        <f t="shared" si="2"/>
        <v>-1.464101524080752E-2</v>
      </c>
      <c r="H23" s="263">
        <f t="shared" si="2"/>
        <v>2.4247988878576265E-3</v>
      </c>
      <c r="I23" s="263">
        <f t="shared" si="2"/>
        <v>-1.1357689757082179E-3</v>
      </c>
      <c r="J23" s="263">
        <f t="shared" si="2"/>
        <v>-3.9238788335141939E-3</v>
      </c>
      <c r="K23" s="263">
        <f t="shared" si="2"/>
        <v>9.5413240258879206E-2</v>
      </c>
      <c r="L23" s="263">
        <f t="shared" si="2"/>
        <v>-7.2383921545736696E-3</v>
      </c>
      <c r="M23" s="263">
        <f t="shared" si="2"/>
        <v>8.1114193301026205E-2</v>
      </c>
      <c r="N23" s="263">
        <f t="shared" si="2"/>
        <v>-3.1221662198364419E-2</v>
      </c>
      <c r="O23" s="263">
        <f t="shared" si="2"/>
        <v>-9.4650537607636531E-2</v>
      </c>
      <c r="P23" s="263">
        <f t="shared" si="1"/>
        <v>7.0612718036419775E-2</v>
      </c>
    </row>
    <row r="24" spans="1:41" x14ac:dyDescent="0.2">
      <c r="A24" s="270"/>
      <c r="B24" s="272" t="s">
        <v>482</v>
      </c>
      <c r="C24" s="263"/>
      <c r="D24" s="263">
        <f t="shared" si="2"/>
        <v>2.5576877889549321E-2</v>
      </c>
      <c r="E24" s="263">
        <f t="shared" si="2"/>
        <v>3.4703458154103028E-2</v>
      </c>
      <c r="F24" s="263">
        <f t="shared" si="2"/>
        <v>3.1867463524461792E-2</v>
      </c>
      <c r="G24" s="263">
        <f t="shared" si="2"/>
        <v>3.3654611192832196E-2</v>
      </c>
      <c r="H24" s="263">
        <f t="shared" si="2"/>
        <v>2.7008253239118263E-2</v>
      </c>
      <c r="I24" s="263">
        <f t="shared" si="2"/>
        <v>-2.2914027748098476E-2</v>
      </c>
      <c r="J24" s="263">
        <f t="shared" si="2"/>
        <v>3.9824071550883522E-2</v>
      </c>
      <c r="K24" s="263">
        <f t="shared" si="2"/>
        <v>-1.012711148701706E-2</v>
      </c>
      <c r="L24" s="263">
        <f t="shared" si="2"/>
        <v>-4.16780203314977E-2</v>
      </c>
      <c r="M24" s="263">
        <f t="shared" si="2"/>
        <v>0.11582556890878126</v>
      </c>
      <c r="N24" s="263">
        <f t="shared" si="2"/>
        <v>0.10747410067459051</v>
      </c>
      <c r="O24" s="263">
        <f t="shared" si="2"/>
        <v>7.1364216924429957E-2</v>
      </c>
      <c r="P24" s="263">
        <f t="shared" si="1"/>
        <v>3.09710237676184E-2</v>
      </c>
    </row>
    <row r="25" spans="1:41" ht="20.100000000000001" customHeight="1" x14ac:dyDescent="0.2">
      <c r="A25" s="294"/>
      <c r="B25" s="295" t="s">
        <v>132</v>
      </c>
      <c r="C25" s="297"/>
      <c r="D25" s="297">
        <f t="shared" si="2"/>
        <v>-2.8442651710056666E-2</v>
      </c>
      <c r="E25" s="297">
        <f t="shared" si="2"/>
        <v>-2.3971484884061867E-2</v>
      </c>
      <c r="F25" s="297">
        <f t="shared" si="2"/>
        <v>5.8906760386563617E-2</v>
      </c>
      <c r="G25" s="297">
        <f t="shared" si="2"/>
        <v>5.3633800562913114E-2</v>
      </c>
      <c r="H25" s="297">
        <f t="shared" si="2"/>
        <v>2.6159026790602224E-2</v>
      </c>
      <c r="I25" s="297">
        <f t="shared" si="2"/>
        <v>1.7006495876903394E-3</v>
      </c>
      <c r="J25" s="297">
        <f t="shared" si="2"/>
        <v>-5.5412458883452587E-4</v>
      </c>
      <c r="K25" s="297">
        <f t="shared" si="2"/>
        <v>2.6219758001227111E-2</v>
      </c>
      <c r="L25" s="297">
        <f t="shared" si="2"/>
        <v>1.8825794134109453E-2</v>
      </c>
      <c r="M25" s="297">
        <f t="shared" si="2"/>
        <v>3.0494909559922956E-2</v>
      </c>
      <c r="N25" s="297">
        <f t="shared" si="2"/>
        <v>-1.930490659209172E-2</v>
      </c>
      <c r="O25" s="297">
        <f t="shared" si="2"/>
        <v>-1.3313390253153812E-2</v>
      </c>
      <c r="P25" s="297">
        <f t="shared" si="1"/>
        <v>5.2022101036230062E-2</v>
      </c>
    </row>
    <row r="26" spans="1:41" s="181" customFormat="1" ht="19.5" customHeight="1" x14ac:dyDescent="0.2">
      <c r="A26" s="1"/>
      <c r="B26"/>
      <c r="C26"/>
      <c r="D26"/>
      <c r="E26"/>
      <c r="F26"/>
      <c r="G26"/>
      <c r="H26"/>
      <c r="I26"/>
      <c r="J26"/>
      <c r="K26"/>
      <c r="L26"/>
      <c r="M26"/>
      <c r="N26"/>
      <c r="O26"/>
      <c r="P26"/>
      <c r="Q26" s="296"/>
      <c r="R26" s="296"/>
      <c r="S26" s="296"/>
      <c r="T26" s="296"/>
      <c r="U26" s="296"/>
      <c r="V26" s="296"/>
      <c r="W26" s="296"/>
      <c r="X26" s="296"/>
      <c r="Y26" s="296"/>
      <c r="Z26" s="296"/>
      <c r="AA26" s="296"/>
      <c r="AB26" s="296"/>
      <c r="AC26" s="296"/>
      <c r="AD26" s="296"/>
      <c r="AE26" s="296"/>
      <c r="AF26" s="296"/>
      <c r="AG26" s="296"/>
      <c r="AH26" s="296"/>
      <c r="AI26" s="296"/>
      <c r="AJ26" s="296"/>
      <c r="AK26" s="296"/>
      <c r="AL26" s="296"/>
      <c r="AM26" s="296"/>
      <c r="AN26" s="296"/>
      <c r="AO26" s="296"/>
    </row>
    <row r="27" spans="1:41" ht="20.100000000000001" customHeight="1" x14ac:dyDescent="0.2">
      <c r="A27" s="45" t="s">
        <v>905</v>
      </c>
    </row>
    <row r="28" spans="1:41" s="275" customFormat="1" ht="20.100000000000001" customHeight="1" x14ac:dyDescent="0.2">
      <c r="A28" s="65"/>
      <c r="B28" s="268" t="s">
        <v>478</v>
      </c>
      <c r="C28" s="197" t="s">
        <v>426</v>
      </c>
      <c r="D28" s="197" t="s">
        <v>427</v>
      </c>
      <c r="E28" s="197" t="s">
        <v>446</v>
      </c>
      <c r="F28" s="197" t="s">
        <v>447</v>
      </c>
      <c r="G28" s="197" t="s">
        <v>411</v>
      </c>
      <c r="H28" s="197" t="s">
        <v>412</v>
      </c>
      <c r="I28" s="197" t="s">
        <v>413</v>
      </c>
      <c r="J28" s="197" t="s">
        <v>414</v>
      </c>
      <c r="K28" s="197" t="s">
        <v>415</v>
      </c>
      <c r="L28" s="197" t="s">
        <v>416</v>
      </c>
      <c r="M28" s="197" t="s">
        <v>417</v>
      </c>
      <c r="N28" s="197" t="s">
        <v>418</v>
      </c>
      <c r="O28" s="197" t="s">
        <v>603</v>
      </c>
      <c r="P28" s="197" t="s">
        <v>617</v>
      </c>
      <c r="Q28" s="273"/>
      <c r="R28" s="273"/>
      <c r="S28" s="273"/>
      <c r="T28" s="273"/>
      <c r="U28" s="273"/>
      <c r="V28" s="273"/>
      <c r="W28" s="273"/>
      <c r="X28" s="273"/>
      <c r="Y28" s="273"/>
      <c r="Z28" s="273"/>
      <c r="AA28" s="273"/>
      <c r="AB28" s="273"/>
      <c r="AC28" s="273"/>
      <c r="AD28" s="274"/>
    </row>
    <row r="29" spans="1:41" s="32" customFormat="1" ht="20.100000000000001" customHeight="1" x14ac:dyDescent="0.2">
      <c r="A29" s="68">
        <v>1.1000000000000001</v>
      </c>
      <c r="B29" s="66" t="s">
        <v>122</v>
      </c>
      <c r="C29" s="265">
        <v>28.934979604336011</v>
      </c>
      <c r="D29" s="265">
        <v>28.920711371535472</v>
      </c>
      <c r="E29" s="265">
        <v>28.633049115507951</v>
      </c>
      <c r="F29" s="265">
        <v>31.538212876428005</v>
      </c>
      <c r="G29" s="265">
        <v>34.475854278556959</v>
      </c>
      <c r="H29" s="265">
        <v>35.912743219255958</v>
      </c>
      <c r="I29" s="265">
        <v>34.238714810462639</v>
      </c>
      <c r="J29" s="265">
        <v>34.26740072987652</v>
      </c>
      <c r="K29" s="265">
        <v>34.140303477307697</v>
      </c>
      <c r="L29" s="265">
        <v>38.154939026933043</v>
      </c>
      <c r="M29" s="265">
        <v>38.976834888262005</v>
      </c>
      <c r="N29" s="265">
        <v>41.081113403807244</v>
      </c>
      <c r="O29" s="265">
        <v>41.810293703577393</v>
      </c>
      <c r="P29" s="265">
        <v>48.208541522902507</v>
      </c>
      <c r="Q29"/>
      <c r="R29"/>
      <c r="S29"/>
      <c r="T29"/>
      <c r="U29"/>
      <c r="V29"/>
      <c r="W29"/>
      <c r="X29"/>
      <c r="Y29"/>
      <c r="Z29"/>
      <c r="AA29"/>
      <c r="AB29"/>
      <c r="AC29"/>
    </row>
    <row r="30" spans="1:41" x14ac:dyDescent="0.2">
      <c r="A30" s="68">
        <v>1.2</v>
      </c>
      <c r="B30" s="269" t="s">
        <v>53</v>
      </c>
      <c r="C30" s="265">
        <v>8.7426837850143553</v>
      </c>
      <c r="D30" s="265">
        <v>11.893750179684078</v>
      </c>
      <c r="E30" s="265">
        <v>12.214354595350146</v>
      </c>
      <c r="F30" s="265">
        <v>11.258659084940716</v>
      </c>
      <c r="G30" s="265">
        <v>10.728981648378737</v>
      </c>
      <c r="H30" s="265">
        <v>13.196696542137758</v>
      </c>
      <c r="I30" s="265">
        <v>11.987976580851248</v>
      </c>
      <c r="J30" s="265">
        <v>11.307229360000001</v>
      </c>
      <c r="K30" s="265">
        <v>10.179198666666668</v>
      </c>
      <c r="L30" s="265">
        <v>8.2476700000000012</v>
      </c>
      <c r="M30" s="265">
        <v>10.274848999999996</v>
      </c>
      <c r="N30" s="265">
        <v>7.1379589999999924</v>
      </c>
      <c r="O30" s="265">
        <v>7.414425797926258</v>
      </c>
      <c r="P30" s="265">
        <v>11.284794878013184</v>
      </c>
    </row>
    <row r="31" spans="1:41" x14ac:dyDescent="0.2">
      <c r="A31" s="68" t="s">
        <v>123</v>
      </c>
      <c r="B31" s="269" t="s">
        <v>124</v>
      </c>
      <c r="C31" s="265">
        <v>3.9790000000000001</v>
      </c>
      <c r="D31" s="265">
        <v>4.2830000000000004</v>
      </c>
      <c r="E31" s="265">
        <v>4.56935</v>
      </c>
      <c r="F31" s="265">
        <v>5.0816000000000008</v>
      </c>
      <c r="G31" s="265">
        <v>4.9328500000000002</v>
      </c>
      <c r="H31" s="265">
        <v>5.5743</v>
      </c>
      <c r="I31" s="265">
        <v>5.3570000000000002</v>
      </c>
      <c r="J31" s="265">
        <v>5.8402960000000004</v>
      </c>
      <c r="K31" s="265">
        <v>6.7038410000000006</v>
      </c>
      <c r="L31" s="265">
        <v>7.6642620000000008</v>
      </c>
      <c r="M31" s="265">
        <v>8.5797080000000001</v>
      </c>
      <c r="N31" s="265">
        <v>8.0885499999999997</v>
      </c>
      <c r="O31" s="265">
        <v>7.067259</v>
      </c>
      <c r="P31" s="265">
        <v>6.5814050686274426</v>
      </c>
    </row>
    <row r="32" spans="1:41" x14ac:dyDescent="0.2">
      <c r="A32" s="68" t="s">
        <v>125</v>
      </c>
      <c r="B32" s="269" t="s">
        <v>126</v>
      </c>
      <c r="C32" s="265">
        <v>34.003596388808468</v>
      </c>
      <c r="D32" s="265">
        <v>33.806859539269553</v>
      </c>
      <c r="E32" s="265">
        <v>34.040516890443314</v>
      </c>
      <c r="F32" s="265">
        <v>35.899383758033458</v>
      </c>
      <c r="G32" s="265">
        <v>38.003208566069731</v>
      </c>
      <c r="H32" s="265">
        <v>41.531770288265996</v>
      </c>
      <c r="I32" s="265">
        <v>44.707502710103896</v>
      </c>
      <c r="J32" s="265">
        <v>48.453762240919261</v>
      </c>
      <c r="K32" s="265">
        <v>52.072246211410942</v>
      </c>
      <c r="L32" s="265">
        <v>54.157170309751251</v>
      </c>
      <c r="M32" s="265">
        <v>54.213121225397366</v>
      </c>
      <c r="N32" s="265">
        <v>54.721940729625025</v>
      </c>
      <c r="O32" s="265">
        <v>55.055837909753158</v>
      </c>
      <c r="P32" s="265">
        <v>55.37272396754652</v>
      </c>
    </row>
    <row r="33" spans="1:41" x14ac:dyDescent="0.2">
      <c r="A33" s="68" t="s">
        <v>127</v>
      </c>
      <c r="B33" s="269" t="s">
        <v>128</v>
      </c>
      <c r="C33" s="265">
        <v>1.7934925877657295</v>
      </c>
      <c r="D33" s="265">
        <v>1.7757015841375783</v>
      </c>
      <c r="E33" s="265">
        <v>1.7811954756472541</v>
      </c>
      <c r="F33" s="265">
        <v>1.7848290275470171</v>
      </c>
      <c r="G33" s="265">
        <v>1.9564276709799702</v>
      </c>
      <c r="H33" s="265">
        <v>2.0273744384789838</v>
      </c>
      <c r="I33" s="265">
        <v>2.0472199123384347</v>
      </c>
      <c r="J33" s="265">
        <v>2.0440206092099942</v>
      </c>
      <c r="K33" s="265">
        <v>2.3412467289765173</v>
      </c>
      <c r="L33" s="265">
        <v>2.2064067512723922</v>
      </c>
      <c r="M33" s="265">
        <v>2.2566626299942834</v>
      </c>
      <c r="N33" s="265">
        <v>2.2130536522344491</v>
      </c>
      <c r="O33" s="265">
        <v>2.2677895613887959</v>
      </c>
      <c r="P33" s="265">
        <v>2.4619516428865169</v>
      </c>
    </row>
    <row r="34" spans="1:41" x14ac:dyDescent="0.2">
      <c r="A34" s="68" t="s">
        <v>129</v>
      </c>
      <c r="B34" s="269" t="s">
        <v>59</v>
      </c>
      <c r="C34" s="265">
        <v>17.828958431508976</v>
      </c>
      <c r="D34" s="265">
        <v>16.342467296795888</v>
      </c>
      <c r="E34" s="265">
        <v>16.99029799843219</v>
      </c>
      <c r="F34" s="265">
        <v>17.187239010719356</v>
      </c>
      <c r="G34" s="265">
        <v>17.334536546119082</v>
      </c>
      <c r="H34" s="265">
        <v>16.788964034197654</v>
      </c>
      <c r="I34" s="265">
        <v>17.288863744641045</v>
      </c>
      <c r="J34" s="265">
        <v>18.02355555429034</v>
      </c>
      <c r="K34" s="265">
        <v>18.696547664544497</v>
      </c>
      <c r="L34" s="265">
        <v>19.465478053582135</v>
      </c>
      <c r="M34" s="265">
        <v>20.714496582405356</v>
      </c>
      <c r="N34" s="265">
        <v>24.893251047856939</v>
      </c>
      <c r="O34" s="265">
        <v>25.673497920787536</v>
      </c>
      <c r="P34" s="265">
        <v>25.173679090318931</v>
      </c>
    </row>
    <row r="35" spans="1:41" x14ac:dyDescent="0.2">
      <c r="A35" s="270"/>
      <c r="B35" s="271" t="s">
        <v>130</v>
      </c>
      <c r="C35" s="526">
        <v>95.282710797433538</v>
      </c>
      <c r="D35" s="526">
        <v>97.022489971422573</v>
      </c>
      <c r="E35" s="526">
        <v>98.228764075380866</v>
      </c>
      <c r="F35" s="526">
        <v>102.74992375766855</v>
      </c>
      <c r="G35" s="526">
        <v>107.43185871010448</v>
      </c>
      <c r="H35" s="526">
        <v>115.03184852233636</v>
      </c>
      <c r="I35" s="526">
        <v>115.62727775839726</v>
      </c>
      <c r="J35" s="526">
        <v>119.93626449429611</v>
      </c>
      <c r="K35" s="526">
        <v>124.13338374890631</v>
      </c>
      <c r="L35" s="526">
        <v>129.89592614153884</v>
      </c>
      <c r="M35" s="526">
        <v>135.01567232605902</v>
      </c>
      <c r="N35" s="526">
        <v>138.13586783352366</v>
      </c>
      <c r="O35" s="526">
        <v>139.28910389343315</v>
      </c>
      <c r="P35" s="526">
        <v>149.08309617029511</v>
      </c>
    </row>
    <row r="36" spans="1:41" x14ac:dyDescent="0.2">
      <c r="A36" s="270"/>
      <c r="B36" s="272" t="s">
        <v>131</v>
      </c>
      <c r="C36" s="265">
        <v>13.232357151012947</v>
      </c>
      <c r="D36" s="265">
        <v>13.929944820086014</v>
      </c>
      <c r="E36" s="265">
        <v>12.195143424062074</v>
      </c>
      <c r="F36" s="265">
        <v>11.042435553333332</v>
      </c>
      <c r="G36" s="265">
        <v>10.679871966666665</v>
      </c>
      <c r="H36" s="265">
        <v>12.890256828333332</v>
      </c>
      <c r="I36" s="265">
        <v>13.99041877</v>
      </c>
      <c r="J36" s="265">
        <v>14.009451604000001</v>
      </c>
      <c r="K36" s="265">
        <v>16.531230854</v>
      </c>
      <c r="L36" s="265">
        <v>16.948562553999999</v>
      </c>
      <c r="M36" s="265">
        <v>18.858294133999998</v>
      </c>
      <c r="N36" s="265">
        <v>18.451269139000001</v>
      </c>
      <c r="O36" s="265">
        <v>15.836486529999998</v>
      </c>
      <c r="P36" s="265">
        <v>17.192931689999998</v>
      </c>
    </row>
    <row r="37" spans="1:41" x14ac:dyDescent="0.2">
      <c r="A37" s="270"/>
      <c r="B37" s="272" t="s">
        <v>482</v>
      </c>
      <c r="C37" s="265">
        <v>-2.225958612402124</v>
      </c>
      <c r="D37" s="265">
        <v>-2.2503667989272671</v>
      </c>
      <c r="E37" s="265">
        <v>-2.4450143601505294</v>
      </c>
      <c r="F37" s="265">
        <v>-2.8546298983609328</v>
      </c>
      <c r="G37" s="265">
        <v>-2.9595879394622719</v>
      </c>
      <c r="H37" s="265">
        <v>-3.1870334452622351</v>
      </c>
      <c r="I37" s="265">
        <v>-2.7301110766385599</v>
      </c>
      <c r="J37" s="265">
        <v>-2.8393505586826855</v>
      </c>
      <c r="K37" s="265">
        <v>-3.1077918313582376</v>
      </c>
      <c r="L37" s="265">
        <v>-3.4924575234542852</v>
      </c>
      <c r="M37" s="265">
        <v>-4.1349490153627562</v>
      </c>
      <c r="N37" s="265">
        <v>-4.0213738230723681</v>
      </c>
      <c r="O37" s="265">
        <v>-3.5648120419000113</v>
      </c>
      <c r="P37" s="265">
        <v>-3.3401780521783646</v>
      </c>
    </row>
    <row r="38" spans="1:41" ht="20.100000000000001" customHeight="1" x14ac:dyDescent="0.2">
      <c r="A38" s="294"/>
      <c r="B38" s="295" t="s">
        <v>151</v>
      </c>
      <c r="C38" s="398">
        <v>106.28910933604436</v>
      </c>
      <c r="D38" s="398">
        <v>108.70206799258131</v>
      </c>
      <c r="E38" s="398">
        <v>107.97889313929242</v>
      </c>
      <c r="F38" s="398">
        <v>110.93772941264096</v>
      </c>
      <c r="G38" s="398">
        <v>115.15214273730888</v>
      </c>
      <c r="H38" s="398">
        <v>124.73507190540747</v>
      </c>
      <c r="I38" s="398">
        <v>126.8875854517587</v>
      </c>
      <c r="J38" s="398">
        <v>131.10636553961342</v>
      </c>
      <c r="K38" s="398">
        <v>137.55682277154807</v>
      </c>
      <c r="L38" s="398">
        <v>143.35203117208457</v>
      </c>
      <c r="M38" s="398">
        <v>149.73901744469626</v>
      </c>
      <c r="N38" s="398">
        <v>152.5657631494513</v>
      </c>
      <c r="O38" s="398">
        <v>151.56077838153314</v>
      </c>
      <c r="P38" s="398">
        <v>162.93584980811673</v>
      </c>
    </row>
    <row r="39" spans="1:41" s="181" customFormat="1" ht="19.5" customHeight="1" x14ac:dyDescent="0.2">
      <c r="A39" s="337" t="s">
        <v>388</v>
      </c>
      <c r="B39"/>
      <c r="C39"/>
      <c r="D39"/>
      <c r="E39"/>
      <c r="F39"/>
      <c r="G39"/>
      <c r="H39"/>
      <c r="I39"/>
      <c r="J39"/>
      <c r="K39"/>
      <c r="L39"/>
      <c r="M39"/>
      <c r="N39"/>
      <c r="O39"/>
      <c r="P39"/>
      <c r="Q39" s="296"/>
      <c r="R39" s="296"/>
      <c r="S39" s="296"/>
      <c r="T39" s="296"/>
      <c r="U39" s="296"/>
      <c r="V39" s="296"/>
      <c r="W39" s="296"/>
      <c r="X39" s="296"/>
      <c r="Y39" s="296"/>
      <c r="Z39" s="296"/>
      <c r="AA39" s="296"/>
      <c r="AB39" s="296"/>
      <c r="AC39" s="296"/>
      <c r="AD39" s="296"/>
      <c r="AE39" s="296"/>
      <c r="AF39" s="296"/>
      <c r="AG39" s="296"/>
      <c r="AH39" s="296"/>
      <c r="AI39" s="296"/>
      <c r="AJ39" s="296"/>
      <c r="AK39" s="296"/>
      <c r="AL39" s="296"/>
      <c r="AM39" s="296"/>
      <c r="AN39" s="296"/>
      <c r="AO39" s="296"/>
    </row>
    <row r="40" spans="1:41" s="4" customFormat="1" ht="20.100000000000001" customHeight="1" x14ac:dyDescent="0.2">
      <c r="A40" s="45" t="s">
        <v>908</v>
      </c>
      <c r="B40"/>
      <c r="C40"/>
      <c r="D40"/>
      <c r="E40"/>
      <c r="F40"/>
      <c r="G40"/>
      <c r="H40"/>
      <c r="I40"/>
      <c r="J40"/>
      <c r="K40"/>
      <c r="L40"/>
      <c r="M40"/>
      <c r="N40"/>
      <c r="O40"/>
      <c r="P40"/>
      <c r="Q40"/>
      <c r="R40"/>
      <c r="S40"/>
      <c r="T40"/>
      <c r="U40"/>
      <c r="V40"/>
      <c r="W40"/>
      <c r="X40"/>
      <c r="Y40"/>
      <c r="Z40"/>
      <c r="AA40"/>
      <c r="AB40"/>
      <c r="AC40"/>
    </row>
    <row r="41" spans="1:41" s="275" customFormat="1" ht="20.100000000000001" customHeight="1" x14ac:dyDescent="0.2">
      <c r="A41" s="65"/>
      <c r="B41" s="268" t="s">
        <v>478</v>
      </c>
      <c r="C41" s="197" t="s">
        <v>426</v>
      </c>
      <c r="D41" s="197" t="s">
        <v>427</v>
      </c>
      <c r="E41" s="197" t="s">
        <v>446</v>
      </c>
      <c r="F41" s="197" t="s">
        <v>447</v>
      </c>
      <c r="G41" s="197" t="s">
        <v>411</v>
      </c>
      <c r="H41" s="197" t="s">
        <v>412</v>
      </c>
      <c r="I41" s="197" t="s">
        <v>413</v>
      </c>
      <c r="J41" s="197" t="s">
        <v>414</v>
      </c>
      <c r="K41" s="197" t="s">
        <v>415</v>
      </c>
      <c r="L41" s="197" t="s">
        <v>416</v>
      </c>
      <c r="M41" s="197" t="s">
        <v>417</v>
      </c>
      <c r="N41" s="197" t="s">
        <v>418</v>
      </c>
      <c r="O41" s="197" t="s">
        <v>603</v>
      </c>
      <c r="P41" s="197" t="s">
        <v>617</v>
      </c>
      <c r="Q41" s="273"/>
      <c r="R41" s="273"/>
      <c r="S41" s="273"/>
      <c r="T41" s="273"/>
      <c r="U41" s="273"/>
      <c r="V41" s="273"/>
      <c r="W41" s="273"/>
      <c r="X41" s="273"/>
      <c r="Y41" s="273"/>
      <c r="Z41" s="273"/>
      <c r="AA41" s="273"/>
      <c r="AB41" s="273"/>
      <c r="AC41" s="273"/>
      <c r="AD41" s="274"/>
    </row>
    <row r="42" spans="1:41" ht="20.100000000000001" customHeight="1" x14ac:dyDescent="0.2">
      <c r="A42" s="68">
        <v>1.1000000000000001</v>
      </c>
      <c r="B42" s="66" t="s">
        <v>122</v>
      </c>
      <c r="C42" s="265">
        <f>C29/C3*100</f>
        <v>91.797450334621018</v>
      </c>
      <c r="D42" s="265">
        <f t="shared" ref="D42:O42" si="3">D29/D3*100</f>
        <v>90.989026306903781</v>
      </c>
      <c r="E42" s="265">
        <f t="shared" si="3"/>
        <v>94.297522804589747</v>
      </c>
      <c r="F42" s="265">
        <f t="shared" si="3"/>
        <v>96.069284450878996</v>
      </c>
      <c r="G42" s="265">
        <f t="shared" si="3"/>
        <v>96.127297101644672</v>
      </c>
      <c r="H42" s="265">
        <f t="shared" si="3"/>
        <v>96.708740203317163</v>
      </c>
      <c r="I42" s="265">
        <f t="shared" si="3"/>
        <v>96.719703489658613</v>
      </c>
      <c r="J42" s="265">
        <f t="shared" si="3"/>
        <v>100</v>
      </c>
      <c r="K42" s="265">
        <f t="shared" si="3"/>
        <v>102.94681878507468</v>
      </c>
      <c r="L42" s="265">
        <f t="shared" si="3"/>
        <v>106.98112400262123</v>
      </c>
      <c r="M42" s="265">
        <f t="shared" si="3"/>
        <v>107.72118726131328</v>
      </c>
      <c r="N42" s="265">
        <f t="shared" si="3"/>
        <v>118.82127637680462</v>
      </c>
      <c r="O42" s="265">
        <f t="shared" si="3"/>
        <v>120.6788577478797</v>
      </c>
      <c r="P42" s="265">
        <f t="shared" ref="P42" si="4">P29/P3*100</f>
        <v>125.39337237770934</v>
      </c>
    </row>
    <row r="43" spans="1:41" s="32" customFormat="1" x14ac:dyDescent="0.2">
      <c r="A43" s="68">
        <v>1.2</v>
      </c>
      <c r="B43" s="269" t="s">
        <v>53</v>
      </c>
      <c r="C43" s="265">
        <f t="shared" ref="C43:O51" si="5">C30/C4*100</f>
        <v>88.012368843634022</v>
      </c>
      <c r="D43" s="265">
        <f t="shared" si="5"/>
        <v>130.20358812865786</v>
      </c>
      <c r="E43" s="265">
        <f t="shared" si="5"/>
        <v>143.53078375250209</v>
      </c>
      <c r="F43" s="265">
        <f t="shared" si="5"/>
        <v>104.46793156784695</v>
      </c>
      <c r="G43" s="265">
        <f t="shared" si="5"/>
        <v>97.205749891372704</v>
      </c>
      <c r="H43" s="265">
        <f t="shared" si="5"/>
        <v>113.59400573007647</v>
      </c>
      <c r="I43" s="265">
        <f t="shared" si="5"/>
        <v>100.22857838074574</v>
      </c>
      <c r="J43" s="265">
        <f t="shared" si="5"/>
        <v>100</v>
      </c>
      <c r="K43" s="265">
        <f t="shared" si="5"/>
        <v>88.562739838849808</v>
      </c>
      <c r="L43" s="265">
        <f t="shared" si="5"/>
        <v>81.271002691647169</v>
      </c>
      <c r="M43" s="265">
        <f t="shared" si="5"/>
        <v>89.587530865706483</v>
      </c>
      <c r="N43" s="265">
        <f t="shared" si="5"/>
        <v>68.375982040978187</v>
      </c>
      <c r="O43" s="265">
        <f t="shared" si="5"/>
        <v>69.243901468507261</v>
      </c>
      <c r="P43" s="265">
        <f t="shared" ref="P43" si="6">P30/P4*100</f>
        <v>100.5357238678902</v>
      </c>
      <c r="Q43"/>
      <c r="R43"/>
      <c r="S43"/>
      <c r="T43"/>
      <c r="U43"/>
      <c r="V43"/>
      <c r="W43"/>
      <c r="X43"/>
      <c r="Y43"/>
      <c r="Z43"/>
      <c r="AA43"/>
      <c r="AB43"/>
      <c r="AC43"/>
    </row>
    <row r="44" spans="1:41" x14ac:dyDescent="0.2">
      <c r="A44" s="68" t="s">
        <v>123</v>
      </c>
      <c r="B44" s="269" t="s">
        <v>124</v>
      </c>
      <c r="C44" s="265">
        <f t="shared" si="5"/>
        <v>88.232560325440417</v>
      </c>
      <c r="D44" s="265">
        <f t="shared" si="5"/>
        <v>89.625693403173457</v>
      </c>
      <c r="E44" s="265">
        <f t="shared" si="5"/>
        <v>91.34852153260789</v>
      </c>
      <c r="F44" s="265">
        <f t="shared" si="5"/>
        <v>99.452566071265366</v>
      </c>
      <c r="G44" s="265">
        <f t="shared" si="5"/>
        <v>87.711649752182652</v>
      </c>
      <c r="H44" s="265">
        <f t="shared" si="5"/>
        <v>99.924225920967473</v>
      </c>
      <c r="I44" s="265">
        <f t="shared" si="5"/>
        <v>98.438354342654677</v>
      </c>
      <c r="J44" s="265">
        <f t="shared" si="5"/>
        <v>100</v>
      </c>
      <c r="K44" s="265">
        <f t="shared" si="5"/>
        <v>113.84086211553637</v>
      </c>
      <c r="L44" s="265">
        <f t="shared" si="5"/>
        <v>127.34202760814237</v>
      </c>
      <c r="M44" s="265">
        <f t="shared" si="5"/>
        <v>131.27479503549125</v>
      </c>
      <c r="N44" s="265">
        <f t="shared" si="5"/>
        <v>115.07921746181653</v>
      </c>
      <c r="O44" s="265">
        <f t="shared" si="5"/>
        <v>97.712175212996613</v>
      </c>
      <c r="P44" s="265">
        <f t="shared" ref="P44" si="7">P31/P5*100</f>
        <v>86.315595087515064</v>
      </c>
    </row>
    <row r="45" spans="1:41" x14ac:dyDescent="0.2">
      <c r="A45" s="68" t="s">
        <v>125</v>
      </c>
      <c r="B45" s="269" t="s">
        <v>126</v>
      </c>
      <c r="C45" s="265">
        <f t="shared" si="5"/>
        <v>77.197447311196697</v>
      </c>
      <c r="D45" s="265">
        <f t="shared" si="5"/>
        <v>81.353866777562274</v>
      </c>
      <c r="E45" s="265">
        <f t="shared" si="5"/>
        <v>83.657857475755875</v>
      </c>
      <c r="F45" s="265">
        <f t="shared" si="5"/>
        <v>87.52510427159892</v>
      </c>
      <c r="G45" s="265">
        <f t="shared" si="5"/>
        <v>87.169821237535032</v>
      </c>
      <c r="H45" s="265">
        <f t="shared" si="5"/>
        <v>90.542440292951738</v>
      </c>
      <c r="I45" s="265">
        <f t="shared" si="5"/>
        <v>94.456413309663489</v>
      </c>
      <c r="J45" s="265">
        <f t="shared" si="5"/>
        <v>100</v>
      </c>
      <c r="K45" s="265">
        <f t="shared" si="5"/>
        <v>102.29231032097286</v>
      </c>
      <c r="L45" s="265">
        <f t="shared" si="5"/>
        <v>103.85122127330821</v>
      </c>
      <c r="M45" s="265">
        <f t="shared" si="5"/>
        <v>103.20530391524041</v>
      </c>
      <c r="N45" s="265">
        <f t="shared" si="5"/>
        <v>104.50133725826217</v>
      </c>
      <c r="O45" s="265">
        <f t="shared" si="5"/>
        <v>105.83314688364251</v>
      </c>
      <c r="P45" s="265">
        <f t="shared" ref="P45" si="8">P32/P6*100</f>
        <v>103.47668778780152</v>
      </c>
    </row>
    <row r="46" spans="1:41" x14ac:dyDescent="0.2">
      <c r="A46" s="68" t="s">
        <v>127</v>
      </c>
      <c r="B46" s="269" t="s">
        <v>128</v>
      </c>
      <c r="C46" s="265">
        <f t="shared" si="5"/>
        <v>95.251381364031545</v>
      </c>
      <c r="D46" s="265">
        <f t="shared" si="5"/>
        <v>91.656033024352752</v>
      </c>
      <c r="E46" s="265">
        <f t="shared" si="5"/>
        <v>94.355069469506233</v>
      </c>
      <c r="F46" s="265">
        <f t="shared" si="5"/>
        <v>93.785359544719597</v>
      </c>
      <c r="G46" s="265">
        <f t="shared" si="5"/>
        <v>98.646693550221286</v>
      </c>
      <c r="H46" s="265">
        <f t="shared" si="5"/>
        <v>99.220821151620527</v>
      </c>
      <c r="I46" s="265">
        <f t="shared" si="5"/>
        <v>103.8056841388388</v>
      </c>
      <c r="J46" s="265">
        <f t="shared" si="5"/>
        <v>100</v>
      </c>
      <c r="K46" s="265">
        <f t="shared" si="5"/>
        <v>104.13331704490491</v>
      </c>
      <c r="L46" s="265">
        <f t="shared" si="5"/>
        <v>103.26309681834471</v>
      </c>
      <c r="M46" s="265">
        <f t="shared" si="5"/>
        <v>104.65602701275432</v>
      </c>
      <c r="N46" s="265">
        <f t="shared" si="5"/>
        <v>108.67897196083777</v>
      </c>
      <c r="O46" s="265">
        <f t="shared" si="5"/>
        <v>114.13744452631671</v>
      </c>
      <c r="P46" s="265">
        <f t="shared" ref="P46" si="9">P33/P7*100</f>
        <v>122.79250837435913</v>
      </c>
    </row>
    <row r="47" spans="1:41" x14ac:dyDescent="0.2">
      <c r="A47" s="68" t="s">
        <v>129</v>
      </c>
      <c r="B47" s="269" t="s">
        <v>59</v>
      </c>
      <c r="C47" s="265">
        <f t="shared" si="5"/>
        <v>94.11664521562561</v>
      </c>
      <c r="D47" s="265">
        <f t="shared" si="5"/>
        <v>91.076941012418857</v>
      </c>
      <c r="E47" s="265">
        <f t="shared" si="5"/>
        <v>95.309812023456473</v>
      </c>
      <c r="F47" s="265">
        <f t="shared" si="5"/>
        <v>96.208881429393671</v>
      </c>
      <c r="G47" s="265">
        <f t="shared" si="5"/>
        <v>95.315833658258981</v>
      </c>
      <c r="H47" s="265">
        <f t="shared" si="5"/>
        <v>96.343170657460817</v>
      </c>
      <c r="I47" s="265">
        <f t="shared" si="5"/>
        <v>97.462779558716235</v>
      </c>
      <c r="J47" s="265">
        <f t="shared" si="5"/>
        <v>100</v>
      </c>
      <c r="K47" s="265">
        <f t="shared" si="5"/>
        <v>102.11590771910805</v>
      </c>
      <c r="L47" s="265">
        <f t="shared" si="5"/>
        <v>105.68933247280854</v>
      </c>
      <c r="M47" s="265">
        <f t="shared" si="5"/>
        <v>109.49567702011439</v>
      </c>
      <c r="N47" s="265">
        <f t="shared" si="5"/>
        <v>127.92731818564924</v>
      </c>
      <c r="O47" s="265">
        <f t="shared" si="5"/>
        <v>133.64088239053058</v>
      </c>
      <c r="P47" s="265">
        <f t="shared" ref="P47" si="10">P34/P8*100</f>
        <v>131.15479129726202</v>
      </c>
    </row>
    <row r="48" spans="1:41" x14ac:dyDescent="0.2">
      <c r="A48" s="270"/>
      <c r="B48" s="271" t="s">
        <v>130</v>
      </c>
      <c r="C48" s="266">
        <f t="shared" si="5"/>
        <v>85.966095497631386</v>
      </c>
      <c r="D48" s="266">
        <f t="shared" si="5"/>
        <v>90.561312942299892</v>
      </c>
      <c r="E48" s="266">
        <f t="shared" si="5"/>
        <v>94.19629896996554</v>
      </c>
      <c r="F48" s="266">
        <f t="shared" si="5"/>
        <v>93.83637788312835</v>
      </c>
      <c r="G48" s="266">
        <f t="shared" si="5"/>
        <v>92.380680891794157</v>
      </c>
      <c r="H48" s="266">
        <f t="shared" si="5"/>
        <v>96.123929767134371</v>
      </c>
      <c r="I48" s="266">
        <f t="shared" si="5"/>
        <v>96.480667798701916</v>
      </c>
      <c r="J48" s="266">
        <f t="shared" si="5"/>
        <v>100</v>
      </c>
      <c r="K48" s="266">
        <f t="shared" si="5"/>
        <v>101.74166997337785</v>
      </c>
      <c r="L48" s="266">
        <f t="shared" si="5"/>
        <v>104.30455531755867</v>
      </c>
      <c r="M48" s="266">
        <f t="shared" si="5"/>
        <v>105.65303061721443</v>
      </c>
      <c r="N48" s="266">
        <f t="shared" si="5"/>
        <v>109.71708547882785</v>
      </c>
      <c r="O48" s="266">
        <f t="shared" si="5"/>
        <v>110.71790423498149</v>
      </c>
      <c r="P48" s="266">
        <f t="shared" ref="P48" si="11">P35/P9*100</f>
        <v>112.93623822298326</v>
      </c>
    </row>
    <row r="49" spans="1:41" x14ac:dyDescent="0.2">
      <c r="A49" s="270"/>
      <c r="B49" s="272" t="s">
        <v>131</v>
      </c>
      <c r="C49" s="265">
        <f t="shared" si="5"/>
        <v>108.5457111769509</v>
      </c>
      <c r="D49" s="265">
        <f t="shared" si="5"/>
        <v>111.22449829185537</v>
      </c>
      <c r="E49" s="265">
        <f t="shared" si="5"/>
        <v>96.372930156108765</v>
      </c>
      <c r="F49" s="265">
        <f t="shared" si="5"/>
        <v>77.462054496763116</v>
      </c>
      <c r="G49" s="265">
        <f t="shared" si="5"/>
        <v>76.031875499350491</v>
      </c>
      <c r="H49" s="265">
        <f t="shared" si="5"/>
        <v>91.546011065301585</v>
      </c>
      <c r="I49" s="265">
        <f t="shared" si="5"/>
        <v>99.472288108247625</v>
      </c>
      <c r="J49" s="265">
        <f t="shared" si="5"/>
        <v>100</v>
      </c>
      <c r="K49" s="265">
        <f t="shared" si="5"/>
        <v>107.72241210331156</v>
      </c>
      <c r="L49" s="265">
        <f t="shared" si="5"/>
        <v>111.24711973935423</v>
      </c>
      <c r="M49" s="265">
        <f t="shared" si="5"/>
        <v>114.4950579432648</v>
      </c>
      <c r="N49" s="265">
        <f t="shared" si="5"/>
        <v>115.63416282279442</v>
      </c>
      <c r="O49" s="265">
        <f t="shared" si="5"/>
        <v>109.6232073420983</v>
      </c>
      <c r="P49" s="265">
        <f t="shared" ref="P49" si="12">P36/P10*100</f>
        <v>111.1632430379545</v>
      </c>
    </row>
    <row r="50" spans="1:41" x14ac:dyDescent="0.2">
      <c r="A50" s="270"/>
      <c r="B50" s="272" t="s">
        <v>482</v>
      </c>
      <c r="C50" s="265">
        <f t="shared" si="5"/>
        <v>92.586599752195639</v>
      </c>
      <c r="D50" s="265">
        <f t="shared" si="5"/>
        <v>91.267497081214884</v>
      </c>
      <c r="E50" s="265">
        <f t="shared" si="5"/>
        <v>95.835925760694749</v>
      </c>
      <c r="F50" s="265">
        <f t="shared" si="5"/>
        <v>108.43583291729635</v>
      </c>
      <c r="G50" s="265">
        <f t="shared" si="5"/>
        <v>108.76240744297134</v>
      </c>
      <c r="H50" s="265">
        <f t="shared" si="5"/>
        <v>114.04079877603041</v>
      </c>
      <c r="I50" s="265">
        <f t="shared" si="5"/>
        <v>99.981849962674175</v>
      </c>
      <c r="J50" s="265">
        <f t="shared" si="5"/>
        <v>100</v>
      </c>
      <c r="K50" s="265">
        <f t="shared" si="5"/>
        <v>110.57411586843067</v>
      </c>
      <c r="L50" s="265">
        <f t="shared" si="5"/>
        <v>129.66454439368383</v>
      </c>
      <c r="M50" s="265">
        <f t="shared" si="5"/>
        <v>137.58274043020984</v>
      </c>
      <c r="N50" s="265">
        <f t="shared" si="5"/>
        <v>120.81884081451295</v>
      </c>
      <c r="O50" s="265">
        <f t="shared" si="5"/>
        <v>99.967703906754636</v>
      </c>
      <c r="P50" s="265">
        <f t="shared" ref="P50" si="13">P37/P11*100</f>
        <v>90.854457545139027</v>
      </c>
    </row>
    <row r="51" spans="1:41" ht="20.100000000000001" customHeight="1" x14ac:dyDescent="0.2">
      <c r="A51" s="294"/>
      <c r="B51" s="295" t="s">
        <v>376</v>
      </c>
      <c r="C51" s="398">
        <f t="shared" si="5"/>
        <v>88.116097950296009</v>
      </c>
      <c r="D51" s="398">
        <f t="shared" si="5"/>
        <v>92.754684956997608</v>
      </c>
      <c r="E51" s="398">
        <f t="shared" si="5"/>
        <v>94.400525887516082</v>
      </c>
      <c r="F51" s="398">
        <f t="shared" si="5"/>
        <v>91.591905482405039</v>
      </c>
      <c r="G51" s="398">
        <f t="shared" si="5"/>
        <v>90.231910047489507</v>
      </c>
      <c r="H51" s="398">
        <f t="shared" si="5"/>
        <v>95.249354005653615</v>
      </c>
      <c r="I51" s="398">
        <f t="shared" si="5"/>
        <v>96.728540524086569</v>
      </c>
      <c r="J51" s="398">
        <f t="shared" si="5"/>
        <v>100</v>
      </c>
      <c r="K51" s="398">
        <f t="shared" si="5"/>
        <v>102.23932790598715</v>
      </c>
      <c r="L51" s="398">
        <f t="shared" si="5"/>
        <v>104.57786444508432</v>
      </c>
      <c r="M51" s="398">
        <f t="shared" si="5"/>
        <v>106.00468170679338</v>
      </c>
      <c r="N51" s="398">
        <f t="shared" si="5"/>
        <v>110.13190477821189</v>
      </c>
      <c r="O51" s="398">
        <f t="shared" si="5"/>
        <v>110.88266551420539</v>
      </c>
      <c r="P51" s="398">
        <f t="shared" ref="P51" si="14">P38/P12*100</f>
        <v>113.31009842716051</v>
      </c>
    </row>
    <row r="52" spans="1:41" s="181" customFormat="1" ht="20.100000000000001" customHeight="1" x14ac:dyDescent="0.2">
      <c r="A52" s="337"/>
      <c r="B52"/>
      <c r="C52"/>
      <c r="D52"/>
      <c r="E52"/>
      <c r="F52"/>
      <c r="G52"/>
      <c r="H52"/>
      <c r="I52"/>
      <c r="J52"/>
      <c r="K52"/>
      <c r="L52"/>
      <c r="M52"/>
      <c r="N52"/>
      <c r="O52"/>
      <c r="P52"/>
      <c r="Q52" s="296"/>
      <c r="R52" s="296"/>
      <c r="S52" s="296"/>
      <c r="T52" s="296"/>
      <c r="U52" s="296"/>
      <c r="V52" s="296"/>
      <c r="W52" s="296"/>
      <c r="X52" s="296"/>
      <c r="Y52" s="296"/>
      <c r="Z52" s="296"/>
      <c r="AA52" s="296"/>
      <c r="AB52" s="296"/>
      <c r="AC52" s="296"/>
      <c r="AD52" s="296"/>
      <c r="AE52" s="296"/>
      <c r="AF52" s="296"/>
      <c r="AG52" s="296"/>
      <c r="AH52" s="296"/>
      <c r="AI52" s="296"/>
      <c r="AJ52" s="296"/>
      <c r="AK52" s="296"/>
      <c r="AL52" s="296"/>
      <c r="AM52" s="296"/>
      <c r="AN52" s="296"/>
      <c r="AO52" s="296"/>
    </row>
    <row r="53" spans="1:41" ht="20.100000000000001" customHeight="1" x14ac:dyDescent="0.2">
      <c r="A53" s="45" t="s">
        <v>909</v>
      </c>
    </row>
    <row r="54" spans="1:41" s="275" customFormat="1" ht="20.100000000000001" customHeight="1" x14ac:dyDescent="0.2">
      <c r="A54" s="65"/>
      <c r="B54" s="268"/>
      <c r="C54" s="197" t="s">
        <v>426</v>
      </c>
      <c r="D54" s="197" t="s">
        <v>427</v>
      </c>
      <c r="E54" s="197" t="s">
        <v>446</v>
      </c>
      <c r="F54" s="197" t="s">
        <v>447</v>
      </c>
      <c r="G54" s="197" t="s">
        <v>411</v>
      </c>
      <c r="H54" s="197" t="s">
        <v>412</v>
      </c>
      <c r="I54" s="197" t="s">
        <v>413</v>
      </c>
      <c r="J54" s="197" t="s">
        <v>414</v>
      </c>
      <c r="K54" s="197" t="s">
        <v>415</v>
      </c>
      <c r="L54" s="197" t="s">
        <v>416</v>
      </c>
      <c r="M54" s="197" t="s">
        <v>417</v>
      </c>
      <c r="N54" s="197" t="s">
        <v>418</v>
      </c>
      <c r="O54" s="197" t="s">
        <v>603</v>
      </c>
      <c r="P54" s="197" t="s">
        <v>617</v>
      </c>
      <c r="Q54" s="273"/>
      <c r="R54" s="273"/>
      <c r="S54" s="273"/>
      <c r="T54" s="273"/>
      <c r="U54" s="273"/>
      <c r="V54" s="273"/>
      <c r="W54" s="273"/>
      <c r="X54" s="273"/>
      <c r="Y54" s="273"/>
      <c r="Z54" s="273"/>
      <c r="AA54" s="273"/>
      <c r="AB54" s="273"/>
      <c r="AC54" s="273"/>
      <c r="AD54" s="274"/>
    </row>
    <row r="55" spans="1:41" s="46" customFormat="1" ht="15" customHeight="1" x14ac:dyDescent="0.2">
      <c r="A55" s="68">
        <v>1.1000000000000001</v>
      </c>
      <c r="B55" s="66" t="s">
        <v>122</v>
      </c>
      <c r="C55" s="263">
        <f>C29/C$38</f>
        <v>0.272229015607375</v>
      </c>
      <c r="D55" s="263">
        <f t="shared" ref="D55:O55" si="15">D29/D$38</f>
        <v>0.26605484058968643</v>
      </c>
      <c r="E55" s="263">
        <f t="shared" si="15"/>
        <v>0.26517264886732456</v>
      </c>
      <c r="F55" s="263">
        <f t="shared" si="15"/>
        <v>0.28428752817825687</v>
      </c>
      <c r="G55" s="263">
        <f t="shared" si="15"/>
        <v>0.29939394490647986</v>
      </c>
      <c r="H55" s="263">
        <f t="shared" si="15"/>
        <v>0.28791215390079145</v>
      </c>
      <c r="I55" s="263">
        <f t="shared" si="15"/>
        <v>0.26983502514105157</v>
      </c>
      <c r="J55" s="263">
        <f t="shared" si="15"/>
        <v>0.26137099132324526</v>
      </c>
      <c r="K55" s="263">
        <f t="shared" si="15"/>
        <v>0.24819054983559272</v>
      </c>
      <c r="L55" s="263">
        <f t="shared" si="15"/>
        <v>0.26616252811326113</v>
      </c>
      <c r="M55" s="263">
        <f t="shared" si="15"/>
        <v>0.26029845496119597</v>
      </c>
      <c r="N55" s="263">
        <f t="shared" si="15"/>
        <v>0.26926823263463612</v>
      </c>
      <c r="O55" s="263">
        <f t="shared" si="15"/>
        <v>0.27586486523792986</v>
      </c>
      <c r="P55" s="263">
        <f t="shared" ref="P55" si="16">P29/P$38</f>
        <v>0.29587436760955832</v>
      </c>
      <c r="Q55"/>
      <c r="R55"/>
      <c r="S55"/>
      <c r="T55"/>
      <c r="U55"/>
      <c r="V55"/>
      <c r="W55"/>
      <c r="X55"/>
      <c r="Y55"/>
      <c r="Z55"/>
      <c r="AA55"/>
      <c r="AB55"/>
      <c r="AC55"/>
    </row>
    <row r="56" spans="1:41" s="156" customFormat="1" x14ac:dyDescent="0.2">
      <c r="A56" s="68">
        <v>1.2</v>
      </c>
      <c r="B56" s="269" t="s">
        <v>53</v>
      </c>
      <c r="C56" s="263">
        <f t="shared" ref="C56:O63" si="17">C30/C$38</f>
        <v>8.2253806054328929E-2</v>
      </c>
      <c r="D56" s="263">
        <f t="shared" si="17"/>
        <v>0.10941604331295521</v>
      </c>
      <c r="E56" s="263">
        <f t="shared" si="17"/>
        <v>0.11311798297092811</v>
      </c>
      <c r="F56" s="263">
        <f t="shared" si="17"/>
        <v>0.10148629455956605</v>
      </c>
      <c r="G56" s="263">
        <f t="shared" si="17"/>
        <v>9.3172227570738772E-2</v>
      </c>
      <c r="H56" s="263">
        <f t="shared" si="17"/>
        <v>0.10579780281960667</v>
      </c>
      <c r="I56" s="263">
        <f t="shared" si="17"/>
        <v>9.4477143198606672E-2</v>
      </c>
      <c r="J56" s="263">
        <f t="shared" si="17"/>
        <v>8.6244701494555223E-2</v>
      </c>
      <c r="K56" s="263">
        <f t="shared" si="17"/>
        <v>7.3999954793751668E-2</v>
      </c>
      <c r="L56" s="263">
        <f t="shared" si="17"/>
        <v>5.753437835909854E-2</v>
      </c>
      <c r="M56" s="263">
        <f t="shared" si="17"/>
        <v>6.8618381336680329E-2</v>
      </c>
      <c r="N56" s="263">
        <f t="shared" si="17"/>
        <v>4.6786112772940723E-2</v>
      </c>
      <c r="O56" s="263">
        <f t="shared" si="17"/>
        <v>4.892047848462136E-2</v>
      </c>
      <c r="P56" s="263">
        <f t="shared" ref="P56" si="18">P30/P$38</f>
        <v>6.9259128002234327E-2</v>
      </c>
      <c r="Q56"/>
      <c r="R56"/>
      <c r="S56"/>
      <c r="T56"/>
      <c r="U56"/>
      <c r="V56"/>
      <c r="W56"/>
      <c r="X56"/>
      <c r="Y56"/>
      <c r="Z56"/>
      <c r="AA56"/>
      <c r="AB56"/>
      <c r="AC56"/>
    </row>
    <row r="57" spans="1:41" s="148" customFormat="1" x14ac:dyDescent="0.2">
      <c r="A57" s="68" t="s">
        <v>123</v>
      </c>
      <c r="B57" s="269" t="s">
        <v>124</v>
      </c>
      <c r="C57" s="263">
        <f t="shared" si="17"/>
        <v>3.7435632162651465E-2</v>
      </c>
      <c r="D57" s="263">
        <f t="shared" si="17"/>
        <v>3.9401274318831787E-2</v>
      </c>
      <c r="E57" s="263">
        <f t="shared" si="17"/>
        <v>4.2317066485443165E-2</v>
      </c>
      <c r="F57" s="263">
        <f t="shared" si="17"/>
        <v>4.5805877106954475E-2</v>
      </c>
      <c r="G57" s="263">
        <f t="shared" si="17"/>
        <v>4.2837674425677659E-2</v>
      </c>
      <c r="H57" s="263">
        <f t="shared" si="17"/>
        <v>4.4689115217148044E-2</v>
      </c>
      <c r="I57" s="263">
        <f t="shared" si="17"/>
        <v>4.2218472208509904E-2</v>
      </c>
      <c r="J57" s="263">
        <f t="shared" si="17"/>
        <v>4.4546242861376331E-2</v>
      </c>
      <c r="K57" s="263">
        <f t="shared" si="17"/>
        <v>4.8735067188441977E-2</v>
      </c>
      <c r="L57" s="263">
        <f t="shared" si="17"/>
        <v>5.3464620887021579E-2</v>
      </c>
      <c r="M57" s="263">
        <f t="shared" si="17"/>
        <v>5.729774474557895E-2</v>
      </c>
      <c r="N57" s="263">
        <f t="shared" si="17"/>
        <v>5.3016809492681317E-2</v>
      </c>
      <c r="O57" s="263">
        <f t="shared" si="17"/>
        <v>4.6629867406784889E-2</v>
      </c>
      <c r="P57" s="263">
        <f t="shared" ref="P57" si="19">P31/P$38</f>
        <v>4.0392615108204299E-2</v>
      </c>
      <c r="Q57"/>
      <c r="R57"/>
      <c r="S57"/>
      <c r="T57"/>
      <c r="U57"/>
      <c r="V57"/>
      <c r="W57"/>
      <c r="X57"/>
      <c r="Y57"/>
      <c r="Z57"/>
      <c r="AA57"/>
      <c r="AB57"/>
      <c r="AC57"/>
    </row>
    <row r="58" spans="1:41" x14ac:dyDescent="0.2">
      <c r="A58" s="68" t="s">
        <v>125</v>
      </c>
      <c r="B58" s="269" t="s">
        <v>126</v>
      </c>
      <c r="C58" s="263">
        <f t="shared" si="17"/>
        <v>0.31991609113312325</v>
      </c>
      <c r="D58" s="263">
        <f t="shared" si="17"/>
        <v>0.31100475054050308</v>
      </c>
      <c r="E58" s="263">
        <f t="shared" si="17"/>
        <v>0.31525158205253279</v>
      </c>
      <c r="F58" s="263">
        <f t="shared" si="17"/>
        <v>0.3235994097598941</v>
      </c>
      <c r="G58" s="263">
        <f t="shared" si="17"/>
        <v>0.33002606519241806</v>
      </c>
      <c r="H58" s="263">
        <f t="shared" si="17"/>
        <v>0.33295984564599052</v>
      </c>
      <c r="I58" s="263">
        <f t="shared" si="17"/>
        <v>0.35233945504543634</v>
      </c>
      <c r="J58" s="263">
        <f t="shared" si="17"/>
        <v>0.36957597017880184</v>
      </c>
      <c r="K58" s="263">
        <f t="shared" si="17"/>
        <v>0.37855080658479301</v>
      </c>
      <c r="L58" s="263">
        <f t="shared" si="17"/>
        <v>0.37779144018363559</v>
      </c>
      <c r="M58" s="263">
        <f t="shared" si="17"/>
        <v>0.36205073434130236</v>
      </c>
      <c r="N58" s="263">
        <f t="shared" si="17"/>
        <v>0.35867772428090683</v>
      </c>
      <c r="O58" s="263">
        <f t="shared" si="17"/>
        <v>0.36325913932137349</v>
      </c>
      <c r="P58" s="263">
        <f t="shared" ref="P58" si="20">P32/P$38</f>
        <v>0.33984371169854177</v>
      </c>
    </row>
    <row r="59" spans="1:41" x14ac:dyDescent="0.2">
      <c r="A59" s="68" t="s">
        <v>127</v>
      </c>
      <c r="B59" s="269" t="s">
        <v>128</v>
      </c>
      <c r="C59" s="263">
        <f t="shared" si="17"/>
        <v>1.6873719226448793E-2</v>
      </c>
      <c r="D59" s="263">
        <f t="shared" si="17"/>
        <v>1.6335490363060676E-2</v>
      </c>
      <c r="E59" s="263">
        <f t="shared" si="17"/>
        <v>1.6495774533913009E-2</v>
      </c>
      <c r="F59" s="263">
        <f t="shared" si="17"/>
        <v>1.6088566414661467E-2</v>
      </c>
      <c r="G59" s="263">
        <f t="shared" si="17"/>
        <v>1.6989937177661348E-2</v>
      </c>
      <c r="H59" s="263">
        <f t="shared" si="17"/>
        <v>1.6253443458279625E-2</v>
      </c>
      <c r="I59" s="263">
        <f t="shared" si="17"/>
        <v>1.6134123011717058E-2</v>
      </c>
      <c r="J59" s="263">
        <f t="shared" si="17"/>
        <v>1.5590551997968391E-2</v>
      </c>
      <c r="K59" s="263">
        <f t="shared" si="17"/>
        <v>1.7020215223092338E-2</v>
      </c>
      <c r="L59" s="263">
        <f t="shared" si="17"/>
        <v>1.5391527648629881E-2</v>
      </c>
      <c r="M59" s="263">
        <f t="shared" si="17"/>
        <v>1.5070638691934425E-2</v>
      </c>
      <c r="N59" s="263">
        <f t="shared" si="17"/>
        <v>1.4505571935340253E-2</v>
      </c>
      <c r="O59" s="263">
        <f t="shared" si="17"/>
        <v>1.4962905216018037E-2</v>
      </c>
      <c r="P59" s="263">
        <f t="shared" ref="P59" si="21">P33/P$38</f>
        <v>1.5109944470697287E-2</v>
      </c>
    </row>
    <row r="60" spans="1:41" x14ac:dyDescent="0.2">
      <c r="A60" s="68" t="s">
        <v>129</v>
      </c>
      <c r="B60" s="269" t="s">
        <v>59</v>
      </c>
      <c r="C60" s="263">
        <f t="shared" si="17"/>
        <v>0.16774021856877944</v>
      </c>
      <c r="D60" s="263">
        <f t="shared" si="17"/>
        <v>0.15034182512435024</v>
      </c>
      <c r="E60" s="263">
        <f t="shared" si="17"/>
        <v>0.15734832525570308</v>
      </c>
      <c r="F60" s="263">
        <f t="shared" si="17"/>
        <v>0.15492690450505048</v>
      </c>
      <c r="G60" s="263">
        <f t="shared" si="17"/>
        <v>0.15053594430859649</v>
      </c>
      <c r="H60" s="263">
        <f t="shared" si="17"/>
        <v>0.13459698044612123</v>
      </c>
      <c r="I60" s="263">
        <f t="shared" si="17"/>
        <v>0.13625339061412028</v>
      </c>
      <c r="J60" s="263">
        <f t="shared" si="17"/>
        <v>0.13747277243258316</v>
      </c>
      <c r="K60" s="263">
        <f t="shared" si="17"/>
        <v>0.13591872280734044</v>
      </c>
      <c r="L60" s="263">
        <f t="shared" si="17"/>
        <v>0.13578794729608767</v>
      </c>
      <c r="M60" s="263">
        <f t="shared" si="17"/>
        <v>0.13833733475682736</v>
      </c>
      <c r="N60" s="263">
        <f t="shared" si="17"/>
        <v>0.16316407124363713</v>
      </c>
      <c r="O60" s="263">
        <f t="shared" si="17"/>
        <v>0.1693940753996267</v>
      </c>
      <c r="P60" s="263">
        <f t="shared" ref="P60" si="22">P34/P$38</f>
        <v>0.15450055417494066</v>
      </c>
    </row>
    <row r="61" spans="1:41" x14ac:dyDescent="0.2">
      <c r="A61" s="270"/>
      <c r="B61" s="271" t="s">
        <v>130</v>
      </c>
      <c r="C61" s="264">
        <f t="shared" si="17"/>
        <v>0.89644848275270683</v>
      </c>
      <c r="D61" s="264">
        <f t="shared" si="17"/>
        <v>0.89255422424938746</v>
      </c>
      <c r="E61" s="264">
        <f t="shared" si="17"/>
        <v>0.90970338016584484</v>
      </c>
      <c r="F61" s="264">
        <f t="shared" si="17"/>
        <v>0.92619458052438353</v>
      </c>
      <c r="G61" s="264">
        <f t="shared" si="17"/>
        <v>0.93295579358157221</v>
      </c>
      <c r="H61" s="264">
        <f t="shared" si="17"/>
        <v>0.92220934148793754</v>
      </c>
      <c r="I61" s="264">
        <f t="shared" si="17"/>
        <v>0.91125760921944177</v>
      </c>
      <c r="J61" s="264">
        <f t="shared" si="17"/>
        <v>0.91480123028853011</v>
      </c>
      <c r="K61" s="264">
        <f t="shared" si="17"/>
        <v>0.90241531643301209</v>
      </c>
      <c r="L61" s="264">
        <f t="shared" si="17"/>
        <v>0.9061324424877345</v>
      </c>
      <c r="M61" s="264">
        <f t="shared" si="17"/>
        <v>0.90167328883351949</v>
      </c>
      <c r="N61" s="264">
        <f t="shared" si="17"/>
        <v>0.90541852236014242</v>
      </c>
      <c r="O61" s="264">
        <f t="shared" si="17"/>
        <v>0.91903133106635437</v>
      </c>
      <c r="P61" s="264">
        <f t="shared" ref="P61" si="23">P35/P$38</f>
        <v>0.91498032106417659</v>
      </c>
    </row>
    <row r="62" spans="1:41" x14ac:dyDescent="0.2">
      <c r="A62" s="270"/>
      <c r="B62" s="272" t="s">
        <v>131</v>
      </c>
      <c r="C62" s="263">
        <f t="shared" si="17"/>
        <v>0.12449400727573544</v>
      </c>
      <c r="D62" s="263">
        <f t="shared" si="17"/>
        <v>0.12814792834517835</v>
      </c>
      <c r="E62" s="263">
        <f t="shared" si="17"/>
        <v>0.11294006698448351</v>
      </c>
      <c r="F62" s="263">
        <f t="shared" si="17"/>
        <v>9.9537241403780577E-2</v>
      </c>
      <c r="G62" s="263">
        <f t="shared" si="17"/>
        <v>9.274575108020483E-2</v>
      </c>
      <c r="H62" s="263">
        <f t="shared" si="17"/>
        <v>0.10334107826633256</v>
      </c>
      <c r="I62" s="263">
        <f t="shared" si="17"/>
        <v>0.11025837334826588</v>
      </c>
      <c r="J62" s="263">
        <f t="shared" si="17"/>
        <v>0.10685561716503447</v>
      </c>
      <c r="K62" s="263">
        <f t="shared" si="17"/>
        <v>0.12017746936082389</v>
      </c>
      <c r="L62" s="263">
        <f t="shared" si="17"/>
        <v>0.11823036210525945</v>
      </c>
      <c r="M62" s="263">
        <f t="shared" si="17"/>
        <v>0.12594108373233456</v>
      </c>
      <c r="N62" s="263">
        <f t="shared" si="17"/>
        <v>0.12093977546538665</v>
      </c>
      <c r="O62" s="263">
        <f t="shared" si="17"/>
        <v>0.10448934545673717</v>
      </c>
      <c r="P62" s="263">
        <f t="shared" ref="P62" si="24">P36/P$38</f>
        <v>0.1055196367788148</v>
      </c>
    </row>
    <row r="63" spans="1:41" x14ac:dyDescent="0.2">
      <c r="A63" s="270"/>
      <c r="B63" s="272" t="s">
        <v>482</v>
      </c>
      <c r="C63" s="263">
        <f t="shared" si="17"/>
        <v>-2.0942490028442316E-2</v>
      </c>
      <c r="D63" s="263">
        <f t="shared" si="17"/>
        <v>-2.0702152594565634E-2</v>
      </c>
      <c r="E63" s="263">
        <f t="shared" si="17"/>
        <v>-2.2643447150328434E-2</v>
      </c>
      <c r="F63" s="263">
        <f t="shared" si="17"/>
        <v>-2.5731821928164124E-2</v>
      </c>
      <c r="G63" s="263">
        <f t="shared" si="17"/>
        <v>-2.5701544661777067E-2</v>
      </c>
      <c r="H63" s="263">
        <f t="shared" si="17"/>
        <v>-2.5550419754270186E-2</v>
      </c>
      <c r="I63" s="263">
        <f t="shared" si="17"/>
        <v>-2.1515982567707689E-2</v>
      </c>
      <c r="J63" s="263">
        <f t="shared" si="17"/>
        <v>-2.1656847453564592E-2</v>
      </c>
      <c r="K63" s="263">
        <f t="shared" si="17"/>
        <v>-2.2592785793835928E-2</v>
      </c>
      <c r="L63" s="263">
        <f t="shared" si="17"/>
        <v>-2.4362804592994031E-2</v>
      </c>
      <c r="M63" s="263">
        <f t="shared" si="17"/>
        <v>-2.7614372565854015E-2</v>
      </c>
      <c r="N63" s="263">
        <f t="shared" si="17"/>
        <v>-2.6358297825529089E-2</v>
      </c>
      <c r="O63" s="263">
        <f t="shared" si="17"/>
        <v>-2.3520676523091574E-2</v>
      </c>
      <c r="P63" s="263">
        <f t="shared" ref="P63" si="25">P37/P$38</f>
        <v>-2.049995784299136E-2</v>
      </c>
    </row>
    <row r="64" spans="1:41" ht="20.100000000000001" customHeight="1" x14ac:dyDescent="0.2">
      <c r="A64" s="294"/>
      <c r="B64" s="295" t="s">
        <v>132</v>
      </c>
      <c r="C64" s="365">
        <f>C38/C$38</f>
        <v>1</v>
      </c>
      <c r="D64" s="365">
        <f t="shared" ref="D64:O64" si="26">D38/D$38</f>
        <v>1</v>
      </c>
      <c r="E64" s="365">
        <f t="shared" si="26"/>
        <v>1</v>
      </c>
      <c r="F64" s="365">
        <f t="shared" si="26"/>
        <v>1</v>
      </c>
      <c r="G64" s="365">
        <f t="shared" si="26"/>
        <v>1</v>
      </c>
      <c r="H64" s="365">
        <f t="shared" si="26"/>
        <v>1</v>
      </c>
      <c r="I64" s="365">
        <f t="shared" si="26"/>
        <v>1</v>
      </c>
      <c r="J64" s="365">
        <f t="shared" si="26"/>
        <v>1</v>
      </c>
      <c r="K64" s="365">
        <f t="shared" si="26"/>
        <v>1</v>
      </c>
      <c r="L64" s="365">
        <f t="shared" si="26"/>
        <v>1</v>
      </c>
      <c r="M64" s="365">
        <f t="shared" si="26"/>
        <v>1</v>
      </c>
      <c r="N64" s="365">
        <f t="shared" si="26"/>
        <v>1</v>
      </c>
      <c r="O64" s="365">
        <f t="shared" si="26"/>
        <v>1</v>
      </c>
      <c r="P64" s="365">
        <f t="shared" ref="P64" si="27">P38/P$38</f>
        <v>1</v>
      </c>
    </row>
    <row r="65" spans="1:41" s="181" customFormat="1" ht="20.100000000000001" customHeight="1" x14ac:dyDescent="0.2">
      <c r="A65" s="337"/>
      <c r="B65"/>
      <c r="C65"/>
      <c r="D65"/>
      <c r="E65"/>
      <c r="F65"/>
      <c r="G65"/>
      <c r="H65"/>
      <c r="I65"/>
      <c r="J65"/>
      <c r="K65"/>
      <c r="L65"/>
      <c r="M65"/>
      <c r="N65"/>
      <c r="O65"/>
      <c r="P65"/>
      <c r="Q65" s="296"/>
      <c r="R65" s="296"/>
      <c r="S65" s="296"/>
      <c r="T65" s="296"/>
      <c r="U65" s="296"/>
      <c r="V65" s="296"/>
      <c r="W65" s="296"/>
      <c r="X65" s="296"/>
      <c r="Y65" s="296"/>
      <c r="Z65" s="296"/>
      <c r="AA65" s="296"/>
      <c r="AB65" s="296"/>
      <c r="AC65" s="296"/>
      <c r="AD65" s="296"/>
      <c r="AE65" s="296"/>
      <c r="AF65" s="296"/>
      <c r="AG65" s="296"/>
      <c r="AH65" s="296"/>
      <c r="AI65" s="296"/>
      <c r="AJ65" s="296"/>
      <c r="AK65" s="296"/>
      <c r="AL65" s="296"/>
      <c r="AM65" s="296"/>
      <c r="AN65" s="296"/>
      <c r="AO65" s="296"/>
    </row>
    <row r="66" spans="1:41" ht="20.100000000000001" customHeight="1" x14ac:dyDescent="0.2">
      <c r="A66" s="45" t="s">
        <v>910</v>
      </c>
    </row>
    <row r="67" spans="1:41" s="51" customFormat="1" ht="20.100000000000001" customHeight="1" x14ac:dyDescent="0.2">
      <c r="A67" s="65"/>
      <c r="B67" s="268" t="s">
        <v>478</v>
      </c>
      <c r="C67" s="197" t="s">
        <v>426</v>
      </c>
      <c r="D67" s="197" t="s">
        <v>427</v>
      </c>
      <c r="E67" s="197" t="s">
        <v>446</v>
      </c>
      <c r="F67" s="197" t="s">
        <v>447</v>
      </c>
      <c r="G67" s="197" t="s">
        <v>411</v>
      </c>
      <c r="H67" s="197" t="s">
        <v>412</v>
      </c>
      <c r="I67" s="197" t="s">
        <v>413</v>
      </c>
      <c r="J67" s="197" t="s">
        <v>414</v>
      </c>
      <c r="K67" s="197" t="s">
        <v>415</v>
      </c>
      <c r="L67" s="197" t="s">
        <v>416</v>
      </c>
      <c r="M67" s="197" t="s">
        <v>417</v>
      </c>
      <c r="N67" s="197" t="s">
        <v>418</v>
      </c>
      <c r="O67" s="197" t="s">
        <v>603</v>
      </c>
      <c r="P67" s="197" t="s">
        <v>617</v>
      </c>
    </row>
    <row r="68" spans="1:41" s="283" customFormat="1" ht="20.100000000000001" customHeight="1" x14ac:dyDescent="0.2">
      <c r="A68" s="68"/>
      <c r="B68" s="272" t="s">
        <v>133</v>
      </c>
      <c r="C68" s="265">
        <v>62.14086918843585</v>
      </c>
      <c r="D68" s="265">
        <v>62.526532736448857</v>
      </c>
      <c r="E68" s="265">
        <v>62.999284553451332</v>
      </c>
      <c r="F68" s="265">
        <v>66.368625447549206</v>
      </c>
      <c r="G68" s="265">
        <v>71.006311434879152</v>
      </c>
      <c r="H68" s="265">
        <v>75.52540580044338</v>
      </c>
      <c r="I68" s="265">
        <v>77.987738605436618</v>
      </c>
      <c r="J68" s="265">
        <v>81.468880257355778</v>
      </c>
      <c r="K68" s="265">
        <v>85.59227695866015</v>
      </c>
      <c r="L68" s="265">
        <v>89.521464188506684</v>
      </c>
      <c r="M68" s="265">
        <v>92.402750147338651</v>
      </c>
      <c r="N68" s="265">
        <v>94.94140840217554</v>
      </c>
      <c r="O68" s="265">
        <v>96.67367921120659</v>
      </c>
      <c r="P68" s="265">
        <v>99.454963180291145</v>
      </c>
      <c r="Q68" s="50"/>
      <c r="R68" s="50"/>
      <c r="S68" s="50"/>
      <c r="T68" s="50"/>
      <c r="U68" s="50"/>
      <c r="V68" s="50"/>
      <c r="W68" s="50"/>
      <c r="X68" s="50"/>
      <c r="Y68" s="50"/>
      <c r="Z68" s="50"/>
      <c r="AA68" s="50"/>
      <c r="AB68" s="50"/>
      <c r="AC68" s="50"/>
      <c r="AD68" s="274"/>
    </row>
    <row r="69" spans="1:41" s="51" customFormat="1" x14ac:dyDescent="0.2">
      <c r="A69" s="68"/>
      <c r="B69" s="272" t="s">
        <v>486</v>
      </c>
      <c r="C69" s="265">
        <v>17.621283177488721</v>
      </c>
      <c r="D69" s="265">
        <v>20.792089938177824</v>
      </c>
      <c r="E69" s="265">
        <v>19.607481523497334</v>
      </c>
      <c r="F69" s="265">
        <v>21.186559299399999</v>
      </c>
      <c r="G69" s="265">
        <v>21.699510729106255</v>
      </c>
      <c r="H69" s="265">
        <v>26.585241687695323</v>
      </c>
      <c r="I69" s="265">
        <v>24.192522408319583</v>
      </c>
      <c r="J69" s="265">
        <v>23.528804682650001</v>
      </c>
      <c r="K69" s="265">
        <v>22.542038125701669</v>
      </c>
      <c r="L69" s="265">
        <v>24.92621589945</v>
      </c>
      <c r="M69" s="265">
        <v>29.763028596315003</v>
      </c>
      <c r="N69" s="265">
        <v>25.201440383491178</v>
      </c>
      <c r="O69" s="265">
        <v>24.418715761439007</v>
      </c>
      <c r="P69" s="265">
        <v>31.118905899685014</v>
      </c>
      <c r="Q69" s="284"/>
      <c r="R69" s="284"/>
      <c r="S69" s="284"/>
      <c r="T69" s="284"/>
      <c r="U69" s="284"/>
      <c r="V69" s="284"/>
      <c r="W69" s="284"/>
      <c r="X69" s="284"/>
      <c r="Y69" s="284"/>
      <c r="Z69" s="284"/>
      <c r="AA69" s="284"/>
      <c r="AB69" s="284"/>
      <c r="AC69" s="284"/>
      <c r="AD69" s="284"/>
      <c r="AE69" s="284"/>
      <c r="AF69" s="284"/>
      <c r="AG69" s="284"/>
      <c r="AH69" s="284"/>
      <c r="AI69" s="284"/>
      <c r="AJ69" s="284"/>
      <c r="AK69" s="284"/>
      <c r="AL69" s="284"/>
      <c r="AM69" s="284"/>
      <c r="AN69" s="284"/>
      <c r="AO69" s="284"/>
    </row>
    <row r="70" spans="1:41" s="51" customFormat="1" x14ac:dyDescent="0.2">
      <c r="A70" s="68"/>
      <c r="B70" s="272" t="s">
        <v>487</v>
      </c>
      <c r="C70" s="265">
        <v>4.0882968051183948</v>
      </c>
      <c r="D70" s="265">
        <v>2.9694749519576242</v>
      </c>
      <c r="E70" s="265">
        <v>3.246241825336726</v>
      </c>
      <c r="F70" s="265">
        <v>3.5140688326392273</v>
      </c>
      <c r="G70" s="265">
        <v>3.3626324435410178</v>
      </c>
      <c r="H70" s="265">
        <v>2.9490731636225904</v>
      </c>
      <c r="I70" s="265">
        <v>3.5815622659572872</v>
      </c>
      <c r="J70" s="265">
        <v>3.8704109701000022</v>
      </c>
      <c r="K70" s="265">
        <v>4.0242418814581669</v>
      </c>
      <c r="L70" s="265">
        <v>4.1443756708829138</v>
      </c>
      <c r="M70" s="265">
        <v>4.9567392343779613</v>
      </c>
      <c r="N70" s="265">
        <v>6.788569269054558</v>
      </c>
      <c r="O70" s="265">
        <v>6.7917941558020063</v>
      </c>
      <c r="P70" s="265">
        <v>6.0258711793154269</v>
      </c>
      <c r="Q70" s="284"/>
      <c r="R70" s="284"/>
      <c r="S70" s="284"/>
      <c r="T70" s="284"/>
      <c r="U70" s="284"/>
      <c r="V70" s="284"/>
      <c r="W70" s="284"/>
      <c r="X70" s="284"/>
      <c r="Y70" s="284"/>
      <c r="Z70" s="284"/>
      <c r="AA70" s="284"/>
      <c r="AB70" s="284"/>
      <c r="AC70" s="284"/>
      <c r="AD70" s="284"/>
      <c r="AE70" s="284"/>
      <c r="AF70" s="284"/>
      <c r="AG70" s="284"/>
      <c r="AH70" s="284"/>
      <c r="AI70" s="284"/>
      <c r="AJ70" s="284"/>
      <c r="AK70" s="284"/>
      <c r="AL70" s="284"/>
      <c r="AM70" s="284"/>
      <c r="AN70" s="284"/>
      <c r="AO70" s="284"/>
    </row>
    <row r="71" spans="1:41" s="51" customFormat="1" x14ac:dyDescent="0.2">
      <c r="A71" s="68"/>
      <c r="B71" s="272" t="s">
        <v>131</v>
      </c>
      <c r="C71" s="265">
        <v>10.923957151012946</v>
      </c>
      <c r="D71" s="265">
        <v>11.291344820086014</v>
      </c>
      <c r="E71" s="265">
        <v>10.826843424062075</v>
      </c>
      <c r="F71" s="265">
        <v>9.0499355533333325</v>
      </c>
      <c r="G71" s="265">
        <v>8.0713719666666659</v>
      </c>
      <c r="H71" s="265">
        <v>9.0224938283333316</v>
      </c>
      <c r="I71" s="265">
        <v>10.14857177</v>
      </c>
      <c r="J71" s="265">
        <v>10.924475604</v>
      </c>
      <c r="K71" s="265">
        <v>13.833751854000003</v>
      </c>
      <c r="L71" s="265">
        <v>12.931330554000001</v>
      </c>
      <c r="M71" s="265">
        <v>10.993691133999997</v>
      </c>
      <c r="N71" s="265">
        <v>11.551037139</v>
      </c>
      <c r="O71" s="265">
        <v>8.3596975299999983</v>
      </c>
      <c r="P71" s="265">
        <v>10.528479689999996</v>
      </c>
      <c r="Q71" s="284"/>
      <c r="R71" s="284"/>
      <c r="S71" s="284"/>
      <c r="T71" s="284"/>
      <c r="U71" s="284"/>
      <c r="V71" s="284"/>
      <c r="W71" s="284"/>
      <c r="X71" s="284"/>
      <c r="Y71" s="284"/>
      <c r="Z71" s="284"/>
      <c r="AA71" s="284"/>
      <c r="AB71" s="284"/>
      <c r="AC71" s="284"/>
      <c r="AD71" s="284"/>
      <c r="AE71" s="284"/>
      <c r="AF71" s="284"/>
      <c r="AG71" s="284"/>
      <c r="AH71" s="284"/>
      <c r="AI71" s="284"/>
      <c r="AJ71" s="284"/>
      <c r="AK71" s="284"/>
      <c r="AL71" s="284"/>
      <c r="AM71" s="284"/>
      <c r="AN71" s="284"/>
      <c r="AO71" s="284"/>
    </row>
    <row r="72" spans="1:41" s="51" customFormat="1" x14ac:dyDescent="0.2">
      <c r="A72" s="68"/>
      <c r="B72" s="272" t="s">
        <v>482</v>
      </c>
      <c r="C72" s="265">
        <v>-2.225958612402124</v>
      </c>
      <c r="D72" s="265">
        <v>-2.2503667989272671</v>
      </c>
      <c r="E72" s="265">
        <v>-2.4450143601505294</v>
      </c>
      <c r="F72" s="265">
        <v>-2.8546298983609328</v>
      </c>
      <c r="G72" s="265">
        <v>-2.9595879394622719</v>
      </c>
      <c r="H72" s="265">
        <v>-3.1870334452622351</v>
      </c>
      <c r="I72" s="265">
        <v>-2.7301110766385599</v>
      </c>
      <c r="J72" s="265">
        <v>-2.8393505586826855</v>
      </c>
      <c r="K72" s="265">
        <v>-3.1077918313582376</v>
      </c>
      <c r="L72" s="265">
        <v>-3.4924575234542852</v>
      </c>
      <c r="M72" s="265">
        <v>-4.1349490153627562</v>
      </c>
      <c r="N72" s="265">
        <v>-4.0213738230723681</v>
      </c>
      <c r="O72" s="265">
        <v>-3.5648120419000113</v>
      </c>
      <c r="P72" s="265">
        <v>-3.3401780521783646</v>
      </c>
      <c r="Q72" s="284"/>
      <c r="R72" s="284"/>
      <c r="S72" s="284"/>
      <c r="T72" s="284"/>
      <c r="U72" s="284"/>
      <c r="V72" s="284"/>
      <c r="W72" s="284"/>
      <c r="X72" s="284"/>
      <c r="Y72" s="284"/>
      <c r="Z72" s="284"/>
      <c r="AA72" s="284"/>
      <c r="AB72" s="284"/>
      <c r="AC72" s="284"/>
      <c r="AD72" s="284"/>
      <c r="AE72" s="284"/>
      <c r="AF72" s="284"/>
      <c r="AG72" s="284"/>
      <c r="AH72" s="284"/>
      <c r="AI72" s="284"/>
      <c r="AJ72" s="284"/>
      <c r="AK72" s="284"/>
      <c r="AL72" s="284"/>
      <c r="AM72" s="284"/>
      <c r="AN72" s="284"/>
      <c r="AO72" s="284"/>
    </row>
    <row r="73" spans="1:41" s="51" customFormat="1" x14ac:dyDescent="0.2">
      <c r="A73" s="68"/>
      <c r="B73" s="285" t="s">
        <v>488</v>
      </c>
      <c r="C73" s="266">
        <v>92.548447709653786</v>
      </c>
      <c r="D73" s="266">
        <v>95.329075647743053</v>
      </c>
      <c r="E73" s="266">
        <v>94.234836966196951</v>
      </c>
      <c r="F73" s="266">
        <v>97.264559234560835</v>
      </c>
      <c r="G73" s="266">
        <v>101.18023863473081</v>
      </c>
      <c r="H73" s="266">
        <v>110.89518103483239</v>
      </c>
      <c r="I73" s="266">
        <v>113.18028397307492</v>
      </c>
      <c r="J73" s="266">
        <v>116.95322095542309</v>
      </c>
      <c r="K73" s="266">
        <v>122.88451698846174</v>
      </c>
      <c r="L73" s="266">
        <v>128.03092878938531</v>
      </c>
      <c r="M73" s="266">
        <v>133.98126009666885</v>
      </c>
      <c r="N73" s="266">
        <v>134.46108137064891</v>
      </c>
      <c r="O73" s="266">
        <v>132.67907461654758</v>
      </c>
      <c r="P73" s="266">
        <v>143.7880418971132</v>
      </c>
      <c r="Q73" s="284"/>
      <c r="R73" s="284"/>
      <c r="S73" s="284"/>
      <c r="T73" s="284"/>
      <c r="U73" s="284"/>
      <c r="V73" s="284"/>
      <c r="W73" s="284"/>
      <c r="X73" s="284"/>
      <c r="Y73" s="284"/>
      <c r="Z73" s="284"/>
      <c r="AA73" s="284"/>
      <c r="AB73" s="284"/>
      <c r="AC73" s="284"/>
      <c r="AD73" s="284"/>
      <c r="AE73" s="284"/>
      <c r="AF73" s="284"/>
      <c r="AG73" s="284"/>
      <c r="AH73" s="284"/>
      <c r="AI73" s="284"/>
      <c r="AJ73" s="284"/>
      <c r="AK73" s="284"/>
      <c r="AL73" s="284"/>
      <c r="AM73" s="284"/>
      <c r="AN73" s="284"/>
      <c r="AO73" s="284"/>
    </row>
    <row r="74" spans="1:41" s="51" customFormat="1" x14ac:dyDescent="0.2">
      <c r="A74" s="270"/>
      <c r="B74" s="286" t="s">
        <v>489</v>
      </c>
      <c r="C74" s="287">
        <v>0.87072371090298617</v>
      </c>
      <c r="D74" s="287">
        <v>0.87697573200032453</v>
      </c>
      <c r="E74" s="287">
        <v>0.87271534488350722</v>
      </c>
      <c r="F74" s="287">
        <v>0.87674914341160004</v>
      </c>
      <c r="G74" s="287">
        <v>0.87866570460220172</v>
      </c>
      <c r="H74" s="287">
        <v>0.8890457137743063</v>
      </c>
      <c r="I74" s="287">
        <v>0.89197287165736849</v>
      </c>
      <c r="J74" s="287">
        <v>0.89204837975686235</v>
      </c>
      <c r="K74" s="287">
        <v>0.89333640100532252</v>
      </c>
      <c r="L74" s="287">
        <v>0.89312253019765542</v>
      </c>
      <c r="M74" s="287">
        <v>0.89476518801222094</v>
      </c>
      <c r="N74" s="287">
        <v>0.88133194889165734</v>
      </c>
      <c r="O74" s="287">
        <v>0.87541827135874506</v>
      </c>
      <c r="P74" s="287">
        <v>0.88248253571234858</v>
      </c>
      <c r="Q74" s="284"/>
      <c r="R74" s="284"/>
      <c r="S74" s="284"/>
      <c r="T74" s="284"/>
      <c r="U74" s="284"/>
      <c r="V74" s="284"/>
      <c r="W74" s="284"/>
      <c r="X74" s="284"/>
      <c r="Y74" s="284"/>
      <c r="Z74" s="284"/>
      <c r="AA74" s="284"/>
      <c r="AB74" s="284"/>
      <c r="AC74" s="284"/>
      <c r="AD74" s="284"/>
      <c r="AE74" s="284"/>
      <c r="AF74" s="284"/>
      <c r="AG74" s="284"/>
      <c r="AH74" s="284"/>
      <c r="AI74" s="284"/>
      <c r="AJ74" s="284"/>
      <c r="AK74" s="284"/>
      <c r="AL74" s="284"/>
      <c r="AM74" s="284"/>
      <c r="AN74" s="284"/>
      <c r="AO74" s="284"/>
    </row>
    <row r="75" spans="1:41" s="51" customFormat="1" x14ac:dyDescent="0.2">
      <c r="A75" s="289"/>
      <c r="B75" s="290" t="s">
        <v>490</v>
      </c>
      <c r="C75" s="527">
        <v>6.8756616263905848</v>
      </c>
      <c r="D75" s="527">
        <v>6.923992344838263</v>
      </c>
      <c r="E75" s="527">
        <v>7.136056173095465</v>
      </c>
      <c r="F75" s="527">
        <v>6.9269494917297232</v>
      </c>
      <c r="G75" s="527">
        <v>7.1663758153394959</v>
      </c>
      <c r="H75" s="527">
        <v>7.1461146544605052</v>
      </c>
      <c r="I75" s="527">
        <v>7.0126265433667951</v>
      </c>
      <c r="J75" s="527">
        <v>7.2304573155334673</v>
      </c>
      <c r="K75" s="527">
        <v>7.3755929007405303</v>
      </c>
      <c r="L75" s="527">
        <v>7.5657834082795867</v>
      </c>
      <c r="M75" s="527">
        <v>7.7163150129098392</v>
      </c>
      <c r="N75" s="527">
        <v>8.7234829691732436</v>
      </c>
      <c r="O75" s="527">
        <v>9.4537177828750298</v>
      </c>
      <c r="P75" s="527">
        <v>9.4114344242259875</v>
      </c>
      <c r="Q75" s="288"/>
      <c r="R75" s="288"/>
      <c r="S75" s="288"/>
      <c r="T75" s="288"/>
      <c r="U75" s="288"/>
      <c r="V75" s="288"/>
      <c r="W75" s="288"/>
      <c r="X75" s="288"/>
      <c r="Y75" s="288"/>
      <c r="Z75" s="288"/>
      <c r="AA75" s="288"/>
      <c r="AB75" s="288"/>
      <c r="AC75" s="288"/>
      <c r="AD75" s="288"/>
      <c r="AE75" s="288"/>
      <c r="AF75" s="288"/>
      <c r="AG75" s="288"/>
      <c r="AH75" s="288"/>
      <c r="AI75" s="288"/>
      <c r="AJ75" s="288"/>
      <c r="AK75" s="288"/>
      <c r="AL75" s="288"/>
      <c r="AM75" s="288"/>
      <c r="AN75" s="288"/>
      <c r="AO75" s="288"/>
    </row>
    <row r="76" spans="1:41" s="51" customFormat="1" x14ac:dyDescent="0.2">
      <c r="A76" s="289"/>
      <c r="B76" s="290" t="s">
        <v>491</v>
      </c>
      <c r="C76" s="527">
        <v>6.8650000000000002</v>
      </c>
      <c r="D76" s="527">
        <v>6.4489999999999998</v>
      </c>
      <c r="E76" s="527">
        <v>6.6079999999999997</v>
      </c>
      <c r="F76" s="527">
        <v>6.7462206863504059</v>
      </c>
      <c r="G76" s="527">
        <v>6.8055282872385652</v>
      </c>
      <c r="H76" s="527">
        <v>6.693776216114558</v>
      </c>
      <c r="I76" s="527">
        <v>6.6946749353169652</v>
      </c>
      <c r="J76" s="527">
        <v>6.9226872686568699</v>
      </c>
      <c r="K76" s="527">
        <v>7.2967128823457985</v>
      </c>
      <c r="L76" s="527">
        <v>7.7553189744196294</v>
      </c>
      <c r="M76" s="527">
        <v>8.041442335117555</v>
      </c>
      <c r="N76" s="527">
        <v>9.3811988096291383</v>
      </c>
      <c r="O76" s="527">
        <v>9.4279859821105045</v>
      </c>
      <c r="P76" s="527">
        <v>9.73637348677752</v>
      </c>
      <c r="Q76" s="288"/>
      <c r="R76" s="288"/>
      <c r="S76" s="288"/>
      <c r="T76" s="288"/>
      <c r="U76" s="288"/>
      <c r="V76" s="288"/>
      <c r="W76" s="288"/>
      <c r="X76" s="288"/>
      <c r="Y76" s="288"/>
      <c r="Z76" s="288"/>
      <c r="AA76" s="288"/>
      <c r="AB76" s="288"/>
      <c r="AC76" s="288"/>
      <c r="AD76" s="288"/>
      <c r="AE76" s="288"/>
      <c r="AF76" s="288"/>
      <c r="AG76" s="288"/>
      <c r="AH76" s="288"/>
      <c r="AI76" s="288"/>
      <c r="AJ76" s="288"/>
      <c r="AK76" s="288"/>
      <c r="AL76" s="288"/>
      <c r="AM76" s="288"/>
      <c r="AN76" s="288"/>
      <c r="AO76" s="288"/>
    </row>
    <row r="77" spans="1:41" s="51" customFormat="1" x14ac:dyDescent="0.2">
      <c r="A77" s="289"/>
      <c r="B77" s="291" t="s">
        <v>492</v>
      </c>
      <c r="C77" s="528">
        <v>13.740661626390585</v>
      </c>
      <c r="D77" s="528">
        <v>13.372992344838263</v>
      </c>
      <c r="E77" s="528">
        <v>13.744056173095466</v>
      </c>
      <c r="F77" s="528">
        <v>13.673170178080129</v>
      </c>
      <c r="G77" s="528">
        <v>13.971904102578062</v>
      </c>
      <c r="H77" s="528">
        <v>13.839890870575063</v>
      </c>
      <c r="I77" s="528">
        <v>13.70730147868376</v>
      </c>
      <c r="J77" s="528">
        <v>14.153144584190336</v>
      </c>
      <c r="K77" s="528">
        <v>14.67230578308633</v>
      </c>
      <c r="L77" s="528">
        <v>15.321102382699216</v>
      </c>
      <c r="M77" s="528">
        <v>15.757757348027393</v>
      </c>
      <c r="N77" s="528">
        <v>18.10468177880238</v>
      </c>
      <c r="O77" s="528">
        <v>18.881703764985534</v>
      </c>
      <c r="P77" s="528">
        <v>19.147807911003508</v>
      </c>
      <c r="Q77" s="288"/>
      <c r="R77" s="288"/>
      <c r="S77" s="288"/>
      <c r="T77" s="288"/>
      <c r="U77" s="288"/>
      <c r="V77" s="288"/>
      <c r="W77" s="288"/>
      <c r="X77" s="288"/>
      <c r="Y77" s="288"/>
      <c r="Z77" s="288"/>
      <c r="AA77" s="288"/>
      <c r="AB77" s="288"/>
      <c r="AC77" s="288"/>
      <c r="AD77" s="288"/>
      <c r="AE77" s="288"/>
      <c r="AF77" s="288"/>
      <c r="AG77" s="288"/>
      <c r="AH77" s="288"/>
      <c r="AI77" s="288"/>
      <c r="AJ77" s="288"/>
      <c r="AK77" s="288"/>
      <c r="AL77" s="288"/>
      <c r="AM77" s="288"/>
      <c r="AN77" s="288"/>
      <c r="AO77" s="288"/>
    </row>
    <row r="78" spans="1:41" s="51" customFormat="1" x14ac:dyDescent="0.2">
      <c r="A78" s="289"/>
      <c r="B78" s="292" t="s">
        <v>493</v>
      </c>
      <c r="C78" s="293">
        <v>0.12927628909701383</v>
      </c>
      <c r="D78" s="293">
        <v>0.1230242679996754</v>
      </c>
      <c r="E78" s="293">
        <v>0.12728465511649281</v>
      </c>
      <c r="F78" s="293">
        <v>0.12325085658839995</v>
      </c>
      <c r="G78" s="293">
        <v>0.12133429539779823</v>
      </c>
      <c r="H78" s="293">
        <v>0.1109542862256937</v>
      </c>
      <c r="I78" s="293">
        <v>0.10802712834263153</v>
      </c>
      <c r="J78" s="293">
        <v>0.10795162024313765</v>
      </c>
      <c r="K78" s="293">
        <v>0.10666359899467753</v>
      </c>
      <c r="L78" s="293">
        <v>0.10687746980234453</v>
      </c>
      <c r="M78" s="293">
        <v>0.10523481198777918</v>
      </c>
      <c r="N78" s="293">
        <v>0.11866805110834261</v>
      </c>
      <c r="O78" s="293">
        <v>0.12458172864125493</v>
      </c>
      <c r="P78" s="293">
        <v>0.11751746428765153</v>
      </c>
    </row>
    <row r="79" spans="1:41" ht="20.100000000000001" customHeight="1" x14ac:dyDescent="0.2">
      <c r="A79" s="294"/>
      <c r="B79" s="295" t="s">
        <v>151</v>
      </c>
      <c r="C79" s="398">
        <v>106.28910933604438</v>
      </c>
      <c r="D79" s="398">
        <v>108.70206799258132</v>
      </c>
      <c r="E79" s="398">
        <v>107.97889313929241</v>
      </c>
      <c r="F79" s="398">
        <v>110.93772941264096</v>
      </c>
      <c r="G79" s="398">
        <v>115.15214273730888</v>
      </c>
      <c r="H79" s="398">
        <v>124.73507190540745</v>
      </c>
      <c r="I79" s="398">
        <v>126.88758545175868</v>
      </c>
      <c r="J79" s="398">
        <v>131.10636553961342</v>
      </c>
      <c r="K79" s="398">
        <v>137.55682277154807</v>
      </c>
      <c r="L79" s="398">
        <v>143.35203117208454</v>
      </c>
      <c r="M79" s="398">
        <v>149.73901744469623</v>
      </c>
      <c r="N79" s="398">
        <v>152.5657631494513</v>
      </c>
      <c r="O79" s="398">
        <v>151.56077838153311</v>
      </c>
      <c r="P79" s="398">
        <v>162.9358498081167</v>
      </c>
    </row>
    <row r="80" spans="1:41" s="181" customFormat="1" ht="20.100000000000001" customHeight="1" x14ac:dyDescent="0.2">
      <c r="A80" s="337" t="s">
        <v>388</v>
      </c>
      <c r="B80"/>
      <c r="C80"/>
      <c r="D80"/>
      <c r="E80"/>
      <c r="F80"/>
      <c r="G80"/>
      <c r="H80"/>
      <c r="I80"/>
      <c r="J80"/>
      <c r="K80"/>
      <c r="L80"/>
      <c r="M80"/>
      <c r="N80"/>
      <c r="O80"/>
      <c r="P80"/>
      <c r="Q80" s="296"/>
      <c r="R80" s="296"/>
      <c r="S80" s="296"/>
      <c r="T80" s="296"/>
      <c r="U80" s="296"/>
      <c r="V80" s="296"/>
      <c r="W80" s="296"/>
      <c r="X80" s="296"/>
      <c r="Y80" s="296"/>
      <c r="Z80" s="296"/>
      <c r="AA80" s="296"/>
      <c r="AB80" s="296"/>
      <c r="AC80" s="296"/>
      <c r="AD80" s="296"/>
      <c r="AE80" s="296"/>
      <c r="AF80" s="296"/>
      <c r="AG80" s="296"/>
      <c r="AH80" s="296"/>
      <c r="AI80" s="296"/>
      <c r="AJ80" s="296"/>
      <c r="AK80" s="296"/>
      <c r="AL80" s="296"/>
      <c r="AM80" s="296"/>
      <c r="AN80" s="296"/>
      <c r="AO80" s="296"/>
    </row>
    <row r="81" spans="1:41" ht="20.100000000000001" customHeight="1" x14ac:dyDescent="0.2">
      <c r="A81" s="45" t="s">
        <v>906</v>
      </c>
    </row>
    <row r="82" spans="1:41" s="51" customFormat="1" ht="20.100000000000001" customHeight="1" x14ac:dyDescent="0.2">
      <c r="A82" s="65"/>
      <c r="B82" s="268" t="s">
        <v>809</v>
      </c>
      <c r="C82" s="197" t="s">
        <v>426</v>
      </c>
      <c r="D82" s="197" t="s">
        <v>427</v>
      </c>
      <c r="E82" s="197" t="s">
        <v>446</v>
      </c>
      <c r="F82" s="197" t="s">
        <v>447</v>
      </c>
      <c r="G82" s="197" t="s">
        <v>411</v>
      </c>
      <c r="H82" s="197" t="s">
        <v>412</v>
      </c>
      <c r="I82" s="197" t="s">
        <v>413</v>
      </c>
      <c r="J82" s="197" t="s">
        <v>414</v>
      </c>
      <c r="K82" s="197" t="s">
        <v>415</v>
      </c>
      <c r="L82" s="197" t="s">
        <v>416</v>
      </c>
      <c r="M82" s="197" t="s">
        <v>417</v>
      </c>
      <c r="N82" s="197" t="s">
        <v>418</v>
      </c>
      <c r="O82" s="197" t="s">
        <v>603</v>
      </c>
      <c r="P82" s="197" t="s">
        <v>617</v>
      </c>
    </row>
    <row r="83" spans="1:41" s="283" customFormat="1" ht="20.100000000000001" customHeight="1" x14ac:dyDescent="0.2">
      <c r="A83" s="68"/>
      <c r="B83" s="272" t="s">
        <v>133</v>
      </c>
      <c r="C83" s="265">
        <v>71.932340907043198</v>
      </c>
      <c r="D83" s="265">
        <v>71.503023970182156</v>
      </c>
      <c r="E83" s="265">
        <v>68.894326862101707</v>
      </c>
      <c r="F83" s="265">
        <v>69.668867163232065</v>
      </c>
      <c r="G83" s="265">
        <v>75.044408965103287</v>
      </c>
      <c r="H83" s="265">
        <v>78.618350728035992</v>
      </c>
      <c r="I83" s="265">
        <v>79.083665741312728</v>
      </c>
      <c r="J83" s="265">
        <v>81.468880257355778</v>
      </c>
      <c r="K83" s="265">
        <v>84.71761310921687</v>
      </c>
      <c r="L83" s="265">
        <v>87.608982511879617</v>
      </c>
      <c r="M83" s="265">
        <v>90.566329965524915</v>
      </c>
      <c r="N83" s="265">
        <v>90.7952858846552</v>
      </c>
      <c r="O83" s="265">
        <v>90.525834605981316</v>
      </c>
      <c r="P83" s="265">
        <v>92.789925335942712</v>
      </c>
      <c r="Q83" s="50"/>
      <c r="R83" s="50"/>
      <c r="S83" s="50"/>
      <c r="T83" s="50"/>
      <c r="U83" s="50"/>
      <c r="V83" s="50"/>
      <c r="W83" s="50"/>
      <c r="X83" s="50"/>
      <c r="Y83" s="50"/>
      <c r="Z83" s="50"/>
      <c r="AA83" s="50"/>
      <c r="AB83" s="50"/>
      <c r="AC83" s="50"/>
      <c r="AD83" s="274"/>
    </row>
    <row r="84" spans="1:41" s="51" customFormat="1" x14ac:dyDescent="0.2">
      <c r="A84" s="68"/>
      <c r="B84" s="272" t="s">
        <v>486</v>
      </c>
      <c r="C84" s="265">
        <v>23.364741197913961</v>
      </c>
      <c r="D84" s="265">
        <v>20.809621633010341</v>
      </c>
      <c r="E84" s="265">
        <v>20.27250272767774</v>
      </c>
      <c r="F84" s="265">
        <v>24.700437307486506</v>
      </c>
      <c r="G84" s="265">
        <v>26.127475605975512</v>
      </c>
      <c r="H84" s="265">
        <v>26.415414337235394</v>
      </c>
      <c r="I84" s="265">
        <v>25.860524324841244</v>
      </c>
      <c r="J84" s="265">
        <v>23.528804682650001</v>
      </c>
      <c r="K84" s="265">
        <v>22.033738770718525</v>
      </c>
      <c r="L84" s="265">
        <v>21.468310825196358</v>
      </c>
      <c r="M84" s="265">
        <v>23.059833651399057</v>
      </c>
      <c r="N84" s="265">
        <v>20.048558647678835</v>
      </c>
      <c r="O84" s="265">
        <v>20.371325379753376</v>
      </c>
      <c r="P84" s="265">
        <v>23.823098622043023</v>
      </c>
      <c r="Q84" s="284"/>
      <c r="R84" s="284"/>
      <c r="S84" s="284"/>
      <c r="T84" s="284"/>
      <c r="U84" s="284"/>
      <c r="V84" s="284"/>
      <c r="W84" s="284"/>
      <c r="X84" s="284"/>
      <c r="Y84" s="284"/>
      <c r="Z84" s="284"/>
      <c r="AA84" s="284"/>
      <c r="AB84" s="284"/>
      <c r="AC84" s="284"/>
      <c r="AD84" s="284"/>
      <c r="AE84" s="284"/>
      <c r="AF84" s="284"/>
      <c r="AG84" s="284"/>
      <c r="AH84" s="284"/>
      <c r="AI84" s="284"/>
      <c r="AJ84" s="284"/>
      <c r="AK84" s="284"/>
      <c r="AL84" s="284"/>
      <c r="AM84" s="284"/>
      <c r="AN84" s="284"/>
      <c r="AO84" s="284"/>
    </row>
    <row r="85" spans="1:41" s="51" customFormat="1" x14ac:dyDescent="0.2">
      <c r="A85" s="68"/>
      <c r="B85" s="272" t="s">
        <v>487</v>
      </c>
      <c r="C85" s="265">
        <v>3.861966213705665</v>
      </c>
      <c r="D85" s="265">
        <v>3.6275047982850523</v>
      </c>
      <c r="E85" s="265">
        <v>3.3690541251015667</v>
      </c>
      <c r="F85" s="265">
        <v>3.6372227430114834</v>
      </c>
      <c r="G85" s="265">
        <v>3.8954633871900177</v>
      </c>
      <c r="H85" s="265">
        <v>3.2774789868109755</v>
      </c>
      <c r="I85" s="265">
        <v>3.7077672527737771</v>
      </c>
      <c r="J85" s="265">
        <v>3.8704109701000018</v>
      </c>
      <c r="K85" s="265">
        <v>3.9784194440599903</v>
      </c>
      <c r="L85" s="265">
        <v>3.9999665714359649</v>
      </c>
      <c r="M85" s="265">
        <v>4.4078486266515631</v>
      </c>
      <c r="N85" s="265">
        <v>4.7780605756187366</v>
      </c>
      <c r="O85" s="265">
        <v>4.5465609572983192</v>
      </c>
      <c r="P85" s="265">
        <v>4.3655927776618242</v>
      </c>
      <c r="Q85" s="284"/>
      <c r="R85" s="284"/>
      <c r="S85" s="284"/>
      <c r="T85" s="284"/>
      <c r="U85" s="284"/>
      <c r="V85" s="284"/>
      <c r="W85" s="284"/>
      <c r="X85" s="284"/>
      <c r="Y85" s="284"/>
      <c r="Z85" s="284"/>
      <c r="AA85" s="284"/>
      <c r="AB85" s="284"/>
      <c r="AC85" s="284"/>
      <c r="AD85" s="284"/>
      <c r="AE85" s="284"/>
      <c r="AF85" s="284"/>
      <c r="AG85" s="284"/>
      <c r="AH85" s="284"/>
      <c r="AI85" s="284"/>
      <c r="AJ85" s="284"/>
      <c r="AK85" s="284"/>
      <c r="AL85" s="284"/>
      <c r="AM85" s="284"/>
      <c r="AN85" s="284"/>
      <c r="AO85" s="284"/>
    </row>
    <row r="86" spans="1:41" s="51" customFormat="1" x14ac:dyDescent="0.2">
      <c r="A86" s="68"/>
      <c r="B86" s="272" t="s">
        <v>131</v>
      </c>
      <c r="C86" s="265">
        <v>8.7875790662897373</v>
      </c>
      <c r="D86" s="265">
        <v>9.4025286539137198</v>
      </c>
      <c r="E86" s="265">
        <v>9.9418150525578515</v>
      </c>
      <c r="F86" s="265">
        <v>11.520505812052711</v>
      </c>
      <c r="G86" s="265">
        <v>10.980828512354119</v>
      </c>
      <c r="H86" s="265">
        <v>11.291011551494318</v>
      </c>
      <c r="I86" s="265">
        <v>11.226531946143599</v>
      </c>
      <c r="J86" s="265">
        <v>10.924475604</v>
      </c>
      <c r="K86" s="265">
        <v>12.294043883024562</v>
      </c>
      <c r="L86" s="265">
        <v>12.275364576238207</v>
      </c>
      <c r="M86" s="265">
        <v>11.718153270227194</v>
      </c>
      <c r="N86" s="265">
        <v>11.555718715635921</v>
      </c>
      <c r="O86" s="265">
        <v>10.143720102131137</v>
      </c>
      <c r="P86" s="265">
        <v>11.665918658508692</v>
      </c>
      <c r="Q86" s="284"/>
      <c r="R86" s="284"/>
      <c r="S86" s="284"/>
      <c r="T86" s="284"/>
      <c r="U86" s="284"/>
      <c r="V86" s="284"/>
      <c r="W86" s="284"/>
      <c r="X86" s="284"/>
      <c r="Y86" s="284"/>
      <c r="Z86" s="284"/>
      <c r="AA86" s="284"/>
      <c r="AB86" s="284"/>
      <c r="AC86" s="284"/>
      <c r="AD86" s="284"/>
      <c r="AE86" s="284"/>
      <c r="AF86" s="284"/>
      <c r="AG86" s="284"/>
      <c r="AH86" s="284"/>
      <c r="AI86" s="284"/>
      <c r="AJ86" s="284"/>
      <c r="AK86" s="284"/>
      <c r="AL86" s="284"/>
      <c r="AM86" s="284"/>
      <c r="AN86" s="284"/>
      <c r="AO86" s="284"/>
    </row>
    <row r="87" spans="1:41" s="51" customFormat="1" x14ac:dyDescent="0.2">
      <c r="A87" s="68"/>
      <c r="B87" s="272" t="s">
        <v>482</v>
      </c>
      <c r="C87" s="265">
        <v>-2.4041909070641041</v>
      </c>
      <c r="D87" s="265">
        <v>-2.4656826043172475</v>
      </c>
      <c r="E87" s="265">
        <v>-2.551250317397471</v>
      </c>
      <c r="F87" s="265">
        <v>-2.6325521938289067</v>
      </c>
      <c r="G87" s="265">
        <v>-2.7211497143570558</v>
      </c>
      <c r="H87" s="265">
        <v>-2.7946432149439655</v>
      </c>
      <c r="I87" s="265">
        <v>-2.7306066827707043</v>
      </c>
      <c r="J87" s="265">
        <v>-2.8393505586826855</v>
      </c>
      <c r="K87" s="265">
        <v>-2.8105961390241818</v>
      </c>
      <c r="L87" s="265">
        <v>-2.6934560559983032</v>
      </c>
      <c r="M87" s="265">
        <v>-3.0054271360151086</v>
      </c>
      <c r="N87" s="265">
        <v>-3.3284327146013424</v>
      </c>
      <c r="O87" s="265">
        <v>-3.5659637088645222</v>
      </c>
      <c r="P87" s="265">
        <v>-3.6764052556462303</v>
      </c>
      <c r="Q87" s="284"/>
      <c r="R87" s="284"/>
      <c r="S87" s="284"/>
      <c r="T87" s="284"/>
      <c r="U87" s="284"/>
      <c r="V87" s="284"/>
      <c r="W87" s="284"/>
      <c r="X87" s="284"/>
      <c r="Y87" s="284"/>
      <c r="Z87" s="284"/>
      <c r="AA87" s="284"/>
      <c r="AB87" s="284"/>
      <c r="AC87" s="284"/>
      <c r="AD87" s="284"/>
      <c r="AE87" s="284"/>
      <c r="AF87" s="284"/>
      <c r="AG87" s="284"/>
      <c r="AH87" s="284"/>
      <c r="AI87" s="284"/>
      <c r="AJ87" s="284"/>
      <c r="AK87" s="284"/>
      <c r="AL87" s="284"/>
      <c r="AM87" s="284"/>
      <c r="AN87" s="284"/>
      <c r="AO87" s="284"/>
    </row>
    <row r="88" spans="1:41" s="51" customFormat="1" x14ac:dyDescent="0.2">
      <c r="A88" s="68"/>
      <c r="B88" s="285" t="s">
        <v>488</v>
      </c>
      <c r="C88" s="266">
        <v>105.54243647788846</v>
      </c>
      <c r="D88" s="266">
        <v>102.87699645107402</v>
      </c>
      <c r="E88" s="266">
        <v>99.926448450041391</v>
      </c>
      <c r="F88" s="266">
        <v>106.89448083195387</v>
      </c>
      <c r="G88" s="266">
        <v>113.32702675626589</v>
      </c>
      <c r="H88" s="266">
        <v>116.80761238863272</v>
      </c>
      <c r="I88" s="266">
        <v>117.14788258230064</v>
      </c>
      <c r="J88" s="266">
        <v>116.95322095542309</v>
      </c>
      <c r="K88" s="266">
        <v>120.21321906799577</v>
      </c>
      <c r="L88" s="266">
        <v>122.65916842875184</v>
      </c>
      <c r="M88" s="266">
        <v>126.74673837778762</v>
      </c>
      <c r="N88" s="266">
        <v>123.84919110898734</v>
      </c>
      <c r="O88" s="266">
        <v>122.02147733629964</v>
      </c>
      <c r="P88" s="266">
        <v>128.96813013851005</v>
      </c>
      <c r="Q88" s="284"/>
      <c r="R88" s="284"/>
      <c r="S88" s="284"/>
      <c r="T88" s="284"/>
      <c r="U88" s="284"/>
      <c r="V88" s="284"/>
      <c r="W88" s="284"/>
      <c r="X88" s="284"/>
      <c r="Y88" s="284"/>
      <c r="Z88" s="284"/>
      <c r="AA88" s="284"/>
      <c r="AB88" s="284"/>
      <c r="AC88" s="284"/>
      <c r="AD88" s="284"/>
      <c r="AE88" s="284"/>
      <c r="AF88" s="284"/>
      <c r="AG88" s="284"/>
      <c r="AH88" s="284"/>
      <c r="AI88" s="284"/>
      <c r="AJ88" s="284"/>
      <c r="AK88" s="284"/>
      <c r="AL88" s="284"/>
      <c r="AM88" s="284"/>
      <c r="AN88" s="284"/>
      <c r="AO88" s="284"/>
    </row>
    <row r="89" spans="1:41" s="51" customFormat="1" x14ac:dyDescent="0.2">
      <c r="A89" s="270"/>
      <c r="B89" s="286" t="s">
        <v>489</v>
      </c>
      <c r="C89" s="287">
        <v>0.87497089106237702</v>
      </c>
      <c r="D89" s="287">
        <v>0.877841937265883</v>
      </c>
      <c r="E89" s="287">
        <v>0.87360677716773716</v>
      </c>
      <c r="F89" s="287">
        <v>0.88253736909775471</v>
      </c>
      <c r="G89" s="287">
        <v>0.8880176991190043</v>
      </c>
      <c r="H89" s="287">
        <v>0.8919584085699096</v>
      </c>
      <c r="I89" s="287">
        <v>0.89303801213721845</v>
      </c>
      <c r="J89" s="287">
        <v>0.89204837975686235</v>
      </c>
      <c r="K89" s="287">
        <v>0.89348666793060194</v>
      </c>
      <c r="L89" s="287">
        <v>0.89482051869152091</v>
      </c>
      <c r="M89" s="287">
        <v>0.89727766940062037</v>
      </c>
      <c r="N89" s="287">
        <v>0.89402412707182888</v>
      </c>
      <c r="O89" s="287">
        <v>0.89271556939157748</v>
      </c>
      <c r="P89" s="287">
        <v>0.89688006274684451</v>
      </c>
      <c r="Q89" s="284"/>
      <c r="R89" s="284"/>
      <c r="S89" s="284"/>
      <c r="T89" s="284"/>
      <c r="U89" s="284"/>
      <c r="V89" s="284"/>
      <c r="W89" s="284"/>
      <c r="X89" s="284"/>
      <c r="Y89" s="284"/>
      <c r="Z89" s="284"/>
      <c r="AA89" s="284"/>
      <c r="AB89" s="284"/>
      <c r="AC89" s="284"/>
      <c r="AD89" s="284"/>
      <c r="AE89" s="284"/>
      <c r="AF89" s="284"/>
      <c r="AG89" s="284"/>
      <c r="AH89" s="284"/>
      <c r="AI89" s="284"/>
      <c r="AJ89" s="284"/>
      <c r="AK89" s="284"/>
      <c r="AL89" s="284"/>
      <c r="AM89" s="284"/>
      <c r="AN89" s="284"/>
      <c r="AO89" s="284"/>
    </row>
    <row r="90" spans="1:41" s="51" customFormat="1" x14ac:dyDescent="0.2">
      <c r="A90" s="289"/>
      <c r="B90" s="290" t="s">
        <v>490</v>
      </c>
      <c r="C90" s="527">
        <v>7.6362615747832079</v>
      </c>
      <c r="D90" s="527">
        <v>7.5197867776724241</v>
      </c>
      <c r="E90" s="527">
        <v>7.6214295700521104</v>
      </c>
      <c r="F90" s="527">
        <v>7.3108866750854089</v>
      </c>
      <c r="G90" s="527">
        <v>7.440522702176577</v>
      </c>
      <c r="H90" s="527">
        <v>7.383388928226732</v>
      </c>
      <c r="I90" s="527">
        <v>7.2000865517474431</v>
      </c>
      <c r="J90" s="527">
        <v>7.2304573155334673</v>
      </c>
      <c r="K90" s="527">
        <v>7.2798364412390342</v>
      </c>
      <c r="L90" s="527">
        <v>7.2976324425244385</v>
      </c>
      <c r="M90" s="527">
        <v>7.3171830618331848</v>
      </c>
      <c r="N90" s="527">
        <v>7.3632284132944017</v>
      </c>
      <c r="O90" s="527">
        <v>7.3451000727335591</v>
      </c>
      <c r="P90" s="527">
        <v>7.388397692370221</v>
      </c>
      <c r="Q90" s="288"/>
      <c r="R90" s="288"/>
      <c r="S90" s="288"/>
      <c r="T90" s="288"/>
      <c r="U90" s="288"/>
      <c r="V90" s="288"/>
      <c r="W90" s="288"/>
      <c r="X90" s="288"/>
      <c r="Y90" s="288"/>
      <c r="Z90" s="288"/>
      <c r="AA90" s="288"/>
      <c r="AB90" s="288"/>
      <c r="AC90" s="288"/>
      <c r="AD90" s="288"/>
      <c r="AE90" s="288"/>
      <c r="AF90" s="288"/>
      <c r="AG90" s="288"/>
      <c r="AH90" s="288"/>
      <c r="AI90" s="288"/>
      <c r="AJ90" s="288"/>
      <c r="AK90" s="288"/>
      <c r="AL90" s="288"/>
      <c r="AM90" s="288"/>
      <c r="AN90" s="288"/>
      <c r="AO90" s="288"/>
    </row>
    <row r="91" spans="1:41" s="51" customFormat="1" x14ac:dyDescent="0.2">
      <c r="A91" s="289"/>
      <c r="B91" s="290" t="s">
        <v>491</v>
      </c>
      <c r="C91" s="527">
        <v>7.4452421903464359</v>
      </c>
      <c r="D91" s="527">
        <v>6.7962922940448127</v>
      </c>
      <c r="E91" s="527">
        <v>6.835905464286431</v>
      </c>
      <c r="F91" s="527">
        <v>6.9163941031635945</v>
      </c>
      <c r="G91" s="527">
        <v>6.8504325577907448</v>
      </c>
      <c r="H91" s="527">
        <v>6.765342909898969</v>
      </c>
      <c r="I91" s="527">
        <v>6.8310859455250066</v>
      </c>
      <c r="J91" s="527">
        <v>6.9226872686568699</v>
      </c>
      <c r="K91" s="527">
        <v>7.0508872072477331</v>
      </c>
      <c r="L91" s="527">
        <v>7.1200384127781549</v>
      </c>
      <c r="M91" s="527">
        <v>7.1930636611609771</v>
      </c>
      <c r="N91" s="527">
        <v>7.3176126756489497</v>
      </c>
      <c r="O91" s="527">
        <v>7.3191504084644956</v>
      </c>
      <c r="P91" s="527">
        <v>7.4398787293499655</v>
      </c>
      <c r="Q91" s="288"/>
      <c r="R91" s="288"/>
      <c r="S91" s="288"/>
      <c r="T91" s="288"/>
      <c r="U91" s="288"/>
      <c r="V91" s="288"/>
      <c r="W91" s="288"/>
      <c r="X91" s="288"/>
      <c r="Y91" s="288"/>
      <c r="Z91" s="288"/>
      <c r="AA91" s="288"/>
      <c r="AB91" s="288"/>
      <c r="AC91" s="288"/>
      <c r="AD91" s="288"/>
      <c r="AE91" s="288"/>
      <c r="AF91" s="288"/>
      <c r="AG91" s="288"/>
      <c r="AH91" s="288"/>
      <c r="AI91" s="288"/>
      <c r="AJ91" s="288"/>
      <c r="AK91" s="288"/>
      <c r="AL91" s="288"/>
      <c r="AM91" s="288"/>
      <c r="AN91" s="288"/>
      <c r="AO91" s="288"/>
    </row>
    <row r="92" spans="1:41" s="51" customFormat="1" x14ac:dyDescent="0.2">
      <c r="A92" s="289"/>
      <c r="B92" s="291" t="s">
        <v>492</v>
      </c>
      <c r="C92" s="528">
        <v>15.081503765129643</v>
      </c>
      <c r="D92" s="528">
        <v>14.316079071717237</v>
      </c>
      <c r="E92" s="528">
        <v>14.457335034338541</v>
      </c>
      <c r="F92" s="528">
        <v>14.227280778249003</v>
      </c>
      <c r="G92" s="528">
        <v>14.290955259967323</v>
      </c>
      <c r="H92" s="528">
        <v>14.148731838125702</v>
      </c>
      <c r="I92" s="528">
        <v>14.031172497272451</v>
      </c>
      <c r="J92" s="528">
        <v>14.153144584190336</v>
      </c>
      <c r="K92" s="528">
        <v>14.330723648486767</v>
      </c>
      <c r="L92" s="528">
        <v>14.417670855302593</v>
      </c>
      <c r="M92" s="528">
        <v>14.510246722994161</v>
      </c>
      <c r="N92" s="528">
        <v>14.680841088943351</v>
      </c>
      <c r="O92" s="528">
        <v>14.664250481198055</v>
      </c>
      <c r="P92" s="528">
        <v>14.828276421720187</v>
      </c>
      <c r="Q92" s="288"/>
      <c r="R92" s="288"/>
      <c r="S92" s="288"/>
      <c r="T92" s="288"/>
      <c r="U92" s="288"/>
      <c r="V92" s="288"/>
      <c r="W92" s="288"/>
      <c r="X92" s="288"/>
      <c r="Y92" s="288"/>
      <c r="Z92" s="288"/>
      <c r="AA92" s="288"/>
      <c r="AB92" s="288"/>
      <c r="AC92" s="288"/>
      <c r="AD92" s="288"/>
      <c r="AE92" s="288"/>
      <c r="AF92" s="288"/>
      <c r="AG92" s="288"/>
      <c r="AH92" s="288"/>
      <c r="AI92" s="288"/>
      <c r="AJ92" s="288"/>
      <c r="AK92" s="288"/>
      <c r="AL92" s="288"/>
      <c r="AM92" s="288"/>
      <c r="AN92" s="288"/>
      <c r="AO92" s="288"/>
    </row>
    <row r="93" spans="1:41" s="51" customFormat="1" x14ac:dyDescent="0.2">
      <c r="A93" s="289"/>
      <c r="B93" s="292" t="s">
        <v>493</v>
      </c>
      <c r="C93" s="293">
        <v>0.12502910893762306</v>
      </c>
      <c r="D93" s="293">
        <v>0.12215806273411692</v>
      </c>
      <c r="E93" s="293">
        <v>0.12639322283226287</v>
      </c>
      <c r="F93" s="293">
        <v>0.11746263090224529</v>
      </c>
      <c r="G93" s="293">
        <v>0.11198230088099567</v>
      </c>
      <c r="H93" s="293">
        <v>0.10804159143009032</v>
      </c>
      <c r="I93" s="293">
        <v>0.10696198786278156</v>
      </c>
      <c r="J93" s="293">
        <v>0.10795162024313765</v>
      </c>
      <c r="K93" s="293">
        <v>0.10651333206939799</v>
      </c>
      <c r="L93" s="293">
        <v>0.10517948130847907</v>
      </c>
      <c r="M93" s="293">
        <v>0.10272233059937971</v>
      </c>
      <c r="N93" s="293">
        <v>0.10597587292817108</v>
      </c>
      <c r="O93" s="293">
        <v>0.10728443060842248</v>
      </c>
      <c r="P93" s="293">
        <v>0.10311993725315556</v>
      </c>
    </row>
    <row r="94" spans="1:41" ht="20.100000000000001" customHeight="1" x14ac:dyDescent="0.2">
      <c r="A94" s="294"/>
      <c r="B94" s="295" t="s">
        <v>132</v>
      </c>
      <c r="C94" s="398">
        <v>120.6239402430181</v>
      </c>
      <c r="D94" s="398">
        <v>117.19307552279126</v>
      </c>
      <c r="E94" s="398">
        <v>114.38378348437993</v>
      </c>
      <c r="F94" s="398">
        <v>121.12176161020287</v>
      </c>
      <c r="G94" s="398">
        <v>127.61798201623321</v>
      </c>
      <c r="H94" s="398">
        <v>130.95634422675843</v>
      </c>
      <c r="I94" s="398">
        <v>131.17905507957309</v>
      </c>
      <c r="J94" s="398">
        <v>131.10636553961342</v>
      </c>
      <c r="K94" s="398">
        <v>134.54394271648255</v>
      </c>
      <c r="L94" s="398">
        <v>137.07683928405444</v>
      </c>
      <c r="M94" s="398">
        <v>141.25698510078178</v>
      </c>
      <c r="N94" s="398">
        <v>138.53003219793069</v>
      </c>
      <c r="O94" s="398">
        <v>136.68572781749771</v>
      </c>
      <c r="P94" s="398">
        <v>143.79640656023022</v>
      </c>
    </row>
    <row r="95" spans="1:41" s="181" customFormat="1" ht="20.100000000000001" customHeight="1" x14ac:dyDescent="0.2">
      <c r="A95" s="337" t="s">
        <v>388</v>
      </c>
      <c r="B95"/>
      <c r="C95"/>
      <c r="D95"/>
      <c r="E95"/>
      <c r="F95"/>
      <c r="G95"/>
      <c r="H95"/>
      <c r="I95"/>
      <c r="J95"/>
      <c r="K95"/>
      <c r="L95"/>
      <c r="M95"/>
      <c r="N95"/>
      <c r="O95"/>
      <c r="P95"/>
      <c r="Q95" s="296"/>
      <c r="R95" s="296"/>
      <c r="S95" s="296"/>
      <c r="T95" s="296"/>
      <c r="U95" s="296"/>
      <c r="V95" s="296"/>
      <c r="W95" s="296"/>
      <c r="X95" s="296"/>
      <c r="Y95" s="296"/>
      <c r="Z95" s="296"/>
      <c r="AA95" s="296"/>
      <c r="AB95" s="296"/>
      <c r="AC95" s="296"/>
      <c r="AD95" s="296"/>
      <c r="AE95" s="296"/>
      <c r="AF95" s="296"/>
      <c r="AG95" s="296"/>
      <c r="AH95" s="296"/>
      <c r="AI95" s="296"/>
      <c r="AJ95" s="296"/>
      <c r="AK95" s="296"/>
      <c r="AL95" s="296"/>
      <c r="AM95" s="296"/>
      <c r="AN95" s="296"/>
      <c r="AO95" s="296"/>
    </row>
    <row r="96" spans="1:41" s="51" customFormat="1" ht="16.5" x14ac:dyDescent="0.25">
      <c r="A96" s="199"/>
      <c r="B96"/>
      <c r="C96"/>
      <c r="D96"/>
      <c r="E96"/>
      <c r="F96"/>
      <c r="G96"/>
      <c r="H96"/>
      <c r="I96"/>
      <c r="J96"/>
      <c r="K96"/>
      <c r="L96"/>
      <c r="M96"/>
      <c r="N96"/>
      <c r="O96"/>
      <c r="P96"/>
    </row>
  </sheetData>
  <phoneticPr fontId="2" type="noConversion"/>
  <pageMargins left="0.74803149606299213" right="0.74803149606299213" top="0.98425196850393704" bottom="0.98425196850393704" header="0.51181102362204722" footer="0.51181102362204722"/>
  <pageSetup scale="70" fitToHeight="3" orientation="landscape" r:id="rId1"/>
  <headerFooter alignWithMargins="0">
    <oddFooter>&amp;L&amp;"Times New Roman,Bold Italic"&amp;12RMI Economic Report - FY 2010&amp;RPage S&amp;P  of  &amp;N</oddFooter>
  </headerFooter>
  <rowBreaks count="2" manualBreakCount="2">
    <brk id="39" max="16383" man="1"/>
    <brk id="80"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AC76"/>
  <sheetViews>
    <sheetView view="pageBreakPreview" zoomScale="80" zoomScaleNormal="80" zoomScaleSheetLayoutView="80" workbookViewId="0">
      <pane xSplit="2" ySplit="2" topLeftCell="C3" activePane="bottomRight" state="frozen"/>
      <selection activeCell="A2" sqref="A2"/>
      <selection pane="topRight" activeCell="A2" sqref="A2"/>
      <selection pane="bottomLeft" activeCell="A2" sqref="A2"/>
      <selection pane="bottomRight" activeCell="A2" sqref="A2"/>
    </sheetView>
  </sheetViews>
  <sheetFormatPr defaultRowHeight="12.75" x14ac:dyDescent="0.2"/>
  <cols>
    <col min="1" max="1" width="4.140625" style="1" customWidth="1"/>
    <col min="2" max="2" width="38.140625" customWidth="1"/>
    <col min="3" max="14" width="9.28515625" customWidth="1"/>
    <col min="15" max="16" width="9.28515625" style="51" customWidth="1"/>
    <col min="17" max="29" width="10.42578125" style="51" customWidth="1"/>
  </cols>
  <sheetData>
    <row r="1" spans="1:29" s="32" customFormat="1" ht="24.95" customHeight="1" x14ac:dyDescent="0.2">
      <c r="A1" s="75" t="s">
        <v>888</v>
      </c>
      <c r="L1"/>
      <c r="O1" s="181"/>
      <c r="P1" s="181"/>
      <c r="Q1" s="181"/>
      <c r="R1" s="181"/>
      <c r="S1" s="181"/>
      <c r="T1" s="181"/>
    </row>
    <row r="2" spans="1:29" s="32" customFormat="1" ht="20.100000000000001" customHeight="1" x14ac:dyDescent="0.2">
      <c r="A2" s="267"/>
      <c r="B2" s="268" t="s">
        <v>478</v>
      </c>
      <c r="C2" s="261" t="s">
        <v>426</v>
      </c>
      <c r="D2" s="261" t="s">
        <v>427</v>
      </c>
      <c r="E2" s="261" t="s">
        <v>446</v>
      </c>
      <c r="F2" s="261" t="s">
        <v>447</v>
      </c>
      <c r="G2" s="261" t="s">
        <v>411</v>
      </c>
      <c r="H2" s="261" t="s">
        <v>412</v>
      </c>
      <c r="I2" s="261" t="s">
        <v>413</v>
      </c>
      <c r="J2" s="261" t="s">
        <v>414</v>
      </c>
      <c r="K2" s="261" t="s">
        <v>415</v>
      </c>
      <c r="L2" s="261" t="s">
        <v>416</v>
      </c>
      <c r="M2" s="261" t="s">
        <v>417</v>
      </c>
      <c r="N2" s="261" t="s">
        <v>418</v>
      </c>
      <c r="O2" s="261" t="s">
        <v>603</v>
      </c>
      <c r="P2" s="261" t="s">
        <v>617</v>
      </c>
      <c r="Q2" s="280"/>
      <c r="R2" s="280"/>
      <c r="S2" s="280"/>
      <c r="T2" s="280"/>
    </row>
    <row r="3" spans="1:29" ht="20.100000000000001" customHeight="1" x14ac:dyDescent="0.2">
      <c r="A3" s="492">
        <v>1.1000000000000001</v>
      </c>
      <c r="B3" s="66" t="s">
        <v>827</v>
      </c>
      <c r="C3" s="522">
        <v>28.934979604336014</v>
      </c>
      <c r="D3" s="522">
        <v>28.920711371535475</v>
      </c>
      <c r="E3" s="522">
        <v>28.633049115507951</v>
      </c>
      <c r="F3" s="522">
        <v>31.538212876428005</v>
      </c>
      <c r="G3" s="522">
        <v>34.475854278556959</v>
      </c>
      <c r="H3" s="522">
        <v>35.912743219255951</v>
      </c>
      <c r="I3" s="522">
        <v>34.238714810462639</v>
      </c>
      <c r="J3" s="522">
        <v>34.267400729876513</v>
      </c>
      <c r="K3" s="522">
        <v>34.140303477307683</v>
      </c>
      <c r="L3" s="522">
        <v>38.154939026933043</v>
      </c>
      <c r="M3" s="522">
        <v>38.976834888262005</v>
      </c>
      <c r="N3" s="522">
        <v>41.081113403807237</v>
      </c>
      <c r="O3" s="522">
        <v>41.810293703577386</v>
      </c>
      <c r="P3" s="522">
        <v>48.208541522902493</v>
      </c>
      <c r="Q3" s="281"/>
      <c r="R3" s="281"/>
      <c r="S3" s="281"/>
      <c r="T3" s="281"/>
      <c r="U3"/>
      <c r="V3"/>
      <c r="W3"/>
      <c r="X3"/>
      <c r="Y3"/>
      <c r="Z3"/>
      <c r="AA3"/>
      <c r="AB3"/>
      <c r="AC3"/>
    </row>
    <row r="4" spans="1:29" x14ac:dyDescent="0.2">
      <c r="A4" s="492"/>
      <c r="B4" s="404" t="s">
        <v>133</v>
      </c>
      <c r="C4" s="522">
        <v>16.672296426847296</v>
      </c>
      <c r="D4" s="522">
        <v>17.239871433357649</v>
      </c>
      <c r="E4" s="522">
        <v>17.773617592010616</v>
      </c>
      <c r="F4" s="522">
        <v>18.724753577028004</v>
      </c>
      <c r="G4" s="522">
        <v>20.726513549450704</v>
      </c>
      <c r="H4" s="522">
        <v>21.289214531560628</v>
      </c>
      <c r="I4" s="522">
        <v>19.569189402143053</v>
      </c>
      <c r="J4" s="522">
        <v>19.097968047226516</v>
      </c>
      <c r="K4" s="522">
        <v>18.979486018272684</v>
      </c>
      <c r="L4" s="522">
        <v>20.516502127483044</v>
      </c>
      <c r="M4" s="522">
        <v>22.242007291947004</v>
      </c>
      <c r="N4" s="522">
        <v>23.585034020316055</v>
      </c>
      <c r="O4" s="522">
        <v>24.504705942138383</v>
      </c>
      <c r="P4" s="522">
        <v>25.828330623217482</v>
      </c>
      <c r="Q4" s="282"/>
      <c r="R4" s="282"/>
      <c r="S4" s="282"/>
      <c r="T4" s="282"/>
      <c r="U4"/>
      <c r="V4"/>
      <c r="W4"/>
      <c r="X4"/>
      <c r="Y4"/>
      <c r="Z4"/>
      <c r="AA4"/>
      <c r="AB4"/>
      <c r="AC4"/>
    </row>
    <row r="5" spans="1:29" x14ac:dyDescent="0.2">
      <c r="A5" s="492"/>
      <c r="B5" s="404" t="s">
        <v>134</v>
      </c>
      <c r="C5" s="522">
        <v>12.26268317748872</v>
      </c>
      <c r="D5" s="522">
        <v>11.680839938177826</v>
      </c>
      <c r="E5" s="522">
        <v>10.859431523497337</v>
      </c>
      <c r="F5" s="522">
        <v>12.8134592994</v>
      </c>
      <c r="G5" s="522">
        <v>13.749340729106255</v>
      </c>
      <c r="H5" s="522">
        <v>14.623528687695321</v>
      </c>
      <c r="I5" s="522">
        <v>14.669525408319583</v>
      </c>
      <c r="J5" s="522">
        <v>15.169432682650001</v>
      </c>
      <c r="K5" s="522">
        <v>15.160817459035</v>
      </c>
      <c r="L5" s="522">
        <v>17.638436899449999</v>
      </c>
      <c r="M5" s="522">
        <v>16.734827596315</v>
      </c>
      <c r="N5" s="522">
        <v>17.496079383491185</v>
      </c>
      <c r="O5" s="522">
        <v>17.305587761439003</v>
      </c>
      <c r="P5" s="522">
        <v>22.380210899685014</v>
      </c>
      <c r="Q5" s="282"/>
      <c r="R5" s="282"/>
      <c r="S5" s="282"/>
      <c r="T5" s="282"/>
      <c r="U5"/>
      <c r="V5"/>
      <c r="W5"/>
      <c r="X5"/>
      <c r="Y5"/>
      <c r="Z5"/>
      <c r="AA5"/>
      <c r="AB5"/>
      <c r="AC5"/>
    </row>
    <row r="6" spans="1:29" ht="20.100000000000001" customHeight="1" x14ac:dyDescent="0.2">
      <c r="A6" s="492">
        <v>1.2</v>
      </c>
      <c r="B6" s="66" t="s">
        <v>53</v>
      </c>
      <c r="C6" s="522">
        <v>8.7426837850143535</v>
      </c>
      <c r="D6" s="522">
        <v>11.893750179684078</v>
      </c>
      <c r="E6" s="522">
        <v>12.214354595350146</v>
      </c>
      <c r="F6" s="522">
        <v>11.258659084940714</v>
      </c>
      <c r="G6" s="522">
        <v>10.728981648378737</v>
      </c>
      <c r="H6" s="522">
        <v>13.196696542137754</v>
      </c>
      <c r="I6" s="522">
        <v>11.987976580851251</v>
      </c>
      <c r="J6" s="522">
        <v>11.307229360000001</v>
      </c>
      <c r="K6" s="522">
        <v>10.179198666666668</v>
      </c>
      <c r="L6" s="522">
        <v>8.2476700000000029</v>
      </c>
      <c r="M6" s="522">
        <v>10.274849</v>
      </c>
      <c r="N6" s="522">
        <v>7.1379589999999959</v>
      </c>
      <c r="O6" s="522">
        <v>7.414425797926258</v>
      </c>
      <c r="P6" s="522">
        <v>11.284794878013184</v>
      </c>
      <c r="Q6" s="281"/>
      <c r="R6" s="281"/>
      <c r="S6" s="281"/>
      <c r="T6" s="281"/>
      <c r="U6"/>
      <c r="V6"/>
      <c r="W6"/>
      <c r="X6"/>
      <c r="Y6"/>
      <c r="Z6"/>
      <c r="AA6"/>
      <c r="AB6"/>
      <c r="AC6"/>
    </row>
    <row r="7" spans="1:29" x14ac:dyDescent="0.2">
      <c r="A7" s="492"/>
      <c r="B7" s="404" t="s">
        <v>133</v>
      </c>
      <c r="C7" s="522">
        <v>8.1514837850143529</v>
      </c>
      <c r="D7" s="522">
        <v>8.0898501796840794</v>
      </c>
      <c r="E7" s="522">
        <v>7.6463545953501457</v>
      </c>
      <c r="F7" s="522">
        <v>8.1267590849407139</v>
      </c>
      <c r="G7" s="522">
        <v>8.2117616483787366</v>
      </c>
      <c r="H7" s="522">
        <v>8.307296542137756</v>
      </c>
      <c r="I7" s="522">
        <v>9.3785765808512505</v>
      </c>
      <c r="J7" s="522">
        <v>9.3556293599999982</v>
      </c>
      <c r="K7" s="522">
        <v>9.2949990000000007</v>
      </c>
      <c r="L7" s="522">
        <v>9.4290970000000023</v>
      </c>
      <c r="M7" s="522">
        <v>10.279725000000001</v>
      </c>
      <c r="N7" s="522">
        <v>10.965580000000001</v>
      </c>
      <c r="O7" s="522">
        <v>11.264550797926258</v>
      </c>
      <c r="P7" s="522">
        <v>12.017515878013183</v>
      </c>
      <c r="Q7" s="282"/>
      <c r="R7" s="282"/>
      <c r="S7" s="282"/>
      <c r="T7" s="282"/>
      <c r="U7"/>
      <c r="V7"/>
      <c r="W7"/>
      <c r="X7"/>
      <c r="Y7"/>
      <c r="Z7"/>
      <c r="AA7"/>
      <c r="AB7"/>
      <c r="AC7"/>
    </row>
    <row r="8" spans="1:29" x14ac:dyDescent="0.2">
      <c r="A8" s="492"/>
      <c r="B8" s="404" t="s">
        <v>134</v>
      </c>
      <c r="C8" s="522">
        <v>2.8996000000000013</v>
      </c>
      <c r="D8" s="522">
        <v>6.442499999999999</v>
      </c>
      <c r="E8" s="522">
        <v>5.9363000000000001</v>
      </c>
      <c r="F8" s="522">
        <v>5.1244000000000005</v>
      </c>
      <c r="G8" s="522">
        <v>5.1257199999999994</v>
      </c>
      <c r="H8" s="522">
        <v>8.7571630000000003</v>
      </c>
      <c r="I8" s="522">
        <v>6.4512469999999995</v>
      </c>
      <c r="J8" s="522">
        <v>5.0365760000000019</v>
      </c>
      <c r="K8" s="522">
        <v>3.5816786666666687</v>
      </c>
      <c r="L8" s="522">
        <v>2.835805000000001</v>
      </c>
      <c r="M8" s="522">
        <v>7.8597269999999995</v>
      </c>
      <c r="N8" s="522">
        <v>3.0726109999999944</v>
      </c>
      <c r="O8" s="522">
        <v>3.6266639999999999</v>
      </c>
      <c r="P8" s="522">
        <v>5.9317310000000001</v>
      </c>
      <c r="Q8" s="282"/>
      <c r="R8" s="282"/>
      <c r="S8" s="282"/>
      <c r="T8" s="282"/>
      <c r="U8"/>
      <c r="V8"/>
      <c r="W8"/>
      <c r="X8"/>
      <c r="Y8"/>
      <c r="Z8"/>
      <c r="AA8"/>
      <c r="AB8"/>
      <c r="AC8"/>
    </row>
    <row r="9" spans="1:29" x14ac:dyDescent="0.2">
      <c r="A9" s="492"/>
      <c r="B9" s="404" t="s">
        <v>135</v>
      </c>
      <c r="C9" s="522">
        <v>-2.3083999999999998</v>
      </c>
      <c r="D9" s="522">
        <v>-2.6385999999999998</v>
      </c>
      <c r="E9" s="522">
        <v>-1.3682999999999998</v>
      </c>
      <c r="F9" s="522">
        <v>-1.9924999999999999</v>
      </c>
      <c r="G9" s="522">
        <v>-2.6084999999999998</v>
      </c>
      <c r="H9" s="522">
        <v>-3.8677630000000001</v>
      </c>
      <c r="I9" s="522">
        <v>-3.8418469999999991</v>
      </c>
      <c r="J9" s="522">
        <v>-3.0849760000000002</v>
      </c>
      <c r="K9" s="522">
        <v>-2.6974790000000004</v>
      </c>
      <c r="L9" s="522">
        <v>-4.0172319999999999</v>
      </c>
      <c r="M9" s="522">
        <v>-7.8646029999999998</v>
      </c>
      <c r="N9" s="522">
        <v>-6.9002319999999999</v>
      </c>
      <c r="O9" s="522">
        <v>-7.4767890000000001</v>
      </c>
      <c r="P9" s="522">
        <v>-6.6644519999999998</v>
      </c>
      <c r="Q9" s="282"/>
      <c r="R9" s="282"/>
      <c r="S9" s="282"/>
      <c r="T9" s="282"/>
      <c r="U9"/>
      <c r="V9"/>
      <c r="W9"/>
      <c r="X9"/>
      <c r="Y9"/>
      <c r="Z9"/>
      <c r="AA9"/>
      <c r="AB9"/>
      <c r="AC9"/>
    </row>
    <row r="10" spans="1:29" ht="20.100000000000001" customHeight="1" x14ac:dyDescent="0.2">
      <c r="A10" s="492" t="s">
        <v>123</v>
      </c>
      <c r="B10" s="66" t="s">
        <v>124</v>
      </c>
      <c r="C10" s="522">
        <v>3.9790000000000001</v>
      </c>
      <c r="D10" s="522">
        <v>4.2830000000000004</v>
      </c>
      <c r="E10" s="522">
        <v>4.56935</v>
      </c>
      <c r="F10" s="522">
        <v>5.0815999999999999</v>
      </c>
      <c r="G10" s="522">
        <v>4.9328500000000002</v>
      </c>
      <c r="H10" s="522">
        <v>5.5743</v>
      </c>
      <c r="I10" s="522">
        <v>5.3570000000000002</v>
      </c>
      <c r="J10" s="522">
        <v>5.8402960000000004</v>
      </c>
      <c r="K10" s="522">
        <v>6.7038409999999997</v>
      </c>
      <c r="L10" s="522">
        <v>7.6642619999999999</v>
      </c>
      <c r="M10" s="522">
        <v>8.5797080000000001</v>
      </c>
      <c r="N10" s="522">
        <v>8.0885499999999997</v>
      </c>
      <c r="O10" s="522">
        <v>7.067259</v>
      </c>
      <c r="P10" s="522">
        <v>6.5814050686274426</v>
      </c>
      <c r="Q10" s="281"/>
      <c r="R10" s="281"/>
      <c r="S10" s="281"/>
      <c r="T10" s="281"/>
      <c r="U10"/>
      <c r="V10"/>
      <c r="W10"/>
      <c r="X10"/>
      <c r="Y10"/>
      <c r="Z10"/>
      <c r="AA10"/>
      <c r="AB10"/>
      <c r="AC10"/>
    </row>
    <row r="11" spans="1:29" x14ac:dyDescent="0.2">
      <c r="A11" s="492"/>
      <c r="B11" s="404" t="s">
        <v>133</v>
      </c>
      <c r="C11" s="522">
        <v>1.52</v>
      </c>
      <c r="D11" s="522">
        <v>1.61425</v>
      </c>
      <c r="E11" s="522">
        <v>1.7575999999999998</v>
      </c>
      <c r="F11" s="522">
        <v>1.8329000000000002</v>
      </c>
      <c r="G11" s="522">
        <v>2.1084000000000001</v>
      </c>
      <c r="H11" s="522">
        <v>2.3697499999999998</v>
      </c>
      <c r="I11" s="522">
        <v>2.28525</v>
      </c>
      <c r="J11" s="522">
        <v>2.5175000000000001</v>
      </c>
      <c r="K11" s="522">
        <v>2.904299</v>
      </c>
      <c r="L11" s="522">
        <v>3.212288</v>
      </c>
      <c r="M11" s="522">
        <v>3.4112339999999999</v>
      </c>
      <c r="N11" s="522">
        <v>3.4558</v>
      </c>
      <c r="O11" s="522">
        <v>3.5807950000000002</v>
      </c>
      <c r="P11" s="522">
        <v>3.7744410686274428</v>
      </c>
      <c r="Q11" s="282"/>
      <c r="R11" s="282"/>
      <c r="S11" s="282"/>
      <c r="T11" s="282"/>
      <c r="U11"/>
      <c r="V11"/>
      <c r="W11"/>
      <c r="X11"/>
      <c r="Y11"/>
      <c r="Z11"/>
      <c r="AA11"/>
      <c r="AB11"/>
      <c r="AC11"/>
    </row>
    <row r="12" spans="1:29" x14ac:dyDescent="0.2">
      <c r="A12" s="492"/>
      <c r="B12" s="404" t="s">
        <v>134</v>
      </c>
      <c r="C12" s="522">
        <v>2.4590000000000001</v>
      </c>
      <c r="D12" s="522">
        <v>2.6687500000000002</v>
      </c>
      <c r="E12" s="522">
        <v>2.81175</v>
      </c>
      <c r="F12" s="522">
        <v>3.2486999999999999</v>
      </c>
      <c r="G12" s="522">
        <v>2.8244499999999997</v>
      </c>
      <c r="H12" s="522">
        <v>3.2045500000000002</v>
      </c>
      <c r="I12" s="522">
        <v>3.0717500000000002</v>
      </c>
      <c r="J12" s="522">
        <v>3.3227959999999999</v>
      </c>
      <c r="K12" s="522">
        <v>3.7995419999999998</v>
      </c>
      <c r="L12" s="522">
        <v>4.4519739999999999</v>
      </c>
      <c r="M12" s="522">
        <v>5.1684739999999998</v>
      </c>
      <c r="N12" s="522">
        <v>4.6327499999999997</v>
      </c>
      <c r="O12" s="522">
        <v>3.4864639999999998</v>
      </c>
      <c r="P12" s="522">
        <v>2.8069639999999998</v>
      </c>
      <c r="Q12" s="282"/>
      <c r="R12" s="282"/>
      <c r="S12" s="282"/>
      <c r="T12" s="282"/>
      <c r="U12"/>
      <c r="V12"/>
      <c r="W12"/>
      <c r="X12"/>
      <c r="Y12"/>
      <c r="Z12"/>
      <c r="AA12"/>
      <c r="AB12"/>
      <c r="AC12"/>
    </row>
    <row r="13" spans="1:29" ht="20.100000000000001" customHeight="1" x14ac:dyDescent="0.2">
      <c r="A13" s="492" t="s">
        <v>125</v>
      </c>
      <c r="B13" s="66" t="s">
        <v>136</v>
      </c>
      <c r="C13" s="522">
        <v>34.003596388808461</v>
      </c>
      <c r="D13" s="522">
        <v>33.806859539269553</v>
      </c>
      <c r="E13" s="522">
        <v>34.040516890443314</v>
      </c>
      <c r="F13" s="522">
        <v>35.899383758033458</v>
      </c>
      <c r="G13" s="522">
        <v>38.003208566069731</v>
      </c>
      <c r="H13" s="522">
        <v>41.531770288265996</v>
      </c>
      <c r="I13" s="522">
        <v>44.707502710103896</v>
      </c>
      <c r="J13" s="522">
        <v>48.453762240919261</v>
      </c>
      <c r="K13" s="522">
        <v>52.072246211410942</v>
      </c>
      <c r="L13" s="522">
        <v>54.157170309751251</v>
      </c>
      <c r="M13" s="522">
        <v>54.213121225397373</v>
      </c>
      <c r="N13" s="522">
        <v>54.721940729625032</v>
      </c>
      <c r="O13" s="522">
        <v>55.055837909753166</v>
      </c>
      <c r="P13" s="522">
        <v>55.372723967546513</v>
      </c>
      <c r="Q13" s="281"/>
      <c r="R13" s="281"/>
      <c r="S13" s="281"/>
      <c r="T13" s="281"/>
      <c r="U13"/>
      <c r="V13"/>
      <c r="W13"/>
      <c r="X13"/>
      <c r="Y13"/>
      <c r="Z13"/>
      <c r="AA13"/>
      <c r="AB13"/>
      <c r="AC13"/>
    </row>
    <row r="14" spans="1:29" x14ac:dyDescent="0.2">
      <c r="A14" s="492" t="s">
        <v>137</v>
      </c>
      <c r="B14" s="404" t="s">
        <v>828</v>
      </c>
      <c r="C14" s="522">
        <v>22.041036999999999</v>
      </c>
      <c r="D14" s="522">
        <v>20.736138999999998</v>
      </c>
      <c r="E14" s="522">
        <v>19.203961</v>
      </c>
      <c r="F14" s="522">
        <v>19.445888</v>
      </c>
      <c r="G14" s="522">
        <v>20.779301</v>
      </c>
      <c r="H14" s="522">
        <v>23.523049000000004</v>
      </c>
      <c r="I14" s="522">
        <v>26.842262999999999</v>
      </c>
      <c r="J14" s="522">
        <v>30.384717999999999</v>
      </c>
      <c r="K14" s="522">
        <v>33.395500999999989</v>
      </c>
      <c r="L14" s="522">
        <v>37.108665000000002</v>
      </c>
      <c r="M14" s="522">
        <v>36.923985999999999</v>
      </c>
      <c r="N14" s="522">
        <v>37.299086000000003</v>
      </c>
      <c r="O14" s="522">
        <v>37.541186000000003</v>
      </c>
      <c r="P14" s="522">
        <v>38.205508000000002</v>
      </c>
      <c r="Q14" s="282"/>
      <c r="R14" s="282"/>
      <c r="S14" s="282"/>
      <c r="T14" s="282"/>
      <c r="U14"/>
      <c r="V14"/>
      <c r="W14"/>
      <c r="X14"/>
      <c r="Y14"/>
      <c r="Z14"/>
      <c r="AA14"/>
      <c r="AB14"/>
      <c r="AC14"/>
    </row>
    <row r="15" spans="1:29" x14ac:dyDescent="0.2">
      <c r="A15" s="492" t="s">
        <v>138</v>
      </c>
      <c r="B15" s="404" t="s">
        <v>56</v>
      </c>
      <c r="C15" s="522">
        <v>4.7795410941239664</v>
      </c>
      <c r="D15" s="522">
        <v>5.6563423441073155</v>
      </c>
      <c r="E15" s="522">
        <v>6.9436702246722701</v>
      </c>
      <c r="F15" s="522">
        <v>7.90041467938312</v>
      </c>
      <c r="G15" s="522">
        <v>8.6152432067884437</v>
      </c>
      <c r="H15" s="522">
        <v>9.4587341159024358</v>
      </c>
      <c r="I15" s="522">
        <v>9.6697382382636281</v>
      </c>
      <c r="J15" s="522">
        <v>9.3393294629725574</v>
      </c>
      <c r="K15" s="522">
        <v>9.5076906349268224</v>
      </c>
      <c r="L15" s="522">
        <v>7.6526918868240328</v>
      </c>
      <c r="M15" s="522">
        <v>7.7630410272126493</v>
      </c>
      <c r="N15" s="522">
        <v>8.0794258888971591</v>
      </c>
      <c r="O15" s="522">
        <v>8.8241344842540173</v>
      </c>
      <c r="P15" s="522">
        <v>9.5665660470868392</v>
      </c>
      <c r="Q15" s="282"/>
      <c r="R15" s="282"/>
      <c r="S15" s="282"/>
      <c r="T15" s="282"/>
      <c r="U15"/>
      <c r="V15"/>
      <c r="W15"/>
      <c r="X15"/>
      <c r="Y15"/>
      <c r="Z15"/>
      <c r="AA15"/>
      <c r="AB15"/>
      <c r="AC15"/>
    </row>
    <row r="16" spans="1:29" x14ac:dyDescent="0.2">
      <c r="A16" s="492" t="s">
        <v>139</v>
      </c>
      <c r="B16" s="404" t="s">
        <v>57</v>
      </c>
      <c r="C16" s="522">
        <v>7.1830182946844978</v>
      </c>
      <c r="D16" s="522">
        <v>7.4143781951622385</v>
      </c>
      <c r="E16" s="522">
        <v>7.8928856657710433</v>
      </c>
      <c r="F16" s="522">
        <v>8.5530810786503384</v>
      </c>
      <c r="G16" s="522">
        <v>8.6086643592812866</v>
      </c>
      <c r="H16" s="522">
        <v>8.5499871723635561</v>
      </c>
      <c r="I16" s="522">
        <v>8.1955014718402683</v>
      </c>
      <c r="J16" s="522">
        <v>8.7297147779467039</v>
      </c>
      <c r="K16" s="522">
        <v>9.1690545764841307</v>
      </c>
      <c r="L16" s="522">
        <v>9.3958134229272154</v>
      </c>
      <c r="M16" s="522">
        <v>9.5260941981847207</v>
      </c>
      <c r="N16" s="522">
        <v>9.3434288407278689</v>
      </c>
      <c r="O16" s="522">
        <v>8.6905174254991469</v>
      </c>
      <c r="P16" s="522">
        <v>7.6006499204596736</v>
      </c>
      <c r="Q16" s="282"/>
      <c r="R16" s="282"/>
      <c r="S16" s="282"/>
      <c r="T16" s="282"/>
      <c r="U16"/>
      <c r="V16"/>
      <c r="W16"/>
      <c r="X16"/>
      <c r="Y16"/>
      <c r="Z16"/>
      <c r="AA16"/>
      <c r="AB16"/>
      <c r="AC16"/>
    </row>
    <row r="17" spans="1:29" ht="20.100000000000001" customHeight="1" x14ac:dyDescent="0.2">
      <c r="A17" s="338" t="s">
        <v>127</v>
      </c>
      <c r="B17" s="276" t="s">
        <v>140</v>
      </c>
      <c r="C17" s="265">
        <v>1.7934925877657295</v>
      </c>
      <c r="D17" s="265">
        <v>1.7757015841375783</v>
      </c>
      <c r="E17" s="265">
        <v>1.7811954756472541</v>
      </c>
      <c r="F17" s="265">
        <v>1.7848290275470171</v>
      </c>
      <c r="G17" s="265">
        <v>1.9564276709799702</v>
      </c>
      <c r="H17" s="265">
        <v>2.0273744384789838</v>
      </c>
      <c r="I17" s="265">
        <v>2.0472199123384347</v>
      </c>
      <c r="J17" s="265">
        <v>2.0440206092099942</v>
      </c>
      <c r="K17" s="265">
        <v>2.3412467289765173</v>
      </c>
      <c r="L17" s="265">
        <v>2.2064067512723922</v>
      </c>
      <c r="M17" s="265">
        <v>2.2566626299942834</v>
      </c>
      <c r="N17" s="265">
        <v>2.2130536522344491</v>
      </c>
      <c r="O17" s="265">
        <v>2.2677895613887959</v>
      </c>
      <c r="P17" s="265">
        <v>2.4619516428865169</v>
      </c>
      <c r="Q17" s="282"/>
      <c r="R17" s="282"/>
      <c r="S17" s="282"/>
      <c r="T17" s="282"/>
      <c r="U17"/>
      <c r="V17"/>
      <c r="W17"/>
      <c r="X17"/>
      <c r="Y17"/>
      <c r="Z17"/>
      <c r="AA17"/>
      <c r="AB17"/>
      <c r="AC17"/>
    </row>
    <row r="18" spans="1:29" ht="20.100000000000001" customHeight="1" x14ac:dyDescent="0.2">
      <c r="A18" s="338" t="s">
        <v>129</v>
      </c>
      <c r="B18" s="276" t="s">
        <v>59</v>
      </c>
      <c r="C18" s="265">
        <v>17.82895843150898</v>
      </c>
      <c r="D18" s="265">
        <v>16.342467296795888</v>
      </c>
      <c r="E18" s="265">
        <v>16.99029799843219</v>
      </c>
      <c r="F18" s="265">
        <v>17.187239010719356</v>
      </c>
      <c r="G18" s="265">
        <v>17.334536546119079</v>
      </c>
      <c r="H18" s="265">
        <v>16.788964034197654</v>
      </c>
      <c r="I18" s="265">
        <v>17.288863744641048</v>
      </c>
      <c r="J18" s="265">
        <v>18.02355555429034</v>
      </c>
      <c r="K18" s="265">
        <v>18.696547664544497</v>
      </c>
      <c r="L18" s="265">
        <v>19.465478053582132</v>
      </c>
      <c r="M18" s="265">
        <v>20.714496582405353</v>
      </c>
      <c r="N18" s="265">
        <v>24.893251047856943</v>
      </c>
      <c r="O18" s="265">
        <v>25.67349792078754</v>
      </c>
      <c r="P18" s="265">
        <v>25.173679090318934</v>
      </c>
      <c r="Q18" s="282"/>
      <c r="R18" s="282"/>
      <c r="S18" s="282"/>
      <c r="T18" s="282"/>
      <c r="U18"/>
      <c r="V18"/>
      <c r="W18"/>
      <c r="X18"/>
      <c r="Y18"/>
      <c r="Z18"/>
      <c r="AA18"/>
      <c r="AB18"/>
      <c r="AC18"/>
    </row>
    <row r="19" spans="1:29" x14ac:dyDescent="0.2">
      <c r="A19" s="492"/>
      <c r="B19" s="404" t="s">
        <v>141</v>
      </c>
      <c r="C19" s="522">
        <v>4.0882968051183948</v>
      </c>
      <c r="D19" s="522">
        <v>2.9694749519576242</v>
      </c>
      <c r="E19" s="522">
        <v>3.246241825336726</v>
      </c>
      <c r="F19" s="522">
        <v>3.5140688326392269</v>
      </c>
      <c r="G19" s="522">
        <v>3.3626324435410173</v>
      </c>
      <c r="H19" s="522">
        <v>2.9490731636225904</v>
      </c>
      <c r="I19" s="522">
        <v>3.5815622659572872</v>
      </c>
      <c r="J19" s="522">
        <v>3.8704109701000022</v>
      </c>
      <c r="K19" s="522">
        <v>4.0242418814581669</v>
      </c>
      <c r="L19" s="522">
        <v>4.1443756708829138</v>
      </c>
      <c r="M19" s="522">
        <v>4.9567392343779604</v>
      </c>
      <c r="N19" s="522">
        <v>6.7885692690545598</v>
      </c>
      <c r="O19" s="522">
        <v>6.7917941558020054</v>
      </c>
      <c r="P19" s="522">
        <v>6.0258711793154278</v>
      </c>
      <c r="Q19" s="282"/>
      <c r="R19" s="282"/>
      <c r="S19" s="282"/>
      <c r="T19" s="282"/>
      <c r="U19"/>
      <c r="V19"/>
      <c r="W19"/>
      <c r="X19"/>
      <c r="Y19"/>
      <c r="Z19"/>
      <c r="AA19"/>
      <c r="AB19"/>
      <c r="AC19"/>
    </row>
    <row r="20" spans="1:29" x14ac:dyDescent="0.2">
      <c r="A20" s="492"/>
      <c r="B20" s="512" t="s">
        <v>142</v>
      </c>
      <c r="C20" s="522">
        <v>2.0619999999999998</v>
      </c>
      <c r="D20" s="522">
        <v>0.82099999999999995</v>
      </c>
      <c r="E20" s="522">
        <v>1.0069999999999999</v>
      </c>
      <c r="F20" s="522">
        <v>1.1830000000000001</v>
      </c>
      <c r="G20" s="522">
        <v>0.94899999999999995</v>
      </c>
      <c r="H20" s="522">
        <v>0.47799999999999998</v>
      </c>
      <c r="I20" s="522">
        <v>1.0269999999999999</v>
      </c>
      <c r="J20" s="522">
        <v>1.1859999999999999</v>
      </c>
      <c r="K20" s="522">
        <v>1.1779999999999999</v>
      </c>
      <c r="L20" s="522">
        <v>1.115</v>
      </c>
      <c r="M20" s="522">
        <v>1.81</v>
      </c>
      <c r="N20" s="522">
        <v>3.152898</v>
      </c>
      <c r="O20" s="522">
        <v>2.8889999999999998</v>
      </c>
      <c r="P20" s="522">
        <v>2.048</v>
      </c>
      <c r="Q20" s="282"/>
      <c r="R20" s="282"/>
      <c r="S20" s="282"/>
      <c r="T20" s="282"/>
      <c r="U20"/>
      <c r="V20"/>
      <c r="W20"/>
      <c r="X20"/>
      <c r="Y20"/>
      <c r="Z20"/>
      <c r="AA20"/>
      <c r="AB20"/>
      <c r="AC20"/>
    </row>
    <row r="21" spans="1:29" x14ac:dyDescent="0.2">
      <c r="A21" s="492"/>
      <c r="B21" s="512" t="s">
        <v>143</v>
      </c>
      <c r="C21" s="522">
        <v>0.90913249612905067</v>
      </c>
      <c r="D21" s="522">
        <v>0.97504782756057029</v>
      </c>
      <c r="E21" s="522">
        <v>1.0431988769425307</v>
      </c>
      <c r="F21" s="522">
        <v>1.1161133496157181</v>
      </c>
      <c r="G21" s="522">
        <v>1.1941241854491027</v>
      </c>
      <c r="H21" s="522">
        <v>1.2775875951716167</v>
      </c>
      <c r="I21" s="522">
        <v>1.3668846868908553</v>
      </c>
      <c r="J21" s="522">
        <v>1.4624232062974403</v>
      </c>
      <c r="K21" s="522">
        <v>1.5646393985011093</v>
      </c>
      <c r="L21" s="522">
        <v>1.6739999999999999</v>
      </c>
      <c r="M21" s="522">
        <v>1.7483505178258667</v>
      </c>
      <c r="N21" s="522">
        <v>2.0124181835105488</v>
      </c>
      <c r="O21" s="522">
        <v>2.2795615279723425</v>
      </c>
      <c r="P21" s="522">
        <v>2.3098828837275067</v>
      </c>
      <c r="Q21" s="282"/>
      <c r="R21" s="282"/>
      <c r="S21" s="282"/>
      <c r="T21" s="282"/>
      <c r="U21"/>
      <c r="V21"/>
      <c r="W21"/>
      <c r="X21"/>
      <c r="Y21"/>
      <c r="Z21"/>
      <c r="AA21"/>
      <c r="AB21"/>
      <c r="AC21"/>
    </row>
    <row r="22" spans="1:29" x14ac:dyDescent="0.2">
      <c r="A22" s="492"/>
      <c r="B22" s="512" t="s">
        <v>144</v>
      </c>
      <c r="C22" s="522">
        <v>0.91716430898934376</v>
      </c>
      <c r="D22" s="522">
        <v>0.96450862232622392</v>
      </c>
      <c r="E22" s="522">
        <v>0.97976000000000008</v>
      </c>
      <c r="F22" s="522">
        <v>0.99525254142862907</v>
      </c>
      <c r="G22" s="522">
        <v>0.99898202865733587</v>
      </c>
      <c r="H22" s="522">
        <v>0.97766507642176659</v>
      </c>
      <c r="I22" s="522">
        <v>0.97290735790752869</v>
      </c>
      <c r="J22" s="522">
        <v>1.0010131601633783</v>
      </c>
      <c r="K22" s="522">
        <v>1.0498476249434501</v>
      </c>
      <c r="L22" s="522">
        <v>1.1102802529684548</v>
      </c>
      <c r="M22" s="522">
        <v>1.14551515960907</v>
      </c>
      <c r="N22" s="522">
        <v>1.3297168343560448</v>
      </c>
      <c r="O22" s="522">
        <v>1.3297000760529796</v>
      </c>
      <c r="P22" s="522">
        <v>1.3663624827848637</v>
      </c>
      <c r="Q22" s="282"/>
      <c r="R22" s="282"/>
      <c r="S22" s="282"/>
      <c r="T22" s="282"/>
      <c r="U22"/>
      <c r="V22"/>
      <c r="W22"/>
      <c r="X22"/>
      <c r="Y22"/>
      <c r="Z22"/>
      <c r="AA22"/>
      <c r="AB22"/>
      <c r="AC22"/>
    </row>
    <row r="23" spans="1:29" x14ac:dyDescent="0.2">
      <c r="A23" s="492"/>
      <c r="B23" s="512" t="s">
        <v>4</v>
      </c>
      <c r="C23" s="522">
        <v>0.2</v>
      </c>
      <c r="D23" s="522">
        <v>0.20891850207082999</v>
      </c>
      <c r="E23" s="522">
        <v>0.21628294839419535</v>
      </c>
      <c r="F23" s="522">
        <v>0.21970294159488035</v>
      </c>
      <c r="G23" s="522">
        <v>0.22052622943457909</v>
      </c>
      <c r="H23" s="522">
        <v>0.21582049202920717</v>
      </c>
      <c r="I23" s="522">
        <v>0.21477022115890318</v>
      </c>
      <c r="J23" s="522">
        <v>0.22097460363918342</v>
      </c>
      <c r="K23" s="522">
        <v>0.23175485801360812</v>
      </c>
      <c r="L23" s="522">
        <v>0.2450954179144591</v>
      </c>
      <c r="M23" s="522">
        <v>0.25287355694302377</v>
      </c>
      <c r="N23" s="522">
        <v>0.29353625118796561</v>
      </c>
      <c r="O23" s="522">
        <v>0.29353255177668425</v>
      </c>
      <c r="P23" s="522">
        <v>0.30162581280305711</v>
      </c>
      <c r="Q23" s="282"/>
      <c r="R23" s="282"/>
      <c r="S23" s="282"/>
      <c r="T23" s="282"/>
      <c r="U23"/>
      <c r="V23"/>
      <c r="W23"/>
      <c r="X23"/>
      <c r="Y23"/>
      <c r="Z23"/>
      <c r="AA23"/>
      <c r="AB23"/>
      <c r="AC23"/>
    </row>
    <row r="24" spans="1:29" x14ac:dyDescent="0.2">
      <c r="A24" s="492"/>
      <c r="B24" s="404" t="s">
        <v>145</v>
      </c>
      <c r="C24" s="522">
        <v>6.8756616263905848</v>
      </c>
      <c r="D24" s="522">
        <v>6.923992344838263</v>
      </c>
      <c r="E24" s="522">
        <v>7.136056173095465</v>
      </c>
      <c r="F24" s="522">
        <v>6.9269494917297232</v>
      </c>
      <c r="G24" s="522">
        <v>7.1663758153394959</v>
      </c>
      <c r="H24" s="522">
        <v>7.1461146544605052</v>
      </c>
      <c r="I24" s="522">
        <v>7.0126265433667951</v>
      </c>
      <c r="J24" s="522">
        <v>7.2304573155334673</v>
      </c>
      <c r="K24" s="522">
        <v>7.3755929007405303</v>
      </c>
      <c r="L24" s="522">
        <v>7.5657834082795867</v>
      </c>
      <c r="M24" s="522">
        <v>7.7163150129098392</v>
      </c>
      <c r="N24" s="522">
        <v>8.7234829691732436</v>
      </c>
      <c r="O24" s="522">
        <v>9.4537177828750298</v>
      </c>
      <c r="P24" s="522">
        <v>9.4114344242259875</v>
      </c>
      <c r="Q24" s="282"/>
      <c r="R24" s="282"/>
      <c r="S24" s="282"/>
      <c r="T24" s="282"/>
      <c r="U24"/>
      <c r="V24"/>
      <c r="W24"/>
      <c r="X24"/>
      <c r="Y24"/>
      <c r="Z24"/>
      <c r="AA24"/>
      <c r="AB24"/>
      <c r="AC24"/>
    </row>
    <row r="25" spans="1:29" x14ac:dyDescent="0.2">
      <c r="A25" s="492"/>
      <c r="B25" s="404" t="s">
        <v>146</v>
      </c>
      <c r="C25" s="522">
        <v>6.8650000000000002</v>
      </c>
      <c r="D25" s="522">
        <v>6.4489999999999998</v>
      </c>
      <c r="E25" s="522">
        <v>6.6079999999999997</v>
      </c>
      <c r="F25" s="522">
        <v>6.7462206863504059</v>
      </c>
      <c r="G25" s="522">
        <v>6.8055282872385652</v>
      </c>
      <c r="H25" s="522">
        <v>6.693776216114558</v>
      </c>
      <c r="I25" s="522">
        <v>6.6946749353169652</v>
      </c>
      <c r="J25" s="522">
        <v>6.9226872686568699</v>
      </c>
      <c r="K25" s="522">
        <v>7.2967128823457985</v>
      </c>
      <c r="L25" s="522">
        <v>7.7553189744196294</v>
      </c>
      <c r="M25" s="522">
        <v>8.041442335117555</v>
      </c>
      <c r="N25" s="522">
        <v>9.3811988096291383</v>
      </c>
      <c r="O25" s="522">
        <v>9.4279859821105045</v>
      </c>
      <c r="P25" s="522">
        <v>9.73637348677752</v>
      </c>
      <c r="Q25" s="282"/>
      <c r="R25" s="282"/>
      <c r="S25" s="282"/>
      <c r="T25" s="282"/>
      <c r="U25"/>
      <c r="V25"/>
      <c r="W25"/>
      <c r="X25"/>
      <c r="Y25"/>
      <c r="Z25"/>
      <c r="AA25"/>
      <c r="AB25"/>
      <c r="AC25"/>
    </row>
    <row r="26" spans="1:29" ht="20.100000000000001" customHeight="1" x14ac:dyDescent="0.2">
      <c r="A26" s="492"/>
      <c r="B26" s="66" t="s">
        <v>147</v>
      </c>
      <c r="C26" s="522">
        <v>13.232357151012948</v>
      </c>
      <c r="D26" s="522">
        <v>13.929944820086012</v>
      </c>
      <c r="E26" s="522">
        <v>12.195143424062074</v>
      </c>
      <c r="F26" s="522">
        <v>11.042435553333332</v>
      </c>
      <c r="G26" s="522">
        <v>10.679871966666667</v>
      </c>
      <c r="H26" s="522">
        <v>12.890256828333332</v>
      </c>
      <c r="I26" s="522">
        <v>13.99041877</v>
      </c>
      <c r="J26" s="522">
        <v>14.009451604000001</v>
      </c>
      <c r="K26" s="522">
        <v>16.531230854</v>
      </c>
      <c r="L26" s="522">
        <v>16.948562553999999</v>
      </c>
      <c r="M26" s="522">
        <v>18.858294133999998</v>
      </c>
      <c r="N26" s="522">
        <v>18.451269139000001</v>
      </c>
      <c r="O26" s="522">
        <v>15.836486529999998</v>
      </c>
      <c r="P26" s="522">
        <v>17.192931689999998</v>
      </c>
      <c r="Q26" s="281"/>
      <c r="R26" s="281"/>
      <c r="S26" s="281"/>
      <c r="T26" s="281"/>
      <c r="U26"/>
      <c r="V26"/>
      <c r="W26"/>
      <c r="X26"/>
      <c r="Y26"/>
      <c r="Z26"/>
      <c r="AA26"/>
      <c r="AB26"/>
      <c r="AC26"/>
    </row>
    <row r="27" spans="1:29" x14ac:dyDescent="0.2">
      <c r="A27" s="492"/>
      <c r="B27" s="404" t="s">
        <v>148</v>
      </c>
      <c r="C27" s="522">
        <v>7.8104820000000004</v>
      </c>
      <c r="D27" s="522">
        <v>8.3345909999999996</v>
      </c>
      <c r="E27" s="522">
        <v>6.2267849999999996</v>
      </c>
      <c r="F27" s="522">
        <v>4.5228629999999992</v>
      </c>
      <c r="G27" s="522">
        <v>4.4507070000000004</v>
      </c>
      <c r="H27" s="522">
        <v>6.3225579999999999</v>
      </c>
      <c r="I27" s="522">
        <v>7.0395519999999996</v>
      </c>
      <c r="J27" s="522">
        <v>6.6805199999999996</v>
      </c>
      <c r="K27" s="522">
        <v>8.8297489999999996</v>
      </c>
      <c r="L27" s="522">
        <v>8.6012120000000003</v>
      </c>
      <c r="M27" s="522">
        <v>9.3542809999999985</v>
      </c>
      <c r="N27" s="522">
        <v>8.6723490000000005</v>
      </c>
      <c r="O27" s="522">
        <v>7.1380749999999997</v>
      </c>
      <c r="P27" s="522">
        <v>7.7216290000000001</v>
      </c>
      <c r="Q27" s="282"/>
      <c r="R27" s="282"/>
      <c r="S27" s="282"/>
      <c r="T27" s="282"/>
      <c r="U27"/>
      <c r="V27"/>
      <c r="W27"/>
      <c r="X27"/>
      <c r="Y27"/>
      <c r="Z27"/>
      <c r="AA27"/>
      <c r="AB27"/>
      <c r="AC27"/>
    </row>
    <row r="28" spans="1:29" s="32" customFormat="1" x14ac:dyDescent="0.2">
      <c r="A28" s="492"/>
      <c r="B28" s="404" t="s">
        <v>149</v>
      </c>
      <c r="C28" s="522">
        <v>2.6934751510129464</v>
      </c>
      <c r="D28" s="522">
        <v>2.6321038200860127</v>
      </c>
      <c r="E28" s="522">
        <v>2.6418584240620753</v>
      </c>
      <c r="F28" s="522">
        <v>2.995972553333333</v>
      </c>
      <c r="G28" s="522">
        <v>2.8602649666666657</v>
      </c>
      <c r="H28" s="522">
        <v>2.9138488283333328</v>
      </c>
      <c r="I28" s="522">
        <v>3.3050167700000004</v>
      </c>
      <c r="J28" s="522">
        <v>3.8585316040000004</v>
      </c>
      <c r="K28" s="522">
        <v>3.704481854</v>
      </c>
      <c r="L28" s="522">
        <v>4.5313505540000003</v>
      </c>
      <c r="M28" s="522">
        <v>5.5006131339999991</v>
      </c>
      <c r="N28" s="522">
        <v>5.4662585089999993</v>
      </c>
      <c r="O28" s="522">
        <v>5.0154145300000001</v>
      </c>
      <c r="P28" s="522">
        <v>5.8602386900000001</v>
      </c>
      <c r="Q28" s="282"/>
      <c r="R28" s="282"/>
      <c r="S28" s="282"/>
      <c r="T28" s="282"/>
    </row>
    <row r="29" spans="1:29" x14ac:dyDescent="0.2">
      <c r="A29" s="492"/>
      <c r="B29" s="404" t="s">
        <v>150</v>
      </c>
      <c r="C29" s="522">
        <v>2.7284000000000002</v>
      </c>
      <c r="D29" s="522">
        <v>2.9632499999999999</v>
      </c>
      <c r="E29" s="522">
        <v>3.3264999999999998</v>
      </c>
      <c r="F29" s="522">
        <v>3.5236000000000005</v>
      </c>
      <c r="G29" s="522">
        <v>3.3689000000000004</v>
      </c>
      <c r="H29" s="522">
        <v>3.6538499999999994</v>
      </c>
      <c r="I29" s="522">
        <v>3.6458499999999994</v>
      </c>
      <c r="J29" s="522">
        <v>3.4704000000000002</v>
      </c>
      <c r="K29" s="522">
        <v>3.9969999999999999</v>
      </c>
      <c r="L29" s="522">
        <v>3.8159999999999998</v>
      </c>
      <c r="M29" s="522">
        <v>4.0034000000000001</v>
      </c>
      <c r="N29" s="522">
        <v>4.3126616300000009</v>
      </c>
      <c r="O29" s="522">
        <v>3.6829969999999994</v>
      </c>
      <c r="P29" s="522">
        <v>3.6110639999999994</v>
      </c>
      <c r="Q29" s="282"/>
      <c r="R29" s="282"/>
      <c r="S29" s="282"/>
      <c r="T29" s="282"/>
      <c r="U29"/>
      <c r="V29"/>
      <c r="W29"/>
      <c r="X29"/>
      <c r="Y29"/>
      <c r="Z29"/>
      <c r="AA29"/>
      <c r="AB29"/>
      <c r="AC29"/>
    </row>
    <row r="30" spans="1:29" ht="20.100000000000001" customHeight="1" x14ac:dyDescent="0.2">
      <c r="A30" s="492"/>
      <c r="B30" s="66" t="s">
        <v>482</v>
      </c>
      <c r="C30" s="522">
        <v>-2.225958612402124</v>
      </c>
      <c r="D30" s="522">
        <v>-2.2503667989272671</v>
      </c>
      <c r="E30" s="522">
        <v>-2.4450143601505294</v>
      </c>
      <c r="F30" s="522">
        <v>-2.8546298983609328</v>
      </c>
      <c r="G30" s="522">
        <v>-2.9595879394622719</v>
      </c>
      <c r="H30" s="522">
        <v>-3.1870334452622351</v>
      </c>
      <c r="I30" s="522">
        <v>-2.7301110766385599</v>
      </c>
      <c r="J30" s="522">
        <v>-2.8393505586826855</v>
      </c>
      <c r="K30" s="522">
        <v>-3.1077918313582376</v>
      </c>
      <c r="L30" s="522">
        <v>-3.4924575234542852</v>
      </c>
      <c r="M30" s="522">
        <v>-4.1349490153627562</v>
      </c>
      <c r="N30" s="522">
        <v>-4.0213738230723681</v>
      </c>
      <c r="O30" s="522">
        <v>-3.5648120419000113</v>
      </c>
      <c r="P30" s="522">
        <v>-3.3401780521783646</v>
      </c>
      <c r="Q30" s="281"/>
      <c r="R30" s="281"/>
      <c r="S30" s="281"/>
      <c r="T30" s="281"/>
      <c r="U30"/>
      <c r="V30"/>
      <c r="W30"/>
      <c r="X30"/>
      <c r="Y30"/>
      <c r="Z30"/>
      <c r="AA30"/>
      <c r="AB30"/>
      <c r="AC30"/>
    </row>
    <row r="31" spans="1:29" s="32" customFormat="1" ht="20.100000000000001" customHeight="1" x14ac:dyDescent="0.2">
      <c r="A31" s="587"/>
      <c r="B31" s="410" t="s">
        <v>151</v>
      </c>
      <c r="C31" s="523">
        <v>106.28910933604436</v>
      </c>
      <c r="D31" s="523">
        <v>108.70206799258131</v>
      </c>
      <c r="E31" s="523">
        <v>107.97889313929242</v>
      </c>
      <c r="F31" s="523">
        <v>110.93772941264096</v>
      </c>
      <c r="G31" s="523">
        <v>115.15214273730888</v>
      </c>
      <c r="H31" s="523">
        <v>124.73507190540744</v>
      </c>
      <c r="I31" s="523">
        <v>126.8875854517587</v>
      </c>
      <c r="J31" s="523">
        <v>131.10636553961342</v>
      </c>
      <c r="K31" s="523">
        <v>137.55682277154804</v>
      </c>
      <c r="L31" s="523">
        <v>143.35203117208457</v>
      </c>
      <c r="M31" s="523">
        <v>149.73901744469626</v>
      </c>
      <c r="N31" s="523">
        <v>152.5657631494513</v>
      </c>
      <c r="O31" s="523">
        <v>151.56077838153314</v>
      </c>
      <c r="P31" s="523">
        <v>162.93584980811673</v>
      </c>
      <c r="Q31" s="409"/>
      <c r="R31" s="409"/>
      <c r="S31" s="409"/>
      <c r="T31" s="409"/>
    </row>
    <row r="32" spans="1:29" s="407" customFormat="1" ht="13.5" customHeight="1" x14ac:dyDescent="0.2">
      <c r="A32" s="405"/>
      <c r="B32" s="320" t="s">
        <v>484</v>
      </c>
      <c r="C32" s="524"/>
      <c r="D32" s="524"/>
      <c r="E32" s="524"/>
      <c r="F32" s="524"/>
      <c r="G32" s="524"/>
      <c r="H32" s="524"/>
      <c r="I32" s="524"/>
      <c r="J32" s="524"/>
      <c r="K32" s="524"/>
      <c r="L32" s="524"/>
      <c r="M32" s="524"/>
      <c r="N32" s="524"/>
      <c r="O32" s="524"/>
      <c r="P32" s="524"/>
      <c r="Q32" s="406"/>
      <c r="R32" s="406"/>
      <c r="S32" s="406"/>
      <c r="T32" s="406"/>
    </row>
    <row r="33" spans="1:29" s="407" customFormat="1" ht="13.5" customHeight="1" x14ac:dyDescent="0.2">
      <c r="A33" s="405"/>
      <c r="B33" s="277" t="s">
        <v>659</v>
      </c>
      <c r="C33" s="524">
        <v>3.0201080989517219</v>
      </c>
      <c r="D33" s="524">
        <v>2.7280114861636817</v>
      </c>
      <c r="E33" s="524">
        <v>0</v>
      </c>
      <c r="F33" s="524">
        <v>0</v>
      </c>
      <c r="G33" s="524">
        <v>13.839857580229886</v>
      </c>
      <c r="H33" s="524">
        <v>15.676370157693547</v>
      </c>
      <c r="I33" s="524">
        <v>15.035640551108626</v>
      </c>
      <c r="J33" s="524">
        <v>18.94758872629248</v>
      </c>
      <c r="K33" s="524">
        <v>23.395798134354518</v>
      </c>
      <c r="L33" s="524">
        <v>18.150207544850623</v>
      </c>
      <c r="M33" s="524">
        <v>34.711789028625361</v>
      </c>
      <c r="N33" s="524">
        <v>25.291661960777329</v>
      </c>
      <c r="O33" s="524">
        <v>23.231050131039925</v>
      </c>
      <c r="P33" s="524">
        <v>30.052103988664864</v>
      </c>
      <c r="Q33" s="406"/>
      <c r="R33" s="406"/>
      <c r="S33" s="406"/>
      <c r="T33" s="406"/>
    </row>
    <row r="34" spans="1:29" s="407" customFormat="1" ht="13.5" customHeight="1" x14ac:dyDescent="0.2">
      <c r="A34" s="408"/>
      <c r="B34" s="513" t="s">
        <v>829</v>
      </c>
      <c r="C34" s="525">
        <v>15.021598023874045</v>
      </c>
      <c r="D34" s="525">
        <v>15.174865575762366</v>
      </c>
      <c r="E34" s="525">
        <v>16.629654013693191</v>
      </c>
      <c r="F34" s="525">
        <v>19.182259106690807</v>
      </c>
      <c r="G34" s="525">
        <v>20.128547937035513</v>
      </c>
      <c r="H34" s="525">
        <v>19.099540735988914</v>
      </c>
      <c r="I34" s="525">
        <v>20.39264240893376</v>
      </c>
      <c r="J34" s="525">
        <v>20.642843441582158</v>
      </c>
      <c r="K34" s="525">
        <v>21.231102615885774</v>
      </c>
      <c r="L34" s="525">
        <v>23.323336380073325</v>
      </c>
      <c r="M34" s="525">
        <v>22.172526932350159</v>
      </c>
      <c r="N34" s="525">
        <v>19.719057610748997</v>
      </c>
      <c r="O34" s="525">
        <v>19.910144230231275</v>
      </c>
      <c r="P34" s="525">
        <v>18.844022593202947</v>
      </c>
      <c r="Q34" s="406"/>
      <c r="R34" s="406"/>
      <c r="S34" s="406"/>
      <c r="T34" s="406"/>
    </row>
    <row r="35" spans="1:29" s="32" customFormat="1" ht="13.5" customHeight="1" x14ac:dyDescent="0.2">
      <c r="A35" s="66" t="s">
        <v>831</v>
      </c>
      <c r="B35" s="66"/>
      <c r="C35" s="262"/>
      <c r="D35" s="262"/>
      <c r="E35" s="262"/>
      <c r="F35" s="262"/>
      <c r="G35" s="262"/>
      <c r="H35" s="262"/>
      <c r="I35" s="262"/>
      <c r="J35" s="262"/>
      <c r="K35" s="262"/>
      <c r="L35" s="262"/>
      <c r="M35" s="262"/>
      <c r="N35" s="262"/>
      <c r="O35" s="282"/>
      <c r="P35" s="282"/>
      <c r="Q35" s="282"/>
      <c r="R35" s="282"/>
      <c r="S35" s="282"/>
      <c r="T35" s="282"/>
    </row>
    <row r="36" spans="1:29" x14ac:dyDescent="0.2">
      <c r="A36" s="127" t="s">
        <v>830</v>
      </c>
      <c r="U36"/>
      <c r="V36"/>
      <c r="W36"/>
      <c r="X36"/>
      <c r="Y36"/>
      <c r="Z36"/>
      <c r="AA36"/>
      <c r="AB36"/>
      <c r="AC36"/>
    </row>
    <row r="37" spans="1:29" x14ac:dyDescent="0.2">
      <c r="A37" t="s">
        <v>485</v>
      </c>
      <c r="U37"/>
      <c r="V37"/>
      <c r="W37"/>
      <c r="X37"/>
      <c r="Y37"/>
      <c r="Z37"/>
      <c r="AA37"/>
      <c r="AB37"/>
      <c r="AC37"/>
    </row>
    <row r="38" spans="1:29" x14ac:dyDescent="0.2">
      <c r="A38" s="279" t="s">
        <v>388</v>
      </c>
      <c r="B38" s="277"/>
      <c r="C38" s="278"/>
      <c r="D38" s="278"/>
      <c r="E38" s="278"/>
      <c r="F38" s="278"/>
      <c r="G38" s="278"/>
      <c r="H38" s="278"/>
      <c r="I38" s="278"/>
      <c r="J38" s="278"/>
      <c r="K38" s="278"/>
      <c r="M38" s="278"/>
      <c r="N38" s="278"/>
    </row>
    <row r="39" spans="1:29" s="32" customFormat="1" ht="24.95" customHeight="1" x14ac:dyDescent="0.2">
      <c r="A39" s="75" t="s">
        <v>889</v>
      </c>
      <c r="L39"/>
      <c r="O39" s="181"/>
      <c r="P39" s="181"/>
      <c r="Q39" s="181"/>
      <c r="R39" s="181"/>
      <c r="S39" s="181"/>
      <c r="T39" s="181"/>
    </row>
    <row r="40" spans="1:29" s="32" customFormat="1" ht="20.100000000000001" customHeight="1" x14ac:dyDescent="0.2">
      <c r="A40" s="267"/>
      <c r="B40" s="268" t="s">
        <v>809</v>
      </c>
      <c r="C40" s="261" t="s">
        <v>426</v>
      </c>
      <c r="D40" s="261" t="s">
        <v>427</v>
      </c>
      <c r="E40" s="261" t="s">
        <v>446</v>
      </c>
      <c r="F40" s="261" t="s">
        <v>447</v>
      </c>
      <c r="G40" s="261" t="s">
        <v>411</v>
      </c>
      <c r="H40" s="261" t="s">
        <v>412</v>
      </c>
      <c r="I40" s="261" t="s">
        <v>413</v>
      </c>
      <c r="J40" s="261" t="s">
        <v>414</v>
      </c>
      <c r="K40" s="261" t="s">
        <v>415</v>
      </c>
      <c r="L40" s="261" t="s">
        <v>416</v>
      </c>
      <c r="M40" s="261" t="s">
        <v>417</v>
      </c>
      <c r="N40" s="261" t="s">
        <v>418</v>
      </c>
      <c r="O40" s="261" t="s">
        <v>603</v>
      </c>
      <c r="P40" s="261" t="s">
        <v>617</v>
      </c>
      <c r="Q40" s="280"/>
      <c r="R40" s="280"/>
      <c r="S40" s="280"/>
      <c r="T40" s="280"/>
    </row>
    <row r="41" spans="1:29" ht="20.100000000000001" customHeight="1" x14ac:dyDescent="0.2">
      <c r="A41" s="492">
        <v>1.1000000000000001</v>
      </c>
      <c r="B41" s="66" t="s">
        <v>827</v>
      </c>
      <c r="C41" s="522">
        <v>31.520461079106145</v>
      </c>
      <c r="D41" s="522">
        <v>31.784834441448588</v>
      </c>
      <c r="E41" s="522">
        <v>30.364582508538916</v>
      </c>
      <c r="F41" s="522">
        <v>32.828612242400702</v>
      </c>
      <c r="G41" s="522">
        <v>35.864791082289869</v>
      </c>
      <c r="H41" s="522">
        <v>37.134950929723857</v>
      </c>
      <c r="I41" s="522">
        <v>35.399937732567054</v>
      </c>
      <c r="J41" s="522">
        <v>34.267400729876513</v>
      </c>
      <c r="K41" s="522">
        <v>33.163048533421403</v>
      </c>
      <c r="L41" s="522">
        <v>35.665113245583555</v>
      </c>
      <c r="M41" s="522">
        <v>36.183072132050349</v>
      </c>
      <c r="N41" s="522">
        <v>34.573869812281195</v>
      </c>
      <c r="O41" s="522">
        <v>34.645914358028463</v>
      </c>
      <c r="P41" s="522">
        <v>38.445844950791304</v>
      </c>
      <c r="Q41" s="281"/>
      <c r="R41" s="281"/>
      <c r="S41" s="281"/>
      <c r="T41" s="281"/>
      <c r="U41"/>
      <c r="V41"/>
      <c r="W41"/>
      <c r="X41"/>
      <c r="Y41"/>
      <c r="Z41"/>
      <c r="AA41"/>
      <c r="AB41"/>
      <c r="AC41"/>
    </row>
    <row r="42" spans="1:29" x14ac:dyDescent="0.2">
      <c r="A42" s="492"/>
      <c r="B42" s="404" t="s">
        <v>133</v>
      </c>
      <c r="C42" s="522">
        <v>15.226806166779774</v>
      </c>
      <c r="D42" s="522">
        <v>16.806785312466605</v>
      </c>
      <c r="E42" s="522">
        <v>16.395371974999723</v>
      </c>
      <c r="F42" s="522">
        <v>16.972768657868688</v>
      </c>
      <c r="G42" s="522">
        <v>19.325366149961337</v>
      </c>
      <c r="H42" s="522">
        <v>20.069704548816169</v>
      </c>
      <c r="I42" s="522">
        <v>18.798193057837999</v>
      </c>
      <c r="J42" s="522">
        <v>19.097968047226516</v>
      </c>
      <c r="K42" s="522">
        <v>19.115452267155202</v>
      </c>
      <c r="L42" s="522">
        <v>20.670955927304956</v>
      </c>
      <c r="M42" s="522">
        <v>22.262021229592005</v>
      </c>
      <c r="N42" s="522">
        <v>22.290717072933791</v>
      </c>
      <c r="O42" s="522">
        <v>22.059511536109806</v>
      </c>
      <c r="P42" s="522">
        <v>22.708502048424553</v>
      </c>
      <c r="Q42" s="282"/>
      <c r="R42" s="282"/>
      <c r="S42" s="282"/>
      <c r="T42" s="282"/>
      <c r="U42"/>
      <c r="V42"/>
      <c r="W42"/>
      <c r="X42"/>
      <c r="Y42"/>
      <c r="Z42"/>
      <c r="AA42"/>
      <c r="AB42"/>
      <c r="AC42"/>
    </row>
    <row r="43" spans="1:29" x14ac:dyDescent="0.2">
      <c r="A43" s="492"/>
      <c r="B43" s="404" t="s">
        <v>134</v>
      </c>
      <c r="C43" s="522">
        <v>16.293654912326371</v>
      </c>
      <c r="D43" s="522">
        <v>14.978049128981983</v>
      </c>
      <c r="E43" s="522">
        <v>13.969210533539194</v>
      </c>
      <c r="F43" s="522">
        <v>15.855843584532016</v>
      </c>
      <c r="G43" s="522">
        <v>16.539424932328536</v>
      </c>
      <c r="H43" s="522">
        <v>17.065246380907691</v>
      </c>
      <c r="I43" s="522">
        <v>16.601744674729055</v>
      </c>
      <c r="J43" s="522">
        <v>15.169432682650001</v>
      </c>
      <c r="K43" s="522">
        <v>14.047596266266201</v>
      </c>
      <c r="L43" s="522">
        <v>14.994157318278601</v>
      </c>
      <c r="M43" s="522">
        <v>13.921050902458342</v>
      </c>
      <c r="N43" s="522">
        <v>12.283152739347402</v>
      </c>
      <c r="O43" s="522">
        <v>12.586402821918659</v>
      </c>
      <c r="P43" s="522">
        <v>15.737342902366754</v>
      </c>
      <c r="Q43" s="282"/>
      <c r="R43" s="282"/>
      <c r="S43" s="282"/>
      <c r="T43" s="282"/>
      <c r="U43"/>
      <c r="V43"/>
      <c r="W43"/>
      <c r="X43"/>
      <c r="Y43"/>
      <c r="Z43"/>
      <c r="AA43"/>
      <c r="AB43"/>
      <c r="AC43"/>
    </row>
    <row r="44" spans="1:29" ht="20.100000000000001" customHeight="1" x14ac:dyDescent="0.2">
      <c r="A44" s="492">
        <v>1.2</v>
      </c>
      <c r="B44" s="66" t="s">
        <v>53</v>
      </c>
      <c r="C44" s="522">
        <v>9.9334717379859665</v>
      </c>
      <c r="D44" s="522">
        <v>9.1347330366437589</v>
      </c>
      <c r="E44" s="522">
        <v>8.509919806758683</v>
      </c>
      <c r="F44" s="522">
        <v>10.77714368033482</v>
      </c>
      <c r="G44" s="522">
        <v>11.037394043426815</v>
      </c>
      <c r="H44" s="522">
        <v>11.617423346700104</v>
      </c>
      <c r="I44" s="522">
        <v>11.960637150126614</v>
      </c>
      <c r="J44" s="522">
        <v>11.307229360000001</v>
      </c>
      <c r="K44" s="522">
        <v>11.493771178702128</v>
      </c>
      <c r="L44" s="522">
        <v>10.148355165855088</v>
      </c>
      <c r="M44" s="522">
        <v>11.469061487365023</v>
      </c>
      <c r="N44" s="522">
        <v>10.439278218661876</v>
      </c>
      <c r="O44" s="522">
        <v>10.707695032606455</v>
      </c>
      <c r="P44" s="522">
        <v>11.22466168626991</v>
      </c>
      <c r="Q44" s="281"/>
      <c r="R44" s="281"/>
      <c r="S44" s="281"/>
      <c r="T44" s="281"/>
      <c r="U44"/>
      <c r="V44"/>
      <c r="W44"/>
      <c r="X44"/>
      <c r="Y44"/>
      <c r="Z44"/>
      <c r="AA44"/>
      <c r="AB44"/>
      <c r="AC44"/>
    </row>
    <row r="45" spans="1:29" x14ac:dyDescent="0.2">
      <c r="A45" s="492"/>
      <c r="B45" s="404" t="s">
        <v>133</v>
      </c>
      <c r="C45" s="522">
        <v>9.0789347212942921</v>
      </c>
      <c r="D45" s="522">
        <v>9.3103065157303515</v>
      </c>
      <c r="E45" s="522">
        <v>7.9045716733438143</v>
      </c>
      <c r="F45" s="522">
        <v>7.7481146110477495</v>
      </c>
      <c r="G45" s="522">
        <v>7.6995561826783101</v>
      </c>
      <c r="H45" s="522">
        <v>8.3273522357047653</v>
      </c>
      <c r="I45" s="522">
        <v>8.735501816417484</v>
      </c>
      <c r="J45" s="522">
        <v>9.3556293599999982</v>
      </c>
      <c r="K45" s="522">
        <v>9.848869241472217</v>
      </c>
      <c r="L45" s="522">
        <v>9.785955082135068</v>
      </c>
      <c r="M45" s="522">
        <v>10.600112070510583</v>
      </c>
      <c r="N45" s="522">
        <v>10.96989580672796</v>
      </c>
      <c r="O45" s="522">
        <v>11.398469267799262</v>
      </c>
      <c r="P45" s="522">
        <v>11.241742021197904</v>
      </c>
      <c r="Q45" s="282"/>
      <c r="R45" s="282"/>
      <c r="S45" s="282"/>
      <c r="T45" s="282"/>
      <c r="U45"/>
      <c r="V45"/>
      <c r="W45"/>
      <c r="X45"/>
      <c r="Y45"/>
      <c r="Z45"/>
      <c r="AA45"/>
      <c r="AB45"/>
      <c r="AC45"/>
    </row>
    <row r="46" spans="1:29" x14ac:dyDescent="0.2">
      <c r="A46" s="492"/>
      <c r="B46" s="404" t="s">
        <v>134</v>
      </c>
      <c r="C46" s="522">
        <v>4.2575429192005609</v>
      </c>
      <c r="D46" s="522">
        <v>2.9460674825222979</v>
      </c>
      <c r="E46" s="522">
        <v>3.3176501698651961</v>
      </c>
      <c r="F46" s="522">
        <v>5.7638068603755039</v>
      </c>
      <c r="G46" s="522">
        <v>6.4035811270399083</v>
      </c>
      <c r="H46" s="522">
        <v>6.0796914497736152</v>
      </c>
      <c r="I46" s="522">
        <v>6.0632429329787847</v>
      </c>
      <c r="J46" s="522">
        <v>5.0365760000000019</v>
      </c>
      <c r="K46" s="522">
        <v>4.6969968299929414</v>
      </c>
      <c r="L46" s="522">
        <v>3.3220929127517449</v>
      </c>
      <c r="M46" s="522">
        <v>5.6216329432204759</v>
      </c>
      <c r="N46" s="522">
        <v>3.8702535903035997</v>
      </c>
      <c r="O46" s="522">
        <v>3.6117957448294504</v>
      </c>
      <c r="P46" s="522">
        <v>3.7833828969601337</v>
      </c>
      <c r="Q46" s="282"/>
      <c r="R46" s="282"/>
      <c r="S46" s="282"/>
      <c r="T46" s="282"/>
      <c r="U46"/>
      <c r="V46"/>
      <c r="W46"/>
      <c r="X46"/>
      <c r="Y46"/>
      <c r="Z46"/>
      <c r="AA46"/>
      <c r="AB46"/>
      <c r="AC46"/>
    </row>
    <row r="47" spans="1:29" x14ac:dyDescent="0.2">
      <c r="A47" s="492"/>
      <c r="B47" s="404" t="s">
        <v>135</v>
      </c>
      <c r="C47" s="522">
        <v>-3.4030059025088861</v>
      </c>
      <c r="D47" s="522">
        <v>-3.12164096160889</v>
      </c>
      <c r="E47" s="522">
        <v>-2.7123020364503265</v>
      </c>
      <c r="F47" s="522">
        <v>-2.7347777910884341</v>
      </c>
      <c r="G47" s="522">
        <v>-3.065743266291403</v>
      </c>
      <c r="H47" s="522">
        <v>-2.7896203387782781</v>
      </c>
      <c r="I47" s="522">
        <v>-2.8381075992696552</v>
      </c>
      <c r="J47" s="522">
        <v>-3.0849760000000002</v>
      </c>
      <c r="K47" s="522">
        <v>-3.0520948927630314</v>
      </c>
      <c r="L47" s="522">
        <v>-2.9596928290317259</v>
      </c>
      <c r="M47" s="522">
        <v>-4.7526835263660363</v>
      </c>
      <c r="N47" s="522">
        <v>-4.4008711783696839</v>
      </c>
      <c r="O47" s="522">
        <v>-4.3025699800222581</v>
      </c>
      <c r="P47" s="522">
        <v>-3.8004632318881284</v>
      </c>
      <c r="Q47" s="282"/>
      <c r="R47" s="282"/>
      <c r="S47" s="282"/>
      <c r="T47" s="282"/>
      <c r="U47"/>
      <c r="V47"/>
      <c r="W47"/>
      <c r="X47"/>
      <c r="Y47"/>
      <c r="Z47"/>
      <c r="AA47"/>
      <c r="AB47"/>
      <c r="AC47"/>
    </row>
    <row r="48" spans="1:29" ht="20.100000000000001" customHeight="1" x14ac:dyDescent="0.2">
      <c r="A48" s="492" t="s">
        <v>123</v>
      </c>
      <c r="B48" s="66" t="s">
        <v>124</v>
      </c>
      <c r="C48" s="522">
        <v>4.5096730564359691</v>
      </c>
      <c r="D48" s="522">
        <v>4.7787635859432562</v>
      </c>
      <c r="E48" s="522">
        <v>5.0021061352032063</v>
      </c>
      <c r="F48" s="522">
        <v>5.1095715281581029</v>
      </c>
      <c r="G48" s="522">
        <v>5.6239393671617144</v>
      </c>
      <c r="H48" s="522">
        <v>5.5785270775165685</v>
      </c>
      <c r="I48" s="522">
        <v>5.4419845148495529</v>
      </c>
      <c r="J48" s="522">
        <v>5.8402960000000004</v>
      </c>
      <c r="K48" s="522">
        <v>5.8887827054544921</v>
      </c>
      <c r="L48" s="522">
        <v>6.0186429758952107</v>
      </c>
      <c r="M48" s="522">
        <v>6.5356856947903861</v>
      </c>
      <c r="N48" s="522">
        <v>7.0286800504911273</v>
      </c>
      <c r="O48" s="522">
        <v>7.2327312175729652</v>
      </c>
      <c r="P48" s="522">
        <v>7.6248157264681771</v>
      </c>
      <c r="Q48" s="281"/>
      <c r="R48" s="281"/>
      <c r="S48" s="281"/>
      <c r="T48" s="281"/>
      <c r="U48"/>
      <c r="V48"/>
      <c r="W48"/>
      <c r="X48"/>
      <c r="Y48"/>
      <c r="Z48"/>
      <c r="AA48"/>
      <c r="AB48"/>
      <c r="AC48"/>
    </row>
    <row r="49" spans="1:29" x14ac:dyDescent="0.2">
      <c r="A49" s="492"/>
      <c r="B49" s="404" t="s">
        <v>133</v>
      </c>
      <c r="C49" s="522">
        <v>1.6961296900489398</v>
      </c>
      <c r="D49" s="522">
        <v>1.893258564437194</v>
      </c>
      <c r="E49" s="522">
        <v>2.0164641109298533</v>
      </c>
      <c r="F49" s="522">
        <v>2.0287846655791189</v>
      </c>
      <c r="G49" s="522">
        <v>2.4394698205546494</v>
      </c>
      <c r="H49" s="522">
        <v>2.3080505709624797</v>
      </c>
      <c r="I49" s="522">
        <v>2.2464477977161499</v>
      </c>
      <c r="J49" s="522">
        <v>2.5175000000000001</v>
      </c>
      <c r="K49" s="522">
        <v>2.599637030995106</v>
      </c>
      <c r="L49" s="522">
        <v>2.8665823817292009</v>
      </c>
      <c r="M49" s="522">
        <v>3.0185358890701468</v>
      </c>
      <c r="N49" s="522">
        <v>3.1335277324632953</v>
      </c>
      <c r="O49" s="522">
        <v>3.0596044045677</v>
      </c>
      <c r="P49" s="522">
        <v>3.3224429037520391</v>
      </c>
      <c r="Q49" s="282"/>
      <c r="R49" s="282"/>
      <c r="S49" s="282"/>
      <c r="T49" s="282"/>
      <c r="U49"/>
      <c r="V49"/>
      <c r="W49"/>
      <c r="X49"/>
      <c r="Y49"/>
      <c r="Z49"/>
      <c r="AA49"/>
      <c r="AB49"/>
      <c r="AC49"/>
    </row>
    <row r="50" spans="1:29" x14ac:dyDescent="0.2">
      <c r="A50" s="492"/>
      <c r="B50" s="404" t="s">
        <v>134</v>
      </c>
      <c r="C50" s="522">
        <v>2.8135433663870293</v>
      </c>
      <c r="D50" s="522">
        <v>2.8855050215060625</v>
      </c>
      <c r="E50" s="522">
        <v>2.9856420242733526</v>
      </c>
      <c r="F50" s="522">
        <v>3.0807868625789836</v>
      </c>
      <c r="G50" s="522">
        <v>3.1844695466070654</v>
      </c>
      <c r="H50" s="522">
        <v>3.2704765065540888</v>
      </c>
      <c r="I50" s="522">
        <v>3.1955367171334035</v>
      </c>
      <c r="J50" s="522">
        <v>3.3227959999999999</v>
      </c>
      <c r="K50" s="522">
        <v>3.2891456744593861</v>
      </c>
      <c r="L50" s="522">
        <v>3.1520605941660098</v>
      </c>
      <c r="M50" s="522">
        <v>3.5171498057202388</v>
      </c>
      <c r="N50" s="522">
        <v>3.8951523180278316</v>
      </c>
      <c r="O50" s="522">
        <v>4.1731268130052657</v>
      </c>
      <c r="P50" s="522">
        <v>4.302372822716138</v>
      </c>
      <c r="Q50" s="282"/>
      <c r="R50" s="282"/>
      <c r="S50" s="282"/>
      <c r="T50" s="282"/>
      <c r="U50"/>
      <c r="V50"/>
      <c r="W50"/>
      <c r="X50"/>
      <c r="Y50"/>
      <c r="Z50"/>
      <c r="AA50"/>
      <c r="AB50"/>
      <c r="AC50"/>
    </row>
    <row r="51" spans="1:29" ht="20.100000000000001" customHeight="1" x14ac:dyDescent="0.2">
      <c r="A51" s="492" t="s">
        <v>125</v>
      </c>
      <c r="B51" s="66" t="s">
        <v>136</v>
      </c>
      <c r="C51" s="522">
        <v>44.047565785088587</v>
      </c>
      <c r="D51" s="522">
        <v>41.555319837106524</v>
      </c>
      <c r="E51" s="522">
        <v>40.690160993315288</v>
      </c>
      <c r="F51" s="522">
        <v>41.016099388621321</v>
      </c>
      <c r="G51" s="522">
        <v>43.596749455883568</v>
      </c>
      <c r="H51" s="522">
        <v>45.86994800878923</v>
      </c>
      <c r="I51" s="522">
        <v>47.331357547460506</v>
      </c>
      <c r="J51" s="522">
        <v>48.453762240919261</v>
      </c>
      <c r="K51" s="522">
        <v>50.905337896874769</v>
      </c>
      <c r="L51" s="522">
        <v>52.148804458663307</v>
      </c>
      <c r="M51" s="522">
        <v>52.529394487245597</v>
      </c>
      <c r="N51" s="522">
        <v>52.364823422676878</v>
      </c>
      <c r="O51" s="522">
        <v>52.021355814245894</v>
      </c>
      <c r="P51" s="522">
        <v>53.512269431254637</v>
      </c>
      <c r="Q51" s="281"/>
      <c r="R51" s="281"/>
      <c r="S51" s="281"/>
      <c r="T51" s="281"/>
      <c r="U51"/>
      <c r="V51"/>
      <c r="W51"/>
      <c r="X51"/>
      <c r="Y51"/>
      <c r="Z51"/>
      <c r="AA51"/>
      <c r="AB51"/>
      <c r="AC51"/>
    </row>
    <row r="52" spans="1:29" x14ac:dyDescent="0.2">
      <c r="A52" s="492" t="s">
        <v>137</v>
      </c>
      <c r="B52" s="404" t="s">
        <v>828</v>
      </c>
      <c r="C52" s="522">
        <v>28.851839526906083</v>
      </c>
      <c r="D52" s="522">
        <v>26.291117338592127</v>
      </c>
      <c r="E52" s="522">
        <v>23.788681694776976</v>
      </c>
      <c r="F52" s="522">
        <v>23.150068992449306</v>
      </c>
      <c r="G52" s="522">
        <v>23.508765219099143</v>
      </c>
      <c r="H52" s="522">
        <v>26.785733910219946</v>
      </c>
      <c r="I52" s="522">
        <v>28.615093484720479</v>
      </c>
      <c r="J52" s="522">
        <v>30.384717999999999</v>
      </c>
      <c r="K52" s="522">
        <v>32.525975667134972</v>
      </c>
      <c r="L52" s="522">
        <v>35.877699502147578</v>
      </c>
      <c r="M52" s="522">
        <v>35.313469192698321</v>
      </c>
      <c r="N52" s="522">
        <v>35.993244149897819</v>
      </c>
      <c r="O52" s="522">
        <v>35.060992693127623</v>
      </c>
      <c r="P52" s="522">
        <v>35.726397000428086</v>
      </c>
      <c r="Q52" s="282"/>
      <c r="R52" s="282"/>
      <c r="S52" s="282"/>
      <c r="T52" s="282"/>
      <c r="U52"/>
      <c r="V52"/>
      <c r="W52"/>
      <c r="X52"/>
      <c r="Y52"/>
      <c r="Z52"/>
      <c r="AA52"/>
      <c r="AB52"/>
      <c r="AC52"/>
    </row>
    <row r="53" spans="1:29" x14ac:dyDescent="0.2">
      <c r="A53" s="492" t="s">
        <v>138</v>
      </c>
      <c r="B53" s="404" t="s">
        <v>56</v>
      </c>
      <c r="C53" s="522">
        <v>7.8050644582660285</v>
      </c>
      <c r="D53" s="522">
        <v>7.1947008581127356</v>
      </c>
      <c r="E53" s="522">
        <v>8.2276446294120316</v>
      </c>
      <c r="F53" s="522">
        <v>9.1280370835852462</v>
      </c>
      <c r="G53" s="522">
        <v>10.864620438250748</v>
      </c>
      <c r="H53" s="522">
        <v>10.652443782318455</v>
      </c>
      <c r="I53" s="522">
        <v>10.745028628515918</v>
      </c>
      <c r="J53" s="522">
        <v>9.3393294629725592</v>
      </c>
      <c r="K53" s="522">
        <v>9.4157788482113105</v>
      </c>
      <c r="L53" s="522">
        <v>7.2484956230035831</v>
      </c>
      <c r="M53" s="522">
        <v>8.5989641583982355</v>
      </c>
      <c r="N53" s="522">
        <v>8.0330252565753462</v>
      </c>
      <c r="O53" s="522">
        <v>9.0171091339775771</v>
      </c>
      <c r="P53" s="522">
        <v>10.343469789409683</v>
      </c>
      <c r="Q53" s="282"/>
      <c r="R53" s="282"/>
      <c r="S53" s="282"/>
      <c r="T53" s="282"/>
      <c r="U53"/>
      <c r="V53"/>
      <c r="W53"/>
      <c r="X53"/>
      <c r="Y53"/>
      <c r="Z53"/>
      <c r="AA53"/>
      <c r="AB53"/>
      <c r="AC53"/>
    </row>
    <row r="54" spans="1:29" x14ac:dyDescent="0.2">
      <c r="A54" s="492" t="s">
        <v>139</v>
      </c>
      <c r="B54" s="404" t="s">
        <v>57</v>
      </c>
      <c r="C54" s="522">
        <v>7.3906617999164705</v>
      </c>
      <c r="D54" s="522">
        <v>8.0695016404016595</v>
      </c>
      <c r="E54" s="522">
        <v>8.6738346691262755</v>
      </c>
      <c r="F54" s="522">
        <v>8.7379933125867666</v>
      </c>
      <c r="G54" s="522">
        <v>9.2233637985336756</v>
      </c>
      <c r="H54" s="522">
        <v>8.4317703162508284</v>
      </c>
      <c r="I54" s="522">
        <v>7.9712354342241074</v>
      </c>
      <c r="J54" s="522">
        <v>8.7297147779467039</v>
      </c>
      <c r="K54" s="522">
        <v>8.9635833815284904</v>
      </c>
      <c r="L54" s="522">
        <v>9.0226093335121416</v>
      </c>
      <c r="M54" s="522">
        <v>8.6169611361490421</v>
      </c>
      <c r="N54" s="522">
        <v>8.3385540162037142</v>
      </c>
      <c r="O54" s="522">
        <v>7.943253987140694</v>
      </c>
      <c r="P54" s="522">
        <v>7.4424026414168667</v>
      </c>
      <c r="Q54" s="282"/>
      <c r="R54" s="282"/>
      <c r="S54" s="282"/>
      <c r="T54" s="282"/>
      <c r="U54"/>
      <c r="V54"/>
      <c r="W54"/>
      <c r="X54"/>
      <c r="Y54"/>
      <c r="Z54"/>
      <c r="AA54"/>
      <c r="AB54"/>
      <c r="AC54"/>
    </row>
    <row r="55" spans="1:29" ht="20.100000000000001" customHeight="1" x14ac:dyDescent="0.2">
      <c r="A55" s="338" t="s">
        <v>127</v>
      </c>
      <c r="B55" s="276" t="s">
        <v>140</v>
      </c>
      <c r="C55" s="265">
        <v>1.8829045438316145</v>
      </c>
      <c r="D55" s="265">
        <v>1.9373537404414825</v>
      </c>
      <c r="E55" s="265">
        <v>1.8877581095130269</v>
      </c>
      <c r="F55" s="265">
        <v>1.9030998401151926</v>
      </c>
      <c r="G55" s="265">
        <v>1.9832673560254179</v>
      </c>
      <c r="H55" s="265">
        <v>2.0432953637633462</v>
      </c>
      <c r="I55" s="265">
        <v>1.972165521880578</v>
      </c>
      <c r="J55" s="265">
        <v>2.0440206092099942</v>
      </c>
      <c r="K55" s="265">
        <v>2.2483166727195605</v>
      </c>
      <c r="L55" s="265">
        <v>2.1366846620470747</v>
      </c>
      <c r="M55" s="265">
        <v>2.1562662891065667</v>
      </c>
      <c r="N55" s="265">
        <v>2.0363218498532705</v>
      </c>
      <c r="O55" s="265">
        <v>1.9868935832586569</v>
      </c>
      <c r="P55" s="265">
        <v>2.0049689313135723</v>
      </c>
      <c r="Q55" s="282"/>
      <c r="R55" s="282"/>
      <c r="S55" s="282"/>
      <c r="T55" s="282"/>
      <c r="U55"/>
      <c r="V55"/>
      <c r="W55"/>
      <c r="X55"/>
      <c r="Y55"/>
      <c r="Z55"/>
      <c r="AA55"/>
      <c r="AB55"/>
      <c r="AC55"/>
    </row>
    <row r="56" spans="1:29" ht="20.100000000000001" customHeight="1" x14ac:dyDescent="0.2">
      <c r="A56" s="338" t="s">
        <v>129</v>
      </c>
      <c r="B56" s="276" t="s">
        <v>59</v>
      </c>
      <c r="C56" s="265">
        <v>18.94346997883531</v>
      </c>
      <c r="D56" s="265">
        <v>17.943583870002289</v>
      </c>
      <c r="E56" s="265">
        <v>17.826389159440108</v>
      </c>
      <c r="F56" s="265">
        <v>17.864503521260485</v>
      </c>
      <c r="G56" s="265">
        <v>18.186418647157339</v>
      </c>
      <c r="H56" s="265">
        <v>17.426210824936678</v>
      </c>
      <c r="I56" s="265">
        <v>17.738939750046228</v>
      </c>
      <c r="J56" s="265">
        <v>18.02355555429034</v>
      </c>
      <c r="K56" s="265">
        <v>18.309143092546758</v>
      </c>
      <c r="L56" s="265">
        <v>18.417637426738558</v>
      </c>
      <c r="M56" s="265">
        <v>18.918095349645725</v>
      </c>
      <c r="N56" s="265">
        <v>19.458901664562088</v>
      </c>
      <c r="O56" s="265">
        <v>19.210811438496375</v>
      </c>
      <c r="P56" s="265">
        <v>19.193869199382011</v>
      </c>
      <c r="Q56" s="282"/>
      <c r="R56" s="282"/>
      <c r="S56" s="282"/>
      <c r="T56" s="282"/>
      <c r="U56"/>
      <c r="V56"/>
      <c r="W56"/>
      <c r="X56"/>
      <c r="Y56"/>
      <c r="Z56"/>
      <c r="AA56"/>
      <c r="AB56"/>
      <c r="AC56"/>
    </row>
    <row r="57" spans="1:29" x14ac:dyDescent="0.2">
      <c r="A57" s="492"/>
      <c r="B57" s="404" t="s">
        <v>141</v>
      </c>
      <c r="C57" s="522">
        <v>3.8619662137056658</v>
      </c>
      <c r="D57" s="522">
        <v>3.6275047982850523</v>
      </c>
      <c r="E57" s="522">
        <v>3.3690541251015662</v>
      </c>
      <c r="F57" s="522">
        <v>3.637222743011483</v>
      </c>
      <c r="G57" s="522">
        <v>3.8954633871900182</v>
      </c>
      <c r="H57" s="522">
        <v>3.2774789868109764</v>
      </c>
      <c r="I57" s="522">
        <v>3.7077672527737766</v>
      </c>
      <c r="J57" s="522">
        <v>3.8704109701000013</v>
      </c>
      <c r="K57" s="522">
        <v>3.9784194440599907</v>
      </c>
      <c r="L57" s="522">
        <v>3.9999665714359645</v>
      </c>
      <c r="M57" s="522">
        <v>4.407848626651564</v>
      </c>
      <c r="N57" s="522">
        <v>4.7780605756187375</v>
      </c>
      <c r="O57" s="522">
        <v>4.5465609572983192</v>
      </c>
      <c r="P57" s="522">
        <v>4.3655927776618242</v>
      </c>
      <c r="Q57" s="282"/>
      <c r="R57" s="282"/>
      <c r="S57" s="282"/>
      <c r="T57" s="282"/>
      <c r="U57"/>
      <c r="V57"/>
      <c r="W57"/>
      <c r="X57"/>
      <c r="Y57"/>
      <c r="Z57"/>
      <c r="AA57"/>
      <c r="AB57"/>
      <c r="AC57"/>
    </row>
    <row r="58" spans="1:29" x14ac:dyDescent="0.2">
      <c r="A58" s="492"/>
      <c r="B58" s="512" t="s">
        <v>142</v>
      </c>
      <c r="C58" s="522">
        <v>1.4072177485620374</v>
      </c>
      <c r="D58" s="522">
        <v>1.1116922760887429</v>
      </c>
      <c r="E58" s="522">
        <v>0.81738496302382913</v>
      </c>
      <c r="F58" s="522">
        <v>1.040795398520953</v>
      </c>
      <c r="G58" s="522">
        <v>1.2805291700903862</v>
      </c>
      <c r="H58" s="522">
        <v>0.64635538208709953</v>
      </c>
      <c r="I58" s="522">
        <v>1.043475349219392</v>
      </c>
      <c r="J58" s="522">
        <v>1.1859999999999999</v>
      </c>
      <c r="K58" s="522">
        <v>1.1962325390304025</v>
      </c>
      <c r="L58" s="522">
        <v>1.1319137222678719</v>
      </c>
      <c r="M58" s="522">
        <v>1.4747037797863602</v>
      </c>
      <c r="N58" s="522">
        <v>1.7497641741988501</v>
      </c>
      <c r="O58" s="522">
        <v>1.5999305669679542</v>
      </c>
      <c r="P58" s="522">
        <v>1.3168303204601479</v>
      </c>
      <c r="Q58" s="282"/>
      <c r="R58" s="282"/>
      <c r="S58" s="282"/>
      <c r="T58" s="282"/>
      <c r="U58"/>
      <c r="V58"/>
      <c r="W58"/>
      <c r="X58"/>
      <c r="Y58"/>
      <c r="Z58"/>
      <c r="AA58"/>
      <c r="AB58"/>
      <c r="AC58"/>
    </row>
    <row r="59" spans="1:29" x14ac:dyDescent="0.2">
      <c r="A59" s="492"/>
      <c r="B59" s="512" t="s">
        <v>143</v>
      </c>
      <c r="C59" s="522">
        <v>1.200733557631424</v>
      </c>
      <c r="D59" s="522">
        <v>1.2358915554863303</v>
      </c>
      <c r="E59" s="522">
        <v>1.2710495533412367</v>
      </c>
      <c r="F59" s="522">
        <v>1.3072077075672086</v>
      </c>
      <c r="G59" s="522">
        <v>1.3443944700906243</v>
      </c>
      <c r="H59" s="522">
        <v>1.3826391022234121</v>
      </c>
      <c r="I59" s="522">
        <v>1.4219716976880292</v>
      </c>
      <c r="J59" s="522">
        <v>1.46242320629744</v>
      </c>
      <c r="K59" s="522">
        <v>1.5040254583087329</v>
      </c>
      <c r="L59" s="522">
        <v>1.5468111894695344</v>
      </c>
      <c r="M59" s="522">
        <v>1.5908140667769333</v>
      </c>
      <c r="N59" s="522">
        <v>1.6360687149691764</v>
      </c>
      <c r="O59" s="522">
        <v>1.6826107437709925</v>
      </c>
      <c r="P59" s="522">
        <v>1.7304767759139694</v>
      </c>
      <c r="Q59" s="282"/>
      <c r="R59" s="282"/>
      <c r="S59" s="282"/>
      <c r="T59" s="282"/>
      <c r="U59"/>
      <c r="V59"/>
      <c r="W59"/>
      <c r="X59"/>
      <c r="Y59"/>
      <c r="Z59"/>
      <c r="AA59"/>
      <c r="AB59"/>
      <c r="AC59"/>
    </row>
    <row r="60" spans="1:29" x14ac:dyDescent="0.2">
      <c r="A60" s="492"/>
      <c r="B60" s="512" t="s">
        <v>144</v>
      </c>
      <c r="C60" s="522">
        <v>1.0295152708120907</v>
      </c>
      <c r="D60" s="522">
        <v>1.0520421614782558</v>
      </c>
      <c r="E60" s="522">
        <v>1.0490424859242984</v>
      </c>
      <c r="F60" s="522">
        <v>1.056087353023454</v>
      </c>
      <c r="G60" s="522">
        <v>1.0407853866793357</v>
      </c>
      <c r="H60" s="522">
        <v>1.0227184381732621</v>
      </c>
      <c r="I60" s="522">
        <v>1.0176688441947657</v>
      </c>
      <c r="J60" s="522">
        <v>1.0010131601633783</v>
      </c>
      <c r="K60" s="522">
        <v>1.0470288384882407</v>
      </c>
      <c r="L60" s="522">
        <v>1.0823187664324696</v>
      </c>
      <c r="M60" s="522">
        <v>1.0995942970651826</v>
      </c>
      <c r="N60" s="522">
        <v>1.1404682414693532</v>
      </c>
      <c r="O60" s="522">
        <v>1.0354443296335905</v>
      </c>
      <c r="P60" s="522">
        <v>1.0798973237813474</v>
      </c>
      <c r="Q60" s="282"/>
      <c r="R60" s="282"/>
      <c r="S60" s="282"/>
      <c r="T60" s="282"/>
      <c r="U60"/>
      <c r="V60"/>
      <c r="W60"/>
      <c r="X60"/>
      <c r="Y60"/>
      <c r="Z60"/>
      <c r="AA60"/>
      <c r="AB60"/>
      <c r="AC60"/>
    </row>
    <row r="61" spans="1:29" x14ac:dyDescent="0.2">
      <c r="A61" s="492"/>
      <c r="B61" s="512" t="s">
        <v>4</v>
      </c>
      <c r="C61" s="522">
        <v>0.22449963670011325</v>
      </c>
      <c r="D61" s="522">
        <v>0.22787880523172341</v>
      </c>
      <c r="E61" s="522">
        <v>0.23157712281220241</v>
      </c>
      <c r="F61" s="522">
        <v>0.23313228389986743</v>
      </c>
      <c r="G61" s="522">
        <v>0.22975436032967206</v>
      </c>
      <c r="H61" s="522">
        <v>0.22576606432720231</v>
      </c>
      <c r="I61" s="522">
        <v>0.22465136167158994</v>
      </c>
      <c r="J61" s="522">
        <v>0.22097460363918339</v>
      </c>
      <c r="K61" s="522">
        <v>0.23113260823261453</v>
      </c>
      <c r="L61" s="522">
        <v>0.23892289326608862</v>
      </c>
      <c r="M61" s="522">
        <v>0.2427364830230877</v>
      </c>
      <c r="N61" s="522">
        <v>0.25175944498135744</v>
      </c>
      <c r="O61" s="522">
        <v>0.22857531692578187</v>
      </c>
      <c r="P61" s="522">
        <v>0.23838835750635948</v>
      </c>
      <c r="Q61" s="282"/>
      <c r="R61" s="282"/>
      <c r="S61" s="282"/>
      <c r="T61" s="282"/>
      <c r="U61"/>
      <c r="V61"/>
      <c r="W61"/>
      <c r="X61"/>
      <c r="Y61"/>
      <c r="Z61"/>
      <c r="AA61"/>
      <c r="AB61"/>
      <c r="AC61"/>
    </row>
    <row r="62" spans="1:29" x14ac:dyDescent="0.2">
      <c r="A62" s="492"/>
      <c r="B62" s="404" t="s">
        <v>145</v>
      </c>
      <c r="C62" s="522">
        <v>7.6362615747832079</v>
      </c>
      <c r="D62" s="522">
        <v>7.5197867776724241</v>
      </c>
      <c r="E62" s="522">
        <v>7.6214295700521104</v>
      </c>
      <c r="F62" s="522">
        <v>7.3108866750854089</v>
      </c>
      <c r="G62" s="522">
        <v>7.440522702176577</v>
      </c>
      <c r="H62" s="522">
        <v>7.383388928226732</v>
      </c>
      <c r="I62" s="522">
        <v>7.2000865517474431</v>
      </c>
      <c r="J62" s="522">
        <v>7.2304573155334673</v>
      </c>
      <c r="K62" s="522">
        <v>7.2798364412390342</v>
      </c>
      <c r="L62" s="522">
        <v>7.2976324425244385</v>
      </c>
      <c r="M62" s="522">
        <v>7.3171830618331848</v>
      </c>
      <c r="N62" s="522">
        <v>7.3632284132944017</v>
      </c>
      <c r="O62" s="522">
        <v>7.3451000727335591</v>
      </c>
      <c r="P62" s="522">
        <v>7.388397692370221</v>
      </c>
      <c r="Q62" s="282"/>
      <c r="R62" s="282"/>
      <c r="S62" s="282"/>
      <c r="T62" s="282"/>
      <c r="U62"/>
      <c r="V62"/>
      <c r="W62"/>
      <c r="X62"/>
      <c r="Y62"/>
      <c r="Z62"/>
      <c r="AA62"/>
      <c r="AB62"/>
      <c r="AC62"/>
    </row>
    <row r="63" spans="1:29" x14ac:dyDescent="0.2">
      <c r="A63" s="492"/>
      <c r="B63" s="404" t="s">
        <v>146</v>
      </c>
      <c r="C63" s="522">
        <v>7.4452421903464359</v>
      </c>
      <c r="D63" s="522">
        <v>6.7962922940448127</v>
      </c>
      <c r="E63" s="522">
        <v>6.835905464286431</v>
      </c>
      <c r="F63" s="522">
        <v>6.9163941031635945</v>
      </c>
      <c r="G63" s="522">
        <v>6.8504325577907448</v>
      </c>
      <c r="H63" s="522">
        <v>6.765342909898969</v>
      </c>
      <c r="I63" s="522">
        <v>6.8310859455250066</v>
      </c>
      <c r="J63" s="522">
        <v>6.9226872686568699</v>
      </c>
      <c r="K63" s="522">
        <v>7.0508872072477331</v>
      </c>
      <c r="L63" s="522">
        <v>7.1200384127781549</v>
      </c>
      <c r="M63" s="522">
        <v>7.1930636611609771</v>
      </c>
      <c r="N63" s="522">
        <v>7.3176126756489497</v>
      </c>
      <c r="O63" s="522">
        <v>7.3191504084644956</v>
      </c>
      <c r="P63" s="522">
        <v>7.4398787293499655</v>
      </c>
      <c r="Q63" s="282"/>
      <c r="R63" s="282"/>
      <c r="S63" s="282"/>
      <c r="T63" s="282"/>
      <c r="U63"/>
      <c r="V63"/>
      <c r="W63"/>
      <c r="X63"/>
      <c r="Y63"/>
      <c r="Z63"/>
      <c r="AA63"/>
      <c r="AB63"/>
      <c r="AC63"/>
    </row>
    <row r="64" spans="1:29" ht="20.100000000000001" customHeight="1" x14ac:dyDescent="0.2">
      <c r="A64" s="492"/>
      <c r="B64" s="66" t="s">
        <v>147</v>
      </c>
      <c r="C64" s="522">
        <v>12.190584968798625</v>
      </c>
      <c r="D64" s="522">
        <v>12.524169615522609</v>
      </c>
      <c r="E64" s="522">
        <v>12.654117089008176</v>
      </c>
      <c r="F64" s="522">
        <v>14.255283603141145</v>
      </c>
      <c r="G64" s="522">
        <v>14.046571778645522</v>
      </c>
      <c r="H64" s="522">
        <v>14.080631890272596</v>
      </c>
      <c r="I64" s="522">
        <v>14.064639545413254</v>
      </c>
      <c r="J64" s="522">
        <v>14.009451604000001</v>
      </c>
      <c r="K64" s="522">
        <v>15.346138775787594</v>
      </c>
      <c r="L64" s="522">
        <v>15.235057405269933</v>
      </c>
      <c r="M64" s="522">
        <v>16.470836796593229</v>
      </c>
      <c r="N64" s="522">
        <v>15.956589894005605</v>
      </c>
      <c r="O64" s="522">
        <v>14.446290082153395</v>
      </c>
      <c r="P64" s="522">
        <v>15.466381890396821</v>
      </c>
      <c r="Q64" s="281"/>
      <c r="R64" s="281"/>
      <c r="S64" s="281"/>
      <c r="T64" s="281"/>
      <c r="U64"/>
      <c r="V64"/>
      <c r="W64"/>
      <c r="X64"/>
      <c r="Y64"/>
      <c r="Z64"/>
      <c r="AA64"/>
      <c r="AB64"/>
      <c r="AC64"/>
    </row>
    <row r="65" spans="1:29" x14ac:dyDescent="0.2">
      <c r="A65" s="492"/>
      <c r="B65" s="404" t="s">
        <v>148</v>
      </c>
      <c r="C65" s="522">
        <v>6.2563672379079796</v>
      </c>
      <c r="D65" s="522">
        <v>6.3841404141849525</v>
      </c>
      <c r="E65" s="522">
        <v>6.3110549838232881</v>
      </c>
      <c r="F65" s="522">
        <v>7.5097215397650823</v>
      </c>
      <c r="G65" s="522">
        <v>7.5642821296112031</v>
      </c>
      <c r="H65" s="522">
        <v>7.3089804117251669</v>
      </c>
      <c r="I65" s="522">
        <v>7.0536786938391307</v>
      </c>
      <c r="J65" s="522">
        <v>6.6805199999999996</v>
      </c>
      <c r="K65" s="522">
        <v>7.7662444557260786</v>
      </c>
      <c r="L65" s="522">
        <v>7.254068281962101</v>
      </c>
      <c r="M65" s="522">
        <v>7.5029743078601632</v>
      </c>
      <c r="N65" s="522">
        <v>7.3561818118507203</v>
      </c>
      <c r="O65" s="522">
        <v>6.8476921586806165</v>
      </c>
      <c r="P65" s="522">
        <v>7.3059967868794846</v>
      </c>
      <c r="Q65" s="282"/>
      <c r="R65" s="282"/>
      <c r="S65" s="282"/>
      <c r="T65" s="282"/>
      <c r="U65"/>
      <c r="V65"/>
      <c r="W65"/>
      <c r="X65"/>
      <c r="Y65"/>
      <c r="Z65"/>
      <c r="AA65"/>
      <c r="AB65"/>
      <c r="AC65"/>
    </row>
    <row r="66" spans="1:29" s="32" customFormat="1" x14ac:dyDescent="0.2">
      <c r="A66" s="492"/>
      <c r="B66" s="404" t="s">
        <v>149</v>
      </c>
      <c r="C66" s="522">
        <v>2.9479963211377567</v>
      </c>
      <c r="D66" s="522">
        <v>2.8883239265880931</v>
      </c>
      <c r="E66" s="522">
        <v>2.8077187840080247</v>
      </c>
      <c r="F66" s="522">
        <v>3.0998226698694391</v>
      </c>
      <c r="G66" s="522">
        <v>2.9764930108827197</v>
      </c>
      <c r="H66" s="522">
        <v>3.0043351929482935</v>
      </c>
      <c r="I66" s="522">
        <v>3.3335904650443995</v>
      </c>
      <c r="J66" s="522">
        <v>3.8585316040000004</v>
      </c>
      <c r="K66" s="522">
        <v>3.645997159536456</v>
      </c>
      <c r="L66" s="522">
        <v>4.3324716329349595</v>
      </c>
      <c r="M66" s="522">
        <v>5.1903066098425947</v>
      </c>
      <c r="N66" s="522">
        <v>4.8074892924485004</v>
      </c>
      <c r="O66" s="522">
        <v>4.3812733280754772</v>
      </c>
      <c r="P66" s="522">
        <v>5.0491264057502052</v>
      </c>
      <c r="Q66" s="282"/>
      <c r="R66" s="282"/>
      <c r="S66" s="282"/>
      <c r="T66" s="282"/>
    </row>
    <row r="67" spans="1:29" x14ac:dyDescent="0.2">
      <c r="A67" s="492"/>
      <c r="B67" s="404" t="s">
        <v>150</v>
      </c>
      <c r="C67" s="522">
        <v>2.9862214097528885</v>
      </c>
      <c r="D67" s="522">
        <v>3.2517052747495647</v>
      </c>
      <c r="E67" s="522">
        <v>3.5353433211768639</v>
      </c>
      <c r="F67" s="522">
        <v>3.6457393935066245</v>
      </c>
      <c r="G67" s="522">
        <v>3.5057966381516001</v>
      </c>
      <c r="H67" s="522">
        <v>3.7673162855991347</v>
      </c>
      <c r="I67" s="522">
        <v>3.6773703865297245</v>
      </c>
      <c r="J67" s="522">
        <v>3.4704000000000002</v>
      </c>
      <c r="K67" s="522">
        <v>3.9338971605250608</v>
      </c>
      <c r="L67" s="522">
        <v>3.6485174903728725</v>
      </c>
      <c r="M67" s="522">
        <v>3.777555878890472</v>
      </c>
      <c r="N67" s="522">
        <v>3.7929187897063836</v>
      </c>
      <c r="O67" s="522">
        <v>3.2173245953973013</v>
      </c>
      <c r="P67" s="522">
        <v>3.1112586977671306</v>
      </c>
      <c r="Q67" s="282"/>
      <c r="R67" s="282"/>
      <c r="S67" s="282"/>
      <c r="T67" s="282"/>
      <c r="U67"/>
      <c r="V67"/>
      <c r="W67"/>
      <c r="X67"/>
      <c r="Y67"/>
      <c r="Z67"/>
      <c r="AA67"/>
      <c r="AB67"/>
      <c r="AC67"/>
    </row>
    <row r="68" spans="1:29" ht="20.100000000000001" customHeight="1" x14ac:dyDescent="0.2">
      <c r="A68" s="492"/>
      <c r="B68" s="66" t="s">
        <v>482</v>
      </c>
      <c r="C68" s="522">
        <v>-2.4041909070641041</v>
      </c>
      <c r="D68" s="522">
        <v>-2.4656826043172475</v>
      </c>
      <c r="E68" s="522">
        <v>-2.551250317397471</v>
      </c>
      <c r="F68" s="522">
        <v>-2.6325521938289067</v>
      </c>
      <c r="G68" s="522">
        <v>-2.7211497143570558</v>
      </c>
      <c r="H68" s="522">
        <v>-2.7946432149439655</v>
      </c>
      <c r="I68" s="522">
        <v>-2.7306066827707043</v>
      </c>
      <c r="J68" s="522">
        <v>-2.8393505586826855</v>
      </c>
      <c r="K68" s="522">
        <v>-2.8105961390241818</v>
      </c>
      <c r="L68" s="522">
        <v>-2.6934560559983032</v>
      </c>
      <c r="M68" s="522">
        <v>-3.0054271360151086</v>
      </c>
      <c r="N68" s="522">
        <v>-3.3284327146013424</v>
      </c>
      <c r="O68" s="522">
        <v>-3.5659637088645222</v>
      </c>
      <c r="P68" s="522">
        <v>-3.6764052556462303</v>
      </c>
      <c r="Q68" s="281"/>
      <c r="R68" s="281"/>
      <c r="S68" s="281"/>
      <c r="T68" s="281"/>
      <c r="U68"/>
      <c r="V68"/>
      <c r="W68"/>
      <c r="X68"/>
      <c r="Y68"/>
      <c r="Z68"/>
      <c r="AA68"/>
      <c r="AB68"/>
      <c r="AC68"/>
    </row>
    <row r="69" spans="1:29" s="32" customFormat="1" ht="20.100000000000001" customHeight="1" x14ac:dyDescent="0.2">
      <c r="A69" s="587"/>
      <c r="B69" s="410" t="s">
        <v>132</v>
      </c>
      <c r="C69" s="523">
        <v>120.6239402430181</v>
      </c>
      <c r="D69" s="523">
        <v>117.19307552279125</v>
      </c>
      <c r="E69" s="523">
        <v>114.38378348437995</v>
      </c>
      <c r="F69" s="523">
        <v>121.12176161020287</v>
      </c>
      <c r="G69" s="523">
        <v>127.6179820162332</v>
      </c>
      <c r="H69" s="523">
        <v>130.95634422675843</v>
      </c>
      <c r="I69" s="523">
        <v>131.17905507957309</v>
      </c>
      <c r="J69" s="523">
        <v>131.10636553961342</v>
      </c>
      <c r="K69" s="523">
        <v>134.54394271648252</v>
      </c>
      <c r="L69" s="523">
        <v>137.07683928405444</v>
      </c>
      <c r="M69" s="523">
        <v>141.25698510078178</v>
      </c>
      <c r="N69" s="523">
        <v>138.53003219793069</v>
      </c>
      <c r="O69" s="523">
        <v>136.68572781749768</v>
      </c>
      <c r="P69" s="523">
        <v>143.7964065602302</v>
      </c>
      <c r="Q69" s="409"/>
      <c r="R69" s="409"/>
      <c r="S69" s="409"/>
      <c r="T69" s="409"/>
    </row>
    <row r="70" spans="1:29" s="407" customFormat="1" ht="13.5" customHeight="1" x14ac:dyDescent="0.2">
      <c r="A70" s="405"/>
      <c r="B70" s="320" t="s">
        <v>484</v>
      </c>
      <c r="C70" s="524"/>
      <c r="D70" s="524"/>
      <c r="E70" s="524"/>
      <c r="F70" s="524"/>
      <c r="G70" s="524"/>
      <c r="H70" s="524"/>
      <c r="I70" s="524"/>
      <c r="J70" s="524"/>
      <c r="K70" s="524"/>
      <c r="L70" s="524"/>
      <c r="M70" s="524"/>
      <c r="N70" s="524"/>
      <c r="O70" s="524"/>
      <c r="P70" s="524"/>
      <c r="Q70" s="406"/>
      <c r="R70" s="406"/>
      <c r="S70" s="406"/>
      <c r="T70" s="406"/>
    </row>
    <row r="71" spans="1:29" s="407" customFormat="1" ht="13.5" customHeight="1" x14ac:dyDescent="0.2">
      <c r="A71" s="405"/>
      <c r="B71" s="277" t="s">
        <v>659</v>
      </c>
      <c r="C71" s="524">
        <v>3.3427130525746436</v>
      </c>
      <c r="D71" s="524">
        <v>3.2578922953235216</v>
      </c>
      <c r="E71" s="524">
        <v>0</v>
      </c>
      <c r="F71" s="524">
        <v>0</v>
      </c>
      <c r="G71" s="524">
        <v>13.826217271244179</v>
      </c>
      <c r="H71" s="524">
        <v>15.638944657549617</v>
      </c>
      <c r="I71" s="524">
        <v>15.119764774314023</v>
      </c>
      <c r="J71" s="524">
        <v>18.94758872629248</v>
      </c>
      <c r="K71" s="524">
        <v>23.922883924524005</v>
      </c>
      <c r="L71" s="524">
        <v>17.895307168476979</v>
      </c>
      <c r="M71" s="524">
        <v>34.126759198922706</v>
      </c>
      <c r="N71" s="524">
        <v>23.873357598985859</v>
      </c>
      <c r="O71" s="524">
        <v>21.791229530069618</v>
      </c>
      <c r="P71" s="524">
        <v>27.071922624771705</v>
      </c>
      <c r="Q71" s="406"/>
      <c r="R71" s="406"/>
      <c r="S71" s="406"/>
      <c r="T71" s="406"/>
    </row>
    <row r="72" spans="1:29" s="407" customFormat="1" ht="13.5" customHeight="1" x14ac:dyDescent="0.2">
      <c r="A72" s="408"/>
      <c r="B72" s="513" t="s">
        <v>829</v>
      </c>
      <c r="C72" s="525">
        <v>19.084167247029395</v>
      </c>
      <c r="D72" s="525">
        <v>18.590011097020717</v>
      </c>
      <c r="E72" s="525">
        <v>19.401495190028275</v>
      </c>
      <c r="F72" s="525">
        <v>20.826874175515677</v>
      </c>
      <c r="G72" s="525">
        <v>21.517242187947769</v>
      </c>
      <c r="H72" s="525">
        <v>20.589027707018925</v>
      </c>
      <c r="I72" s="525">
        <v>24.355819030432674</v>
      </c>
      <c r="J72" s="525">
        <v>20.642843441582158</v>
      </c>
      <c r="K72" s="525">
        <v>20.288365670797621</v>
      </c>
      <c r="L72" s="525">
        <v>20.824588092097237</v>
      </c>
      <c r="M72" s="525">
        <v>20.082374592118214</v>
      </c>
      <c r="N72" s="525">
        <v>18.464712541155702</v>
      </c>
      <c r="O72" s="525">
        <v>17.325627465614772</v>
      </c>
      <c r="P72" s="525">
        <v>16.662325925394494</v>
      </c>
      <c r="Q72" s="406"/>
      <c r="R72" s="406"/>
      <c r="S72" s="406"/>
      <c r="T72" s="406"/>
    </row>
    <row r="73" spans="1:29" s="32" customFormat="1" ht="13.5" customHeight="1" x14ac:dyDescent="0.2">
      <c r="A73" s="66" t="s">
        <v>831</v>
      </c>
      <c r="B73" s="66"/>
      <c r="C73" s="262"/>
      <c r="D73" s="262"/>
      <c r="E73" s="262"/>
      <c r="F73" s="262"/>
      <c r="G73" s="262"/>
      <c r="H73" s="262"/>
      <c r="I73" s="262"/>
      <c r="J73" s="262"/>
      <c r="K73" s="262"/>
      <c r="L73" s="262"/>
      <c r="M73" s="262"/>
      <c r="N73" s="262"/>
      <c r="O73" s="282"/>
      <c r="P73" s="282"/>
      <c r="Q73" s="282"/>
      <c r="R73" s="282"/>
      <c r="S73" s="282"/>
      <c r="T73" s="282"/>
    </row>
    <row r="74" spans="1:29" s="32" customFormat="1" ht="13.5" customHeight="1" x14ac:dyDescent="0.2">
      <c r="A74" s="127" t="s">
        <v>830</v>
      </c>
      <c r="B74"/>
      <c r="C74" s="262"/>
      <c r="D74" s="262"/>
      <c r="E74" s="262"/>
      <c r="F74" s="262"/>
      <c r="G74" s="262"/>
      <c r="H74" s="262"/>
      <c r="I74" s="262"/>
      <c r="J74" s="262"/>
      <c r="K74" s="262"/>
      <c r="L74" s="262"/>
      <c r="M74" s="262"/>
      <c r="N74" s="262"/>
      <c r="O74" s="282"/>
      <c r="P74" s="282"/>
      <c r="Q74" s="282"/>
      <c r="R74" s="282"/>
      <c r="S74" s="282"/>
      <c r="T74" s="282"/>
    </row>
    <row r="75" spans="1:29" x14ac:dyDescent="0.2">
      <c r="A75" t="s">
        <v>485</v>
      </c>
      <c r="U75"/>
      <c r="V75"/>
      <c r="W75"/>
      <c r="X75"/>
      <c r="Y75"/>
      <c r="Z75"/>
      <c r="AA75"/>
      <c r="AB75"/>
      <c r="AC75"/>
    </row>
    <row r="76" spans="1:29" x14ac:dyDescent="0.2">
      <c r="A76" s="279" t="s">
        <v>388</v>
      </c>
      <c r="B76" s="277"/>
      <c r="U76"/>
      <c r="V76"/>
      <c r="W76"/>
      <c r="X76"/>
      <c r="Y76"/>
      <c r="Z76"/>
      <c r="AA76"/>
      <c r="AB76"/>
      <c r="AC76"/>
    </row>
  </sheetData>
  <phoneticPr fontId="2" type="noConversion"/>
  <pageMargins left="0.74803149606299213" right="0.74803149606299213" top="0.98425196850393704" bottom="0.98425196850393704" header="0.51181102362204722" footer="0.51181102362204722"/>
  <pageSetup scale="71" fitToHeight="2" orientation="landscape" r:id="rId1"/>
  <headerFooter alignWithMargins="0">
    <oddFooter>&amp;L&amp;"Times New Roman,Bold Italic"&amp;12RMI Economic Report - FY 2010&amp;RPage S&amp;P  of  &amp;N</oddFooter>
  </headerFooter>
  <rowBreaks count="1" manualBreakCount="1">
    <brk id="38"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R61"/>
  <sheetViews>
    <sheetView view="pageBreakPreview" zoomScale="80" zoomScaleNormal="80" zoomScaleSheetLayoutView="80" workbookViewId="0">
      <pane xSplit="2" topLeftCell="C1" activePane="topRight" state="frozen"/>
      <selection activeCell="A2" sqref="A2"/>
      <selection pane="topRight" activeCell="A2" sqref="A2"/>
    </sheetView>
  </sheetViews>
  <sheetFormatPr defaultRowHeight="12.75" x14ac:dyDescent="0.2"/>
  <cols>
    <col min="1" max="1" width="5.7109375" style="1" customWidth="1"/>
    <col min="2" max="2" width="32.7109375" customWidth="1"/>
    <col min="3" max="3" width="8.5703125" customWidth="1"/>
    <col min="4" max="4" width="9.28515625" bestFit="1" customWidth="1"/>
    <col min="5" max="5" width="9.7109375" bestFit="1" customWidth="1"/>
    <col min="6" max="6" width="9.42578125" bestFit="1" customWidth="1"/>
    <col min="7" max="8" width="9.28515625" bestFit="1" customWidth="1"/>
    <col min="9" max="9" width="9.7109375" bestFit="1" customWidth="1"/>
    <col min="10" max="11" width="9.85546875" bestFit="1" customWidth="1"/>
    <col min="12" max="13" width="9.7109375" bestFit="1" customWidth="1"/>
    <col min="14" max="17" width="9.28515625" bestFit="1" customWidth="1"/>
    <col min="18" max="18" width="9.140625" style="51"/>
  </cols>
  <sheetData>
    <row r="1" spans="1:18" ht="20.100000000000001" customHeight="1" x14ac:dyDescent="0.2">
      <c r="A1" s="45" t="s">
        <v>752</v>
      </c>
    </row>
    <row r="2" spans="1:18" s="32" customFormat="1" ht="20.100000000000001" customHeight="1" x14ac:dyDescent="0.2">
      <c r="A2" s="17"/>
      <c r="B2" s="17" t="s">
        <v>914</v>
      </c>
      <c r="C2" s="49" t="s">
        <v>426</v>
      </c>
      <c r="D2" s="49" t="s">
        <v>427</v>
      </c>
      <c r="E2" s="49" t="s">
        <v>446</v>
      </c>
      <c r="F2" s="49" t="s">
        <v>447</v>
      </c>
      <c r="G2" s="49" t="s">
        <v>411</v>
      </c>
      <c r="H2" s="49" t="s">
        <v>412</v>
      </c>
      <c r="I2" s="49" t="s">
        <v>413</v>
      </c>
      <c r="J2" s="49" t="s">
        <v>414</v>
      </c>
      <c r="K2" s="49" t="s">
        <v>415</v>
      </c>
      <c r="L2" s="49" t="s">
        <v>416</v>
      </c>
      <c r="M2" s="49" t="s">
        <v>417</v>
      </c>
      <c r="N2" s="49" t="s">
        <v>418</v>
      </c>
      <c r="O2" s="49" t="s">
        <v>603</v>
      </c>
      <c r="P2" s="49" t="s">
        <v>617</v>
      </c>
      <c r="Q2" s="49" t="s">
        <v>760</v>
      </c>
      <c r="R2" s="181"/>
    </row>
    <row r="3" spans="1:18" ht="20.100000000000001" customHeight="1" x14ac:dyDescent="0.2">
      <c r="A3" s="1">
        <v>1.1000000000000001</v>
      </c>
      <c r="B3" t="s">
        <v>52</v>
      </c>
      <c r="C3" s="403">
        <v>2524.75</v>
      </c>
      <c r="D3" s="403">
        <v>2717.38</v>
      </c>
      <c r="E3" s="403">
        <v>2683</v>
      </c>
      <c r="F3" s="403">
        <v>3189.5</v>
      </c>
      <c r="G3" s="403">
        <v>3544.75</v>
      </c>
      <c r="H3" s="403">
        <v>3785.5</v>
      </c>
      <c r="I3" s="403">
        <v>3845.38</v>
      </c>
      <c r="J3" s="403">
        <v>4042.88</v>
      </c>
      <c r="K3" s="403">
        <v>3462.88</v>
      </c>
      <c r="L3" s="403">
        <v>3704.63</v>
      </c>
      <c r="M3" s="403">
        <v>3922.75</v>
      </c>
      <c r="N3" s="403">
        <v>4031.38</v>
      </c>
      <c r="O3" s="403">
        <v>4035.88</v>
      </c>
      <c r="P3" s="403">
        <v>4330.63</v>
      </c>
      <c r="Q3" s="403">
        <v>4440.26</v>
      </c>
    </row>
    <row r="4" spans="1:18" x14ac:dyDescent="0.2">
      <c r="A4" s="1">
        <v>1.2</v>
      </c>
      <c r="B4" t="s">
        <v>53</v>
      </c>
      <c r="C4" s="403">
        <v>676</v>
      </c>
      <c r="D4" s="403">
        <v>683.25</v>
      </c>
      <c r="E4" s="403">
        <v>600</v>
      </c>
      <c r="F4" s="403">
        <v>587.5</v>
      </c>
      <c r="G4" s="403">
        <v>583.38</v>
      </c>
      <c r="H4" s="403">
        <v>633</v>
      </c>
      <c r="I4" s="403">
        <v>657.63</v>
      </c>
      <c r="J4" s="403">
        <v>690</v>
      </c>
      <c r="K4" s="403">
        <v>701.63</v>
      </c>
      <c r="L4" s="403">
        <v>704</v>
      </c>
      <c r="M4" s="403">
        <v>765</v>
      </c>
      <c r="N4" s="403">
        <v>787</v>
      </c>
      <c r="O4" s="403">
        <v>812.25</v>
      </c>
      <c r="P4" s="403">
        <v>793.75</v>
      </c>
      <c r="Q4" s="403">
        <v>812.5</v>
      </c>
    </row>
    <row r="5" spans="1:18" x14ac:dyDescent="0.2">
      <c r="A5" s="1">
        <v>2</v>
      </c>
      <c r="B5" t="s">
        <v>54</v>
      </c>
      <c r="C5" s="403">
        <v>103.25</v>
      </c>
      <c r="D5" s="403">
        <v>115.25</v>
      </c>
      <c r="E5" s="403">
        <v>122.75</v>
      </c>
      <c r="F5" s="403">
        <v>123.5</v>
      </c>
      <c r="G5" s="403">
        <v>148.5</v>
      </c>
      <c r="H5" s="403">
        <v>140.5</v>
      </c>
      <c r="I5" s="403">
        <v>136.75</v>
      </c>
      <c r="J5" s="403">
        <v>153.25</v>
      </c>
      <c r="K5" s="403">
        <v>158.25</v>
      </c>
      <c r="L5" s="403">
        <v>174.5</v>
      </c>
      <c r="M5" s="403">
        <v>183.75</v>
      </c>
      <c r="N5" s="403">
        <v>190.75</v>
      </c>
      <c r="O5" s="403">
        <v>186.25</v>
      </c>
      <c r="P5" s="403">
        <v>202.25</v>
      </c>
      <c r="Q5" s="403">
        <v>205.5</v>
      </c>
    </row>
    <row r="6" spans="1:18" x14ac:dyDescent="0.2">
      <c r="A6" s="1">
        <v>3.1</v>
      </c>
      <c r="B6" t="s">
        <v>55</v>
      </c>
      <c r="C6" s="403">
        <v>1856.25</v>
      </c>
      <c r="D6" s="403">
        <v>1691.5</v>
      </c>
      <c r="E6" s="403">
        <v>1530.5</v>
      </c>
      <c r="F6" s="403">
        <v>1486.5</v>
      </c>
      <c r="G6" s="403">
        <v>1525.13</v>
      </c>
      <c r="H6" s="403">
        <v>1774.63</v>
      </c>
      <c r="I6" s="403">
        <v>1899.75</v>
      </c>
      <c r="J6" s="403">
        <v>2002.75</v>
      </c>
      <c r="K6" s="403">
        <v>2115.88</v>
      </c>
      <c r="L6" s="403">
        <v>2420.5</v>
      </c>
      <c r="M6" s="403">
        <v>2407</v>
      </c>
      <c r="N6" s="403">
        <v>2412</v>
      </c>
      <c r="O6" s="403">
        <v>2352.63</v>
      </c>
      <c r="P6" s="403">
        <v>2391.5</v>
      </c>
      <c r="Q6" s="403">
        <v>2414.5</v>
      </c>
    </row>
    <row r="7" spans="1:18" x14ac:dyDescent="0.2">
      <c r="A7" s="1">
        <v>3.2</v>
      </c>
      <c r="B7" t="s">
        <v>56</v>
      </c>
      <c r="C7" s="403">
        <v>401</v>
      </c>
      <c r="D7" s="403">
        <v>363.25</v>
      </c>
      <c r="E7" s="403">
        <v>486.63</v>
      </c>
      <c r="F7" s="403">
        <v>564.25</v>
      </c>
      <c r="G7" s="403">
        <v>643.5</v>
      </c>
      <c r="H7" s="403">
        <v>630.38</v>
      </c>
      <c r="I7" s="403">
        <v>638.63</v>
      </c>
      <c r="J7" s="403">
        <v>595.88</v>
      </c>
      <c r="K7" s="403">
        <v>609</v>
      </c>
      <c r="L7" s="403">
        <v>406.5</v>
      </c>
      <c r="M7" s="403">
        <v>464.5</v>
      </c>
      <c r="N7" s="403">
        <v>434.5</v>
      </c>
      <c r="O7" s="403">
        <v>471</v>
      </c>
      <c r="P7" s="403">
        <v>523</v>
      </c>
      <c r="Q7" s="403">
        <v>554</v>
      </c>
    </row>
    <row r="8" spans="1:18" x14ac:dyDescent="0.2">
      <c r="A8" s="1">
        <v>3.3</v>
      </c>
      <c r="B8" t="s">
        <v>57</v>
      </c>
      <c r="C8" s="403">
        <v>892.75</v>
      </c>
      <c r="D8" s="403">
        <v>974.75</v>
      </c>
      <c r="E8" s="403">
        <v>1047.75</v>
      </c>
      <c r="F8" s="403">
        <v>1055.5</v>
      </c>
      <c r="G8" s="403">
        <v>1114.1300000000001</v>
      </c>
      <c r="H8" s="403">
        <v>1018.5</v>
      </c>
      <c r="I8" s="403">
        <v>962.88</v>
      </c>
      <c r="J8" s="403">
        <v>1054.5</v>
      </c>
      <c r="K8" s="403">
        <v>1082.75</v>
      </c>
      <c r="L8" s="403">
        <v>1089.8800000000001</v>
      </c>
      <c r="M8" s="403">
        <v>1040.8800000000001</v>
      </c>
      <c r="N8" s="403">
        <v>1007.25</v>
      </c>
      <c r="O8" s="403">
        <v>959.5</v>
      </c>
      <c r="P8" s="403">
        <v>899</v>
      </c>
      <c r="Q8" s="403">
        <v>948</v>
      </c>
    </row>
    <row r="9" spans="1:18" x14ac:dyDescent="0.2">
      <c r="A9" s="1">
        <v>4</v>
      </c>
      <c r="B9" t="s">
        <v>58</v>
      </c>
      <c r="C9" s="403">
        <v>337.5</v>
      </c>
      <c r="D9" s="403">
        <v>347.25</v>
      </c>
      <c r="E9" s="403">
        <v>338.38</v>
      </c>
      <c r="F9" s="403">
        <v>341.13</v>
      </c>
      <c r="G9" s="403">
        <v>355.5</v>
      </c>
      <c r="H9" s="403">
        <v>366.25</v>
      </c>
      <c r="I9" s="403">
        <v>353.5</v>
      </c>
      <c r="J9" s="403">
        <v>366.38</v>
      </c>
      <c r="K9" s="403">
        <v>403</v>
      </c>
      <c r="L9" s="403">
        <v>383</v>
      </c>
      <c r="M9" s="403">
        <v>386.5</v>
      </c>
      <c r="N9" s="403">
        <v>365</v>
      </c>
      <c r="O9" s="403">
        <v>356.13</v>
      </c>
      <c r="P9" s="403">
        <v>359.38</v>
      </c>
      <c r="Q9" s="403">
        <v>363.5</v>
      </c>
    </row>
    <row r="10" spans="1:18" x14ac:dyDescent="0.2">
      <c r="A10" s="1">
        <v>5</v>
      </c>
      <c r="B10" t="s">
        <v>59</v>
      </c>
      <c r="C10" s="403">
        <v>0</v>
      </c>
      <c r="D10" s="403">
        <v>0</v>
      </c>
      <c r="E10" s="403">
        <v>0</v>
      </c>
      <c r="F10" s="403">
        <v>0</v>
      </c>
      <c r="G10" s="403">
        <v>0</v>
      </c>
      <c r="H10" s="403">
        <v>0</v>
      </c>
      <c r="I10" s="403">
        <v>0</v>
      </c>
      <c r="J10" s="403">
        <v>0</v>
      </c>
      <c r="K10" s="403">
        <v>0</v>
      </c>
      <c r="L10" s="403">
        <v>0</v>
      </c>
      <c r="M10" s="403">
        <v>0</v>
      </c>
      <c r="N10" s="403">
        <v>0</v>
      </c>
      <c r="O10" s="403">
        <v>0</v>
      </c>
      <c r="P10" s="403">
        <v>0</v>
      </c>
      <c r="Q10" s="403">
        <v>0</v>
      </c>
    </row>
    <row r="11" spans="1:18" x14ac:dyDescent="0.2">
      <c r="A11" s="1">
        <v>6.1</v>
      </c>
      <c r="B11" t="s">
        <v>60</v>
      </c>
      <c r="C11" s="403">
        <v>12</v>
      </c>
      <c r="D11" s="403">
        <v>11.75</v>
      </c>
      <c r="E11" s="403">
        <v>13.25</v>
      </c>
      <c r="F11" s="403">
        <v>13.5</v>
      </c>
      <c r="G11" s="403">
        <v>15.25</v>
      </c>
      <c r="H11" s="403">
        <v>13</v>
      </c>
      <c r="I11" s="403">
        <v>13.75</v>
      </c>
      <c r="J11" s="403">
        <v>14</v>
      </c>
      <c r="K11" s="403">
        <v>14.5</v>
      </c>
      <c r="L11" s="403">
        <v>15.5</v>
      </c>
      <c r="M11" s="403">
        <v>16.5</v>
      </c>
      <c r="N11" s="403">
        <v>15.75</v>
      </c>
      <c r="O11" s="403">
        <v>15.75</v>
      </c>
      <c r="P11" s="403">
        <v>28.75</v>
      </c>
      <c r="Q11" s="403">
        <v>38</v>
      </c>
    </row>
    <row r="12" spans="1:18" x14ac:dyDescent="0.2">
      <c r="A12" s="1">
        <v>6.2</v>
      </c>
      <c r="B12" t="s">
        <v>61</v>
      </c>
      <c r="C12" s="403">
        <v>1137.25</v>
      </c>
      <c r="D12" s="403">
        <v>1107.75</v>
      </c>
      <c r="E12" s="403">
        <v>1155.25</v>
      </c>
      <c r="F12" s="403">
        <v>1240.75</v>
      </c>
      <c r="G12" s="403">
        <v>1280.75</v>
      </c>
      <c r="H12" s="403">
        <v>1226.8800000000001</v>
      </c>
      <c r="I12" s="403">
        <v>1452.75</v>
      </c>
      <c r="J12" s="403">
        <v>1229.25</v>
      </c>
      <c r="K12" s="403">
        <v>1207.5</v>
      </c>
      <c r="L12" s="403">
        <v>1238.8800000000001</v>
      </c>
      <c r="M12" s="403">
        <v>1193.3800000000001</v>
      </c>
      <c r="N12" s="403">
        <v>1096.75</v>
      </c>
      <c r="O12" s="403">
        <v>1028.25</v>
      </c>
      <c r="P12" s="403">
        <v>977.75</v>
      </c>
      <c r="Q12" s="403">
        <v>933</v>
      </c>
    </row>
    <row r="13" spans="1:18" s="180" customFormat="1" ht="20.100000000000001" customHeight="1" x14ac:dyDescent="0.2">
      <c r="A13" s="177"/>
      <c r="B13" s="178" t="s">
        <v>5</v>
      </c>
      <c r="C13" s="179">
        <f>SUM(C3:C12)</f>
        <v>7940.75</v>
      </c>
      <c r="D13" s="179">
        <f t="shared" ref="D13:Q13" si="0">SUM(D3:D12)</f>
        <v>8012.13</v>
      </c>
      <c r="E13" s="179">
        <f t="shared" si="0"/>
        <v>7977.51</v>
      </c>
      <c r="F13" s="179">
        <f t="shared" si="0"/>
        <v>8602.130000000001</v>
      </c>
      <c r="G13" s="179">
        <f t="shared" si="0"/>
        <v>9210.89</v>
      </c>
      <c r="H13" s="179">
        <f t="shared" si="0"/>
        <v>9588.64</v>
      </c>
      <c r="I13" s="179">
        <f t="shared" si="0"/>
        <v>9961.02</v>
      </c>
      <c r="J13" s="179">
        <f t="shared" si="0"/>
        <v>10148.89</v>
      </c>
      <c r="K13" s="179">
        <f t="shared" si="0"/>
        <v>9755.39</v>
      </c>
      <c r="L13" s="179">
        <f t="shared" si="0"/>
        <v>10137.39</v>
      </c>
      <c r="M13" s="179">
        <f t="shared" si="0"/>
        <v>10380.260000000002</v>
      </c>
      <c r="N13" s="179">
        <f t="shared" si="0"/>
        <v>10340.380000000001</v>
      </c>
      <c r="O13" s="179">
        <f t="shared" si="0"/>
        <v>10217.64</v>
      </c>
      <c r="P13" s="179">
        <f t="shared" si="0"/>
        <v>10506.01</v>
      </c>
      <c r="Q13" s="179">
        <f t="shared" si="0"/>
        <v>10709.26</v>
      </c>
      <c r="R13" s="299"/>
    </row>
    <row r="14" spans="1:18" s="4" customFormat="1" ht="18" customHeight="1" x14ac:dyDescent="0.2">
      <c r="A14" s="339" t="s">
        <v>757</v>
      </c>
      <c r="B14" s="77"/>
      <c r="C14" s="128"/>
      <c r="D14" s="340"/>
      <c r="E14" s="340"/>
      <c r="F14" s="340"/>
      <c r="G14" s="340"/>
      <c r="H14" s="340"/>
      <c r="I14" s="340"/>
      <c r="J14" s="340"/>
      <c r="K14" s="340"/>
      <c r="L14" s="340"/>
      <c r="M14" s="340"/>
      <c r="N14" s="340"/>
      <c r="O14" s="340"/>
      <c r="P14" s="340"/>
      <c r="Q14" s="340"/>
      <c r="R14" s="336"/>
    </row>
    <row r="15" spans="1:18" ht="20.100000000000001" customHeight="1" x14ac:dyDescent="0.2">
      <c r="A15" s="45" t="s">
        <v>753</v>
      </c>
    </row>
    <row r="16" spans="1:18" s="32" customFormat="1" ht="20.100000000000001" customHeight="1" x14ac:dyDescent="0.2">
      <c r="A16" s="17"/>
      <c r="B16" s="268" t="s">
        <v>483</v>
      </c>
      <c r="C16" s="49" t="s">
        <v>426</v>
      </c>
      <c r="D16" s="49" t="s">
        <v>427</v>
      </c>
      <c r="E16" s="49" t="s">
        <v>446</v>
      </c>
      <c r="F16" s="49" t="s">
        <v>447</v>
      </c>
      <c r="G16" s="49" t="s">
        <v>411</v>
      </c>
      <c r="H16" s="49" t="s">
        <v>412</v>
      </c>
      <c r="I16" s="49" t="s">
        <v>413</v>
      </c>
      <c r="J16" s="49" t="s">
        <v>414</v>
      </c>
      <c r="K16" s="49" t="s">
        <v>415</v>
      </c>
      <c r="L16" s="49" t="s">
        <v>416</v>
      </c>
      <c r="M16" s="49" t="s">
        <v>417</v>
      </c>
      <c r="N16" s="49" t="s">
        <v>418</v>
      </c>
      <c r="O16" s="49" t="s">
        <v>603</v>
      </c>
      <c r="P16" s="49" t="s">
        <v>617</v>
      </c>
      <c r="Q16" s="49" t="s">
        <v>760</v>
      </c>
      <c r="R16" s="181"/>
    </row>
    <row r="17" spans="1:18" ht="20.100000000000001" customHeight="1" x14ac:dyDescent="0.2">
      <c r="A17" s="1">
        <v>1.1000000000000001</v>
      </c>
      <c r="B17" t="s">
        <v>52</v>
      </c>
      <c r="C17" s="403">
        <v>14532.48</v>
      </c>
      <c r="D17" s="403">
        <v>14977.37</v>
      </c>
      <c r="E17" s="403">
        <v>15498.46</v>
      </c>
      <c r="F17" s="403">
        <v>16432.13</v>
      </c>
      <c r="G17" s="403">
        <v>18022.88</v>
      </c>
      <c r="H17" s="403">
        <v>18353.5</v>
      </c>
      <c r="I17" s="403">
        <v>16967.38</v>
      </c>
      <c r="J17" s="403">
        <v>17033.490000000002</v>
      </c>
      <c r="K17" s="403">
        <v>16401</v>
      </c>
      <c r="L17" s="403">
        <v>17744.61</v>
      </c>
      <c r="M17" s="403">
        <v>19139.099999999999</v>
      </c>
      <c r="N17" s="403">
        <v>20019.099999999999</v>
      </c>
      <c r="O17" s="403">
        <v>20330.89</v>
      </c>
      <c r="P17" s="403">
        <v>21020.73</v>
      </c>
      <c r="Q17" s="403">
        <v>21798.080000000002</v>
      </c>
    </row>
    <row r="18" spans="1:18" x14ac:dyDescent="0.2">
      <c r="A18" s="1">
        <v>1.2</v>
      </c>
      <c r="B18" t="s">
        <v>53</v>
      </c>
      <c r="C18" s="403">
        <v>7009.03</v>
      </c>
      <c r="D18" s="403">
        <v>7023.41</v>
      </c>
      <c r="E18" s="403">
        <v>6265.3</v>
      </c>
      <c r="F18" s="403">
        <v>6393.54</v>
      </c>
      <c r="G18" s="403">
        <v>6343.24</v>
      </c>
      <c r="H18" s="403">
        <v>6789.71</v>
      </c>
      <c r="I18" s="403">
        <v>7540.68</v>
      </c>
      <c r="J18" s="403">
        <v>7829.83</v>
      </c>
      <c r="K18" s="403">
        <v>8139.53</v>
      </c>
      <c r="L18" s="403">
        <v>8207.17</v>
      </c>
      <c r="M18" s="403">
        <v>8626.3799999999992</v>
      </c>
      <c r="N18" s="403">
        <v>9394.91</v>
      </c>
      <c r="O18" s="403">
        <v>9853.6299999999992</v>
      </c>
      <c r="P18" s="403">
        <v>10370.98</v>
      </c>
      <c r="Q18" s="403">
        <v>10600.94</v>
      </c>
    </row>
    <row r="19" spans="1:18" x14ac:dyDescent="0.2">
      <c r="A19" s="1">
        <v>2</v>
      </c>
      <c r="B19" t="s">
        <v>54</v>
      </c>
      <c r="C19" s="403">
        <v>1388.18</v>
      </c>
      <c r="D19" s="403">
        <v>1599.56</v>
      </c>
      <c r="E19" s="403">
        <v>1569.39</v>
      </c>
      <c r="F19" s="403">
        <v>1534.16</v>
      </c>
      <c r="G19" s="403">
        <v>1683.15</v>
      </c>
      <c r="H19" s="403">
        <v>1951.79</v>
      </c>
      <c r="I19" s="403">
        <v>2019.49</v>
      </c>
      <c r="J19" s="403">
        <v>2271.7199999999998</v>
      </c>
      <c r="K19" s="403">
        <v>2664.88</v>
      </c>
      <c r="L19" s="403">
        <v>2974.5</v>
      </c>
      <c r="M19" s="403">
        <v>3217.22</v>
      </c>
      <c r="N19" s="403">
        <v>3156.31</v>
      </c>
      <c r="O19" s="403">
        <v>3260.55</v>
      </c>
      <c r="P19" s="403">
        <v>3443.22</v>
      </c>
      <c r="Q19" s="403">
        <v>3424.92</v>
      </c>
    </row>
    <row r="20" spans="1:18" x14ac:dyDescent="0.2">
      <c r="A20" s="1">
        <v>3.1</v>
      </c>
      <c r="B20" t="s">
        <v>55</v>
      </c>
      <c r="C20" s="403">
        <v>17485.12</v>
      </c>
      <c r="D20" s="403">
        <v>15854.41</v>
      </c>
      <c r="E20" s="403">
        <v>15843.06</v>
      </c>
      <c r="F20" s="403">
        <v>16645.32</v>
      </c>
      <c r="G20" s="403">
        <v>17937.88</v>
      </c>
      <c r="H20" s="403">
        <v>20664.990000000002</v>
      </c>
      <c r="I20" s="403">
        <v>21862.65</v>
      </c>
      <c r="J20" s="403">
        <v>26478.44</v>
      </c>
      <c r="K20" s="403">
        <v>27500.12</v>
      </c>
      <c r="L20" s="403">
        <v>30233.040000000001</v>
      </c>
      <c r="M20" s="403">
        <v>30143.65</v>
      </c>
      <c r="N20" s="403">
        <v>30425.45</v>
      </c>
      <c r="O20" s="403">
        <v>30643.13</v>
      </c>
      <c r="P20" s="403">
        <v>31046.09</v>
      </c>
      <c r="Q20" s="403">
        <v>32279.22</v>
      </c>
    </row>
    <row r="21" spans="1:18" x14ac:dyDescent="0.2">
      <c r="A21" s="1">
        <v>3.2</v>
      </c>
      <c r="B21" t="s">
        <v>56</v>
      </c>
      <c r="C21" s="403">
        <v>4048.91</v>
      </c>
      <c r="D21" s="403">
        <v>4071.07</v>
      </c>
      <c r="E21" s="403">
        <v>5498.94</v>
      </c>
      <c r="F21" s="403">
        <v>6749.64</v>
      </c>
      <c r="G21" s="403">
        <v>7075.2</v>
      </c>
      <c r="H21" s="403">
        <v>7530.8</v>
      </c>
      <c r="I21" s="403">
        <v>8055.14</v>
      </c>
      <c r="J21" s="403">
        <v>7666.93</v>
      </c>
      <c r="K21" s="403">
        <v>8016.79</v>
      </c>
      <c r="L21" s="403">
        <v>6392.94</v>
      </c>
      <c r="M21" s="403">
        <v>6771.6</v>
      </c>
      <c r="N21" s="403">
        <v>6746.64</v>
      </c>
      <c r="O21" s="403">
        <v>7372.59</v>
      </c>
      <c r="P21" s="403">
        <v>8021.69</v>
      </c>
      <c r="Q21" s="403">
        <v>8592.68</v>
      </c>
    </row>
    <row r="22" spans="1:18" x14ac:dyDescent="0.2">
      <c r="A22" s="1">
        <v>3.3</v>
      </c>
      <c r="B22" t="s">
        <v>57</v>
      </c>
      <c r="C22" s="403">
        <v>6485.67</v>
      </c>
      <c r="D22" s="403">
        <v>6671.82</v>
      </c>
      <c r="E22" s="403">
        <v>6952.05</v>
      </c>
      <c r="F22" s="403">
        <v>7243.95</v>
      </c>
      <c r="G22" s="403">
        <v>7628.44</v>
      </c>
      <c r="H22" s="403">
        <v>7435.52</v>
      </c>
      <c r="I22" s="403">
        <v>7021.41</v>
      </c>
      <c r="J22" s="403">
        <v>7523.12</v>
      </c>
      <c r="K22" s="403">
        <v>7915.58</v>
      </c>
      <c r="L22" s="403">
        <v>8220.7000000000007</v>
      </c>
      <c r="M22" s="403">
        <v>8253.82</v>
      </c>
      <c r="N22" s="403">
        <v>8223.7999999999993</v>
      </c>
      <c r="O22" s="403">
        <v>7392.11</v>
      </c>
      <c r="P22" s="403">
        <v>6758.21</v>
      </c>
      <c r="Q22" s="403">
        <v>7397.74</v>
      </c>
    </row>
    <row r="23" spans="1:18" x14ac:dyDescent="0.2">
      <c r="A23" s="1">
        <v>4</v>
      </c>
      <c r="B23" t="s">
        <v>58</v>
      </c>
      <c r="C23" s="403">
        <v>1584.55</v>
      </c>
      <c r="D23" s="403">
        <v>1568.34</v>
      </c>
      <c r="E23" s="403">
        <v>1571.94</v>
      </c>
      <c r="F23" s="403">
        <v>1575.16</v>
      </c>
      <c r="G23" s="403">
        <v>1715.06</v>
      </c>
      <c r="H23" s="403">
        <v>1761.31</v>
      </c>
      <c r="I23" s="403">
        <v>1774.01</v>
      </c>
      <c r="J23" s="403">
        <v>1772.18</v>
      </c>
      <c r="K23" s="403">
        <v>2031.02</v>
      </c>
      <c r="L23" s="403">
        <v>1911.85</v>
      </c>
      <c r="M23" s="403">
        <v>1955.13</v>
      </c>
      <c r="N23" s="403">
        <v>1917.85</v>
      </c>
      <c r="O23" s="403">
        <v>1966.11</v>
      </c>
      <c r="P23" s="403">
        <v>2135.44</v>
      </c>
      <c r="Q23" s="403">
        <v>2225.9</v>
      </c>
    </row>
    <row r="24" spans="1:18" x14ac:dyDescent="0.2">
      <c r="A24" s="1">
        <v>5</v>
      </c>
      <c r="B24" t="s">
        <v>59</v>
      </c>
      <c r="C24" s="403">
        <v>0</v>
      </c>
      <c r="D24" s="403">
        <v>0</v>
      </c>
      <c r="E24" s="403">
        <v>0</v>
      </c>
      <c r="F24" s="403">
        <v>0</v>
      </c>
      <c r="G24" s="403">
        <v>0</v>
      </c>
      <c r="H24" s="403">
        <v>0</v>
      </c>
      <c r="I24" s="403">
        <v>0</v>
      </c>
      <c r="J24" s="403">
        <v>0</v>
      </c>
      <c r="K24" s="403">
        <v>0</v>
      </c>
      <c r="L24" s="403">
        <v>0</v>
      </c>
      <c r="M24" s="403">
        <v>0</v>
      </c>
      <c r="N24" s="403">
        <v>0</v>
      </c>
      <c r="O24" s="403">
        <v>0</v>
      </c>
      <c r="P24" s="403">
        <v>0</v>
      </c>
      <c r="Q24" s="403">
        <v>0</v>
      </c>
    </row>
    <row r="25" spans="1:18" x14ac:dyDescent="0.2">
      <c r="A25" s="1">
        <v>6.1</v>
      </c>
      <c r="B25" t="s">
        <v>60</v>
      </c>
      <c r="C25" s="403">
        <v>105.64</v>
      </c>
      <c r="D25" s="403">
        <v>112.63</v>
      </c>
      <c r="E25" s="403">
        <v>139.66</v>
      </c>
      <c r="F25" s="403">
        <v>149.93</v>
      </c>
      <c r="G25" s="403">
        <v>164.59</v>
      </c>
      <c r="H25" s="403">
        <v>143.13</v>
      </c>
      <c r="I25" s="403">
        <v>147.30000000000001</v>
      </c>
      <c r="J25" s="403">
        <v>174.84</v>
      </c>
      <c r="K25" s="403">
        <v>181.58</v>
      </c>
      <c r="L25" s="403">
        <v>199.33</v>
      </c>
      <c r="M25" s="403">
        <v>220.97</v>
      </c>
      <c r="N25" s="403">
        <v>207.67</v>
      </c>
      <c r="O25" s="403">
        <v>199.04</v>
      </c>
      <c r="P25" s="403">
        <v>309.79000000000002</v>
      </c>
      <c r="Q25" s="403">
        <v>387.7</v>
      </c>
    </row>
    <row r="26" spans="1:18" x14ac:dyDescent="0.2">
      <c r="A26" s="1">
        <v>6.2</v>
      </c>
      <c r="B26" t="s">
        <v>61</v>
      </c>
      <c r="C26" s="403">
        <v>13181.08</v>
      </c>
      <c r="D26" s="403">
        <v>13323.21</v>
      </c>
      <c r="E26" s="403">
        <v>14603.22</v>
      </c>
      <c r="F26" s="403">
        <v>16877.12</v>
      </c>
      <c r="G26" s="403">
        <v>17601.04</v>
      </c>
      <c r="H26" s="403">
        <v>16566.34</v>
      </c>
      <c r="I26" s="403">
        <v>17688.97</v>
      </c>
      <c r="J26" s="403">
        <v>17892.16</v>
      </c>
      <c r="K26" s="403">
        <v>18413.18</v>
      </c>
      <c r="L26" s="403">
        <v>20122.95</v>
      </c>
      <c r="M26" s="403">
        <v>19230.439999999999</v>
      </c>
      <c r="N26" s="403">
        <v>17064.38</v>
      </c>
      <c r="O26" s="403">
        <v>17291.68</v>
      </c>
      <c r="P26" s="403">
        <v>16257.51</v>
      </c>
      <c r="Q26" s="403">
        <v>15947.64</v>
      </c>
    </row>
    <row r="27" spans="1:18" s="180" customFormat="1" ht="20.100000000000001" customHeight="1" x14ac:dyDescent="0.2">
      <c r="A27" s="177"/>
      <c r="B27" s="178" t="s">
        <v>5</v>
      </c>
      <c r="C27" s="179">
        <f>SUM(C17:C26)</f>
        <v>65820.66</v>
      </c>
      <c r="D27" s="179">
        <f t="shared" ref="D27:Q27" si="1">SUM(D17:D26)</f>
        <v>65201.819999999992</v>
      </c>
      <c r="E27" s="179">
        <f t="shared" si="1"/>
        <v>67942.02</v>
      </c>
      <c r="F27" s="179">
        <f t="shared" si="1"/>
        <v>73600.95</v>
      </c>
      <c r="G27" s="179">
        <f t="shared" si="1"/>
        <v>78171.48000000001</v>
      </c>
      <c r="H27" s="179">
        <f t="shared" si="1"/>
        <v>81197.090000000011</v>
      </c>
      <c r="I27" s="179">
        <f t="shared" si="1"/>
        <v>83077.03</v>
      </c>
      <c r="J27" s="179">
        <f t="shared" si="1"/>
        <v>88642.709999999992</v>
      </c>
      <c r="K27" s="179">
        <f t="shared" si="1"/>
        <v>91263.679999999993</v>
      </c>
      <c r="L27" s="179">
        <f t="shared" si="1"/>
        <v>96007.09</v>
      </c>
      <c r="M27" s="179">
        <f t="shared" si="1"/>
        <v>97558.31</v>
      </c>
      <c r="N27" s="179">
        <f t="shared" si="1"/>
        <v>97156.110000000015</v>
      </c>
      <c r="O27" s="179">
        <f t="shared" si="1"/>
        <v>98309.729999999981</v>
      </c>
      <c r="P27" s="179">
        <f t="shared" si="1"/>
        <v>99363.66</v>
      </c>
      <c r="Q27" s="179">
        <f t="shared" si="1"/>
        <v>102654.81999999999</v>
      </c>
      <c r="R27" s="299"/>
    </row>
    <row r="28" spans="1:18" s="4" customFormat="1" ht="18" customHeight="1" x14ac:dyDescent="0.2">
      <c r="A28" s="339" t="s">
        <v>759</v>
      </c>
      <c r="B28" s="77"/>
      <c r="C28" s="128"/>
      <c r="D28" s="340"/>
      <c r="E28" s="340"/>
      <c r="F28" s="340"/>
      <c r="G28" s="340"/>
      <c r="H28" s="340"/>
      <c r="I28" s="340"/>
      <c r="J28" s="340"/>
      <c r="K28" s="340"/>
      <c r="L28" s="340"/>
      <c r="M28" s="340"/>
      <c r="N28" s="340"/>
      <c r="O28" s="340"/>
      <c r="P28" s="340"/>
      <c r="Q28" s="340"/>
      <c r="R28" s="336"/>
    </row>
    <row r="29" spans="1:18" ht="20.100000000000001" customHeight="1" x14ac:dyDescent="0.2">
      <c r="A29" s="45" t="s">
        <v>754</v>
      </c>
    </row>
    <row r="30" spans="1:18" s="32" customFormat="1" ht="20.100000000000001" customHeight="1" x14ac:dyDescent="0.2">
      <c r="A30" s="17"/>
      <c r="B30" s="16"/>
      <c r="C30" s="49" t="s">
        <v>426</v>
      </c>
      <c r="D30" s="49" t="s">
        <v>427</v>
      </c>
      <c r="E30" s="49" t="s">
        <v>446</v>
      </c>
      <c r="F30" s="49" t="s">
        <v>447</v>
      </c>
      <c r="G30" s="49" t="s">
        <v>411</v>
      </c>
      <c r="H30" s="49" t="s">
        <v>412</v>
      </c>
      <c r="I30" s="49" t="s">
        <v>413</v>
      </c>
      <c r="J30" s="49" t="s">
        <v>414</v>
      </c>
      <c r="K30" s="49" t="s">
        <v>415</v>
      </c>
      <c r="L30" s="49" t="s">
        <v>416</v>
      </c>
      <c r="M30" s="49" t="s">
        <v>417</v>
      </c>
      <c r="N30" s="49" t="s">
        <v>418</v>
      </c>
      <c r="O30" s="49" t="s">
        <v>603</v>
      </c>
      <c r="P30" s="49" t="s">
        <v>617</v>
      </c>
      <c r="Q30" s="49" t="s">
        <v>760</v>
      </c>
      <c r="R30" s="181"/>
    </row>
    <row r="31" spans="1:18" ht="20.100000000000001" customHeight="1" x14ac:dyDescent="0.2">
      <c r="A31" s="1">
        <v>1.1000000000000001</v>
      </c>
      <c r="B31" t="s">
        <v>52</v>
      </c>
      <c r="C31" s="403">
        <v>5756.0075254975736</v>
      </c>
      <c r="D31" s="403">
        <v>5511.6950886515688</v>
      </c>
      <c r="E31" s="403">
        <v>5776.5411852404022</v>
      </c>
      <c r="F31" s="403">
        <v>5151.9454459946701</v>
      </c>
      <c r="G31" s="403">
        <v>5084.3867691656678</v>
      </c>
      <c r="H31" s="403">
        <v>4848.3687755910714</v>
      </c>
      <c r="I31" s="403">
        <v>4412.4065762031323</v>
      </c>
      <c r="J31" s="403">
        <v>4213.2069217983226</v>
      </c>
      <c r="K31" s="403">
        <v>4736.2311139860467</v>
      </c>
      <c r="L31" s="403">
        <v>4789.8467593254927</v>
      </c>
      <c r="M31" s="403">
        <v>4879.0007010388117</v>
      </c>
      <c r="N31" s="403">
        <v>4965.8181565617724</v>
      </c>
      <c r="O31" s="403">
        <v>5037.5358038395589</v>
      </c>
      <c r="P31" s="403">
        <v>4853.9658202155342</v>
      </c>
      <c r="Q31" s="403">
        <v>4909.1900023872477</v>
      </c>
    </row>
    <row r="32" spans="1:18" x14ac:dyDescent="0.2">
      <c r="A32" s="1">
        <v>1.2</v>
      </c>
      <c r="B32" t="s">
        <v>53</v>
      </c>
      <c r="C32" s="403">
        <v>10368.387573964497</v>
      </c>
      <c r="D32" s="403">
        <v>10279.414562751555</v>
      </c>
      <c r="E32" s="403">
        <v>10442.166666666668</v>
      </c>
      <c r="F32" s="403">
        <v>10882.621276595744</v>
      </c>
      <c r="G32" s="403">
        <v>10873.255853817409</v>
      </c>
      <c r="H32" s="403">
        <v>10726.240126382307</v>
      </c>
      <c r="I32" s="403">
        <v>11466.447698553899</v>
      </c>
      <c r="J32" s="403">
        <v>11347.579710144928</v>
      </c>
      <c r="K32" s="403">
        <v>11600.886507133389</v>
      </c>
      <c r="L32" s="403">
        <v>11657.911931818182</v>
      </c>
      <c r="M32" s="403">
        <v>11276.313725490194</v>
      </c>
      <c r="N32" s="403">
        <v>11937.623888182972</v>
      </c>
      <c r="O32" s="403">
        <v>12131.277316097259</v>
      </c>
      <c r="P32" s="403">
        <v>13065.80157480315</v>
      </c>
      <c r="Q32" s="403">
        <v>13047.310769230769</v>
      </c>
    </row>
    <row r="33" spans="1:18" x14ac:dyDescent="0.2">
      <c r="A33" s="1">
        <v>2</v>
      </c>
      <c r="B33" t="s">
        <v>54</v>
      </c>
      <c r="C33" s="403">
        <v>13444.842615012107</v>
      </c>
      <c r="D33" s="403">
        <v>13879.045553145335</v>
      </c>
      <c r="E33" s="403">
        <v>12785.254582484726</v>
      </c>
      <c r="F33" s="403">
        <v>12422.348178137652</v>
      </c>
      <c r="G33" s="403">
        <v>11334.343434343435</v>
      </c>
      <c r="H33" s="403">
        <v>13891.743772241993</v>
      </c>
      <c r="I33" s="403">
        <v>14767.751371115173</v>
      </c>
      <c r="J33" s="403">
        <v>14823.621533442087</v>
      </c>
      <c r="K33" s="403">
        <v>16839.684044233811</v>
      </c>
      <c r="L33" s="403">
        <v>17045.845272206305</v>
      </c>
      <c r="M33" s="403">
        <v>17508.680272108842</v>
      </c>
      <c r="N33" s="403">
        <v>16546.841415465271</v>
      </c>
      <c r="O33" s="403">
        <v>17506.308724832215</v>
      </c>
      <c r="P33" s="403">
        <v>17024.573547589614</v>
      </c>
      <c r="Q33" s="403">
        <v>16666.277372262772</v>
      </c>
    </row>
    <row r="34" spans="1:18" x14ac:dyDescent="0.2">
      <c r="A34" s="1">
        <v>3.1</v>
      </c>
      <c r="B34" t="s">
        <v>55</v>
      </c>
      <c r="C34" s="403">
        <v>9419.593265993266</v>
      </c>
      <c r="D34" s="403">
        <v>9372.9884717706191</v>
      </c>
      <c r="E34" s="403">
        <v>10351.558314276379</v>
      </c>
      <c r="F34" s="403">
        <v>11197.65893037336</v>
      </c>
      <c r="G34" s="403">
        <v>11761.541639073392</v>
      </c>
      <c r="H34" s="403">
        <v>11644.675228075712</v>
      </c>
      <c r="I34" s="403">
        <v>11508.172127911568</v>
      </c>
      <c r="J34" s="403">
        <v>13221.041068530771</v>
      </c>
      <c r="K34" s="403">
        <v>12997.013063122671</v>
      </c>
      <c r="L34" s="403">
        <v>12490.411072092544</v>
      </c>
      <c r="M34" s="403">
        <v>12523.327793934359</v>
      </c>
      <c r="N34" s="403">
        <v>12614.199834162522</v>
      </c>
      <c r="O34" s="403">
        <v>13025.05281323455</v>
      </c>
      <c r="P34" s="403">
        <v>12981.848212418983</v>
      </c>
      <c r="Q34" s="403">
        <v>13368.904535100435</v>
      </c>
    </row>
    <row r="35" spans="1:18" x14ac:dyDescent="0.2">
      <c r="A35" s="1">
        <v>3.2</v>
      </c>
      <c r="B35" t="s">
        <v>56</v>
      </c>
      <c r="C35" s="403">
        <v>10097.032418952618</v>
      </c>
      <c r="D35" s="403">
        <v>11207.350309704061</v>
      </c>
      <c r="E35" s="403">
        <v>11300.043153936254</v>
      </c>
      <c r="F35" s="403">
        <v>11962.144439521489</v>
      </c>
      <c r="G35" s="403">
        <v>10994.871794871795</v>
      </c>
      <c r="H35" s="403">
        <v>11946.44500142771</v>
      </c>
      <c r="I35" s="403">
        <v>12613.156287678312</v>
      </c>
      <c r="J35" s="403">
        <v>12866.56709404578</v>
      </c>
      <c r="K35" s="403">
        <v>13163.858784893268</v>
      </c>
      <c r="L35" s="403">
        <v>15726.789667896679</v>
      </c>
      <c r="M35" s="403">
        <v>14578.256189451024</v>
      </c>
      <c r="N35" s="403">
        <v>15527.364787111623</v>
      </c>
      <c r="O35" s="403">
        <v>15653.057324840764</v>
      </c>
      <c r="P35" s="403">
        <v>15337.839388145314</v>
      </c>
      <c r="Q35" s="403">
        <v>15510.252707581229</v>
      </c>
    </row>
    <row r="36" spans="1:18" x14ac:dyDescent="0.2">
      <c r="A36" s="1">
        <v>3.3</v>
      </c>
      <c r="B36" t="s">
        <v>57</v>
      </c>
      <c r="C36" s="403">
        <v>7264.8221786614395</v>
      </c>
      <c r="D36" s="403">
        <v>6844.6473454731977</v>
      </c>
      <c r="E36" s="403">
        <v>6635.2183249821046</v>
      </c>
      <c r="F36" s="403">
        <v>6863.0506868782568</v>
      </c>
      <c r="G36" s="403">
        <v>6846.9927207776454</v>
      </c>
      <c r="H36" s="403">
        <v>7300.4614629356902</v>
      </c>
      <c r="I36" s="403">
        <v>7292.0924725822524</v>
      </c>
      <c r="J36" s="403">
        <v>7134.3006164058797</v>
      </c>
      <c r="K36" s="403">
        <v>7310.6257215423693</v>
      </c>
      <c r="L36" s="403">
        <v>7542.7570007707263</v>
      </c>
      <c r="M36" s="403">
        <v>7929.6556759664882</v>
      </c>
      <c r="N36" s="403">
        <v>8164.6066021345241</v>
      </c>
      <c r="O36" s="403">
        <v>7704.1271495570609</v>
      </c>
      <c r="P36" s="403">
        <v>7517.474972191324</v>
      </c>
      <c r="Q36" s="403">
        <v>7803.5232067510551</v>
      </c>
    </row>
    <row r="37" spans="1:18" x14ac:dyDescent="0.2">
      <c r="A37" s="1">
        <v>4</v>
      </c>
      <c r="B37" t="s">
        <v>58</v>
      </c>
      <c r="C37" s="403">
        <v>4694.9629629629626</v>
      </c>
      <c r="D37" s="403">
        <v>4516.4578833693304</v>
      </c>
      <c r="E37" s="403">
        <v>4645.4873219457413</v>
      </c>
      <c r="F37" s="403">
        <v>4617.477208102483</v>
      </c>
      <c r="G37" s="403">
        <v>4824.3600562587899</v>
      </c>
      <c r="H37" s="403">
        <v>4809.0375426621158</v>
      </c>
      <c r="I37" s="403">
        <v>5018.4158415841575</v>
      </c>
      <c r="J37" s="403">
        <v>4836.9998362356027</v>
      </c>
      <c r="K37" s="403">
        <v>5039.751861042183</v>
      </c>
      <c r="L37" s="403">
        <v>4991.7754569190593</v>
      </c>
      <c r="M37" s="403">
        <v>5058.5510996119019</v>
      </c>
      <c r="N37" s="403">
        <v>5254.3835616438355</v>
      </c>
      <c r="O37" s="403">
        <v>5520.7648892258439</v>
      </c>
      <c r="P37" s="403">
        <v>5942.0112415827261</v>
      </c>
      <c r="Q37" s="403">
        <v>6123.521320495186</v>
      </c>
    </row>
    <row r="38" spans="1:18" x14ac:dyDescent="0.2">
      <c r="A38" s="1">
        <v>5</v>
      </c>
      <c r="B38" t="s">
        <v>59</v>
      </c>
      <c r="C38" s="403" t="s">
        <v>429</v>
      </c>
      <c r="D38" s="403" t="s">
        <v>429</v>
      </c>
      <c r="E38" s="403" t="s">
        <v>429</v>
      </c>
      <c r="F38" s="403" t="s">
        <v>429</v>
      </c>
      <c r="G38" s="403" t="s">
        <v>429</v>
      </c>
      <c r="H38" s="403" t="s">
        <v>429</v>
      </c>
      <c r="I38" s="403" t="s">
        <v>429</v>
      </c>
      <c r="J38" s="403" t="s">
        <v>429</v>
      </c>
      <c r="K38" s="403" t="s">
        <v>429</v>
      </c>
      <c r="L38" s="403" t="s">
        <v>429</v>
      </c>
      <c r="M38" s="403" t="s">
        <v>429</v>
      </c>
      <c r="N38" s="403" t="s">
        <v>429</v>
      </c>
      <c r="O38" s="403" t="s">
        <v>429</v>
      </c>
      <c r="P38" s="403" t="s">
        <v>429</v>
      </c>
      <c r="Q38" s="403" t="s">
        <v>429</v>
      </c>
    </row>
    <row r="39" spans="1:18" x14ac:dyDescent="0.2">
      <c r="A39" s="1">
        <v>6.1</v>
      </c>
      <c r="B39" t="s">
        <v>60</v>
      </c>
      <c r="C39" s="403">
        <v>8803.3333333333321</v>
      </c>
      <c r="D39" s="403">
        <v>9585.531914893616</v>
      </c>
      <c r="E39" s="403">
        <v>10540.377358490567</v>
      </c>
      <c r="F39" s="403">
        <v>11105.925925925927</v>
      </c>
      <c r="G39" s="403">
        <v>10792.786885245901</v>
      </c>
      <c r="H39" s="403">
        <v>11010</v>
      </c>
      <c r="I39" s="403">
        <v>10712.727272727272</v>
      </c>
      <c r="J39" s="403">
        <v>12488.571428571429</v>
      </c>
      <c r="K39" s="403">
        <v>12522.758620689656</v>
      </c>
      <c r="L39" s="403">
        <v>12860.000000000002</v>
      </c>
      <c r="M39" s="403">
        <v>13392.121212121212</v>
      </c>
      <c r="N39" s="403">
        <v>13185.396825396825</v>
      </c>
      <c r="O39" s="403">
        <v>12637.460317460316</v>
      </c>
      <c r="P39" s="403">
        <v>10775.304347826088</v>
      </c>
      <c r="Q39" s="403">
        <v>10202.631578947368</v>
      </c>
    </row>
    <row r="40" spans="1:18" x14ac:dyDescent="0.2">
      <c r="A40" s="1">
        <v>6.2</v>
      </c>
      <c r="B40" t="s">
        <v>61</v>
      </c>
      <c r="C40" s="403">
        <v>11590.309958232579</v>
      </c>
      <c r="D40" s="403">
        <v>12027.271496276235</v>
      </c>
      <c r="E40" s="403">
        <v>12640.74442761307</v>
      </c>
      <c r="F40" s="403">
        <v>13602.353415273021</v>
      </c>
      <c r="G40" s="403">
        <v>13742.760101503027</v>
      </c>
      <c r="H40" s="403">
        <v>13502.820161711004</v>
      </c>
      <c r="I40" s="403">
        <v>12176.196868008949</v>
      </c>
      <c r="J40" s="403">
        <v>14555.346756152127</v>
      </c>
      <c r="K40" s="403">
        <v>15249.010351966874</v>
      </c>
      <c r="L40" s="403">
        <v>16242.856450987991</v>
      </c>
      <c r="M40" s="403">
        <v>16114.263688012197</v>
      </c>
      <c r="N40" s="403">
        <v>15559.042625940279</v>
      </c>
      <c r="O40" s="403">
        <v>16816.610746413811</v>
      </c>
      <c r="P40" s="403">
        <v>16627.471234978268</v>
      </c>
      <c r="Q40" s="403">
        <v>17092.861736334406</v>
      </c>
    </row>
    <row r="41" spans="1:18" s="180" customFormat="1" ht="20.100000000000001" customHeight="1" x14ac:dyDescent="0.2">
      <c r="A41" s="177"/>
      <c r="B41" s="178" t="s">
        <v>5</v>
      </c>
      <c r="C41" s="179">
        <v>8288.9727040896632</v>
      </c>
      <c r="D41" s="179">
        <v>8137.8884266730565</v>
      </c>
      <c r="E41" s="179">
        <v>8516.695058984571</v>
      </c>
      <c r="F41" s="179">
        <v>8556.1308652624393</v>
      </c>
      <c r="G41" s="179">
        <v>8486.8541476448008</v>
      </c>
      <c r="H41" s="179">
        <v>8468.0507350364624</v>
      </c>
      <c r="I41" s="179">
        <v>8340.2131508620587</v>
      </c>
      <c r="J41" s="179">
        <v>8734.2270928150756</v>
      </c>
      <c r="K41" s="179">
        <v>9355.2056862923982</v>
      </c>
      <c r="L41" s="179">
        <v>9470.592529240761</v>
      </c>
      <c r="M41" s="179">
        <v>9398.4457036721615</v>
      </c>
      <c r="N41" s="179">
        <v>9395.7968662660369</v>
      </c>
      <c r="O41" s="179">
        <v>9621.5691686142764</v>
      </c>
      <c r="P41" s="179">
        <v>9457.7922541478656</v>
      </c>
      <c r="Q41" s="179">
        <v>9585.6128247890138</v>
      </c>
      <c r="R41" s="299"/>
    </row>
    <row r="42" spans="1:18" s="4" customFormat="1" ht="18" customHeight="1" x14ac:dyDescent="0.2">
      <c r="A42" s="339" t="s">
        <v>757</v>
      </c>
      <c r="B42" s="77"/>
      <c r="C42" s="128"/>
      <c r="D42" s="340"/>
      <c r="E42" s="340"/>
      <c r="F42" s="340"/>
      <c r="G42" s="340"/>
      <c r="H42" s="340"/>
      <c r="I42" s="340"/>
      <c r="J42" s="340"/>
      <c r="K42" s="340"/>
      <c r="L42" s="340"/>
      <c r="M42" s="340"/>
      <c r="N42" s="340"/>
      <c r="O42" s="340"/>
      <c r="P42" s="340"/>
      <c r="Q42" s="340"/>
      <c r="R42" s="336"/>
    </row>
    <row r="43" spans="1:18" x14ac:dyDescent="0.2">
      <c r="A43" s="470"/>
      <c r="B43" s="46"/>
      <c r="C43" s="2"/>
      <c r="D43" s="2"/>
      <c r="E43" s="2"/>
      <c r="F43" s="2"/>
      <c r="G43" s="2"/>
      <c r="H43" s="2"/>
      <c r="I43" s="2"/>
      <c r="J43" s="2"/>
      <c r="K43" s="2"/>
      <c r="L43" s="2"/>
      <c r="M43" s="2"/>
      <c r="N43" s="2"/>
      <c r="O43" s="2"/>
      <c r="P43" s="2"/>
      <c r="Q43" s="2"/>
    </row>
    <row r="44" spans="1:18" x14ac:dyDescent="0.2">
      <c r="C44" s="2"/>
      <c r="D44" s="2"/>
      <c r="E44" s="2"/>
      <c r="F44" s="2"/>
      <c r="G44" s="2"/>
      <c r="H44" s="2"/>
      <c r="I44" s="2"/>
      <c r="J44" s="2"/>
      <c r="K44" s="2"/>
      <c r="L44" s="2"/>
      <c r="M44" s="2"/>
      <c r="N44" s="2"/>
      <c r="O44" s="2"/>
      <c r="P44" s="2"/>
      <c r="Q44" s="2"/>
    </row>
    <row r="45" spans="1:18" x14ac:dyDescent="0.2">
      <c r="C45" s="2"/>
      <c r="D45" s="2"/>
      <c r="E45" s="2"/>
      <c r="F45" s="2"/>
      <c r="G45" s="2"/>
      <c r="H45" s="2"/>
      <c r="I45" s="2"/>
      <c r="J45" s="2"/>
      <c r="K45" s="2"/>
      <c r="L45" s="2"/>
      <c r="M45" s="2"/>
      <c r="N45" s="2"/>
      <c r="O45" s="2"/>
      <c r="P45" s="2"/>
      <c r="Q45" s="2"/>
    </row>
    <row r="46" spans="1:18" x14ac:dyDescent="0.2">
      <c r="C46" s="2"/>
      <c r="D46" s="2"/>
      <c r="E46" s="2"/>
      <c r="F46" s="2"/>
      <c r="G46" s="2"/>
      <c r="H46" s="2"/>
      <c r="I46" s="2"/>
      <c r="J46" s="2"/>
      <c r="K46" s="2"/>
      <c r="L46" s="2"/>
      <c r="M46" s="2"/>
      <c r="N46" s="2"/>
      <c r="O46" s="2"/>
      <c r="P46" s="2"/>
      <c r="Q46" s="2"/>
    </row>
    <row r="47" spans="1:18" x14ac:dyDescent="0.2">
      <c r="C47" s="2"/>
      <c r="D47" s="2"/>
      <c r="E47" s="2"/>
      <c r="F47" s="2"/>
      <c r="G47" s="2"/>
      <c r="H47" s="2"/>
      <c r="I47" s="2"/>
      <c r="J47" s="2"/>
      <c r="K47" s="2"/>
      <c r="L47" s="2"/>
      <c r="M47" s="2"/>
      <c r="N47" s="2"/>
      <c r="O47" s="2"/>
      <c r="P47" s="2"/>
      <c r="Q47" s="2"/>
    </row>
    <row r="48" spans="1:18" x14ac:dyDescent="0.2">
      <c r="C48" s="2"/>
      <c r="D48" s="2"/>
      <c r="E48" s="2"/>
      <c r="F48" s="2"/>
      <c r="G48" s="2"/>
      <c r="H48" s="2"/>
      <c r="I48" s="2"/>
      <c r="J48" s="2"/>
      <c r="K48" s="2"/>
      <c r="L48" s="2"/>
      <c r="M48" s="2"/>
      <c r="N48" s="2"/>
      <c r="O48" s="2"/>
      <c r="P48" s="2"/>
      <c r="Q48" s="2"/>
    </row>
    <row r="49" spans="2:17" x14ac:dyDescent="0.2">
      <c r="C49" s="2"/>
      <c r="D49" s="2"/>
      <c r="E49" s="2"/>
      <c r="F49" s="2"/>
      <c r="G49" s="2"/>
      <c r="H49" s="2"/>
      <c r="I49" s="2"/>
      <c r="J49" s="2"/>
      <c r="K49" s="2"/>
      <c r="L49" s="2"/>
      <c r="M49" s="2"/>
      <c r="N49" s="2"/>
      <c r="O49" s="2"/>
      <c r="P49" s="2"/>
      <c r="Q49" s="2"/>
    </row>
    <row r="50" spans="2:17" x14ac:dyDescent="0.2">
      <c r="C50" s="2"/>
      <c r="D50" s="2"/>
      <c r="E50" s="2"/>
      <c r="F50" s="2"/>
      <c r="G50" s="2"/>
      <c r="H50" s="2"/>
      <c r="I50" s="2"/>
      <c r="J50" s="2"/>
      <c r="K50" s="2"/>
      <c r="L50" s="2"/>
      <c r="M50" s="2"/>
      <c r="N50" s="2"/>
      <c r="O50" s="2"/>
      <c r="P50" s="2"/>
      <c r="Q50" s="2"/>
    </row>
    <row r="51" spans="2:17" x14ac:dyDescent="0.2">
      <c r="C51" s="2"/>
      <c r="D51" s="2"/>
      <c r="E51" s="2"/>
      <c r="F51" s="2"/>
      <c r="G51" s="2"/>
      <c r="H51" s="2"/>
      <c r="I51" s="2"/>
      <c r="J51" s="2"/>
      <c r="K51" s="2"/>
      <c r="L51" s="2"/>
      <c r="M51" s="2"/>
      <c r="N51" s="2"/>
      <c r="O51" s="2"/>
      <c r="P51" s="2"/>
      <c r="Q51" s="2"/>
    </row>
    <row r="52" spans="2:17" x14ac:dyDescent="0.2">
      <c r="C52" s="2"/>
      <c r="D52" s="2"/>
      <c r="E52" s="2"/>
      <c r="F52" s="2"/>
      <c r="G52" s="2"/>
      <c r="H52" s="2"/>
      <c r="I52" s="2"/>
      <c r="J52" s="2"/>
      <c r="K52" s="2"/>
      <c r="L52" s="2"/>
      <c r="M52" s="2"/>
      <c r="N52" s="2"/>
      <c r="O52" s="2"/>
      <c r="P52" s="2"/>
      <c r="Q52" s="2"/>
    </row>
    <row r="53" spans="2:17" x14ac:dyDescent="0.2">
      <c r="C53" s="2"/>
      <c r="D53" s="2"/>
      <c r="E53" s="2"/>
      <c r="F53" s="2"/>
      <c r="G53" s="2"/>
      <c r="H53" s="2"/>
      <c r="I53" s="2"/>
      <c r="J53" s="2"/>
      <c r="K53" s="2"/>
      <c r="L53" s="2"/>
      <c r="M53" s="2"/>
      <c r="N53" s="2"/>
      <c r="O53" s="2"/>
      <c r="P53" s="2"/>
      <c r="Q53" s="2"/>
    </row>
    <row r="54" spans="2:17" x14ac:dyDescent="0.2">
      <c r="C54" s="2"/>
      <c r="D54" s="2"/>
      <c r="E54" s="2"/>
      <c r="F54" s="2"/>
      <c r="G54" s="2"/>
      <c r="H54" s="2"/>
      <c r="I54" s="2"/>
      <c r="J54" s="2"/>
      <c r="K54" s="2"/>
      <c r="L54" s="2"/>
      <c r="M54" s="2"/>
      <c r="N54" s="2"/>
      <c r="O54" s="2"/>
      <c r="P54" s="2"/>
      <c r="Q54" s="2"/>
    </row>
    <row r="55" spans="2:17" x14ac:dyDescent="0.2">
      <c r="C55" s="2"/>
      <c r="D55" s="2"/>
      <c r="E55" s="2"/>
      <c r="F55" s="2"/>
      <c r="G55" s="2"/>
      <c r="H55" s="2"/>
      <c r="I55" s="2"/>
      <c r="J55" s="2"/>
      <c r="K55" s="2"/>
      <c r="L55" s="2"/>
      <c r="M55" s="2"/>
      <c r="N55" s="2"/>
      <c r="O55" s="2"/>
      <c r="P55" s="2"/>
      <c r="Q55" s="2"/>
    </row>
    <row r="56" spans="2:17" x14ac:dyDescent="0.2">
      <c r="C56" s="2"/>
      <c r="D56" s="2"/>
      <c r="E56" s="2"/>
      <c r="F56" s="2"/>
      <c r="G56" s="2"/>
      <c r="H56" s="2"/>
      <c r="I56" s="2"/>
      <c r="J56" s="2"/>
      <c r="K56" s="2"/>
      <c r="L56" s="2"/>
      <c r="M56" s="2"/>
      <c r="N56" s="2"/>
      <c r="O56" s="2"/>
      <c r="P56" s="2"/>
      <c r="Q56" s="2"/>
    </row>
    <row r="57" spans="2:17" x14ac:dyDescent="0.2">
      <c r="C57" s="2"/>
      <c r="D57" s="2"/>
      <c r="E57" s="2"/>
      <c r="F57" s="2"/>
      <c r="G57" s="2"/>
      <c r="H57" s="2"/>
      <c r="I57" s="2"/>
      <c r="J57" s="2"/>
      <c r="K57" s="2"/>
      <c r="L57" s="2"/>
      <c r="M57" s="2"/>
      <c r="N57" s="2"/>
      <c r="O57" s="2"/>
      <c r="P57" s="2"/>
      <c r="Q57" s="2"/>
    </row>
    <row r="58" spans="2:17" x14ac:dyDescent="0.2">
      <c r="C58" s="2"/>
      <c r="D58" s="2"/>
      <c r="E58" s="2"/>
      <c r="F58" s="2"/>
      <c r="G58" s="2"/>
      <c r="H58" s="2"/>
      <c r="I58" s="2"/>
      <c r="J58" s="2"/>
      <c r="K58" s="2"/>
      <c r="L58" s="2"/>
      <c r="M58" s="2"/>
      <c r="N58" s="2"/>
      <c r="O58" s="2"/>
      <c r="P58" s="2"/>
      <c r="Q58" s="2"/>
    </row>
    <row r="59" spans="2:17" x14ac:dyDescent="0.2">
      <c r="C59" s="2"/>
      <c r="D59" s="2"/>
      <c r="E59" s="2"/>
      <c r="F59" s="2"/>
      <c r="G59" s="2"/>
      <c r="H59" s="2"/>
      <c r="I59" s="2"/>
      <c r="J59" s="2"/>
      <c r="K59" s="2"/>
      <c r="L59" s="2"/>
      <c r="M59" s="2"/>
      <c r="N59" s="2"/>
      <c r="O59" s="2"/>
      <c r="P59" s="2"/>
      <c r="Q59" s="2"/>
    </row>
    <row r="60" spans="2:17" x14ac:dyDescent="0.2">
      <c r="C60" s="2"/>
      <c r="D60" s="2"/>
      <c r="E60" s="2"/>
      <c r="F60" s="2"/>
      <c r="G60" s="2"/>
      <c r="H60" s="2"/>
      <c r="I60" s="2"/>
      <c r="J60" s="2"/>
      <c r="K60" s="2"/>
      <c r="L60" s="2"/>
      <c r="M60" s="2"/>
      <c r="N60" s="2"/>
      <c r="O60" s="2"/>
      <c r="P60" s="2"/>
      <c r="Q60" s="2"/>
    </row>
    <row r="61" spans="2:17" x14ac:dyDescent="0.2">
      <c r="B61" s="1"/>
      <c r="C61" s="1"/>
      <c r="D61" s="1"/>
      <c r="E61" s="1"/>
      <c r="F61" s="1"/>
      <c r="G61" s="1"/>
      <c r="H61" s="1"/>
      <c r="I61" s="1"/>
      <c r="J61" s="1"/>
      <c r="K61" s="1"/>
      <c r="L61" s="1"/>
      <c r="M61" s="1"/>
      <c r="N61" s="1"/>
      <c r="O61" s="1"/>
      <c r="P61" s="1"/>
      <c r="Q61" s="1"/>
    </row>
  </sheetData>
  <phoneticPr fontId="2" type="noConversion"/>
  <pageMargins left="0.74803149606299213" right="0.74803149606299213" top="0.98425196850393704" bottom="0.98425196850393704" header="0.51181102362204722" footer="0.51181102362204722"/>
  <pageSetup scale="68" orientation="landscape" r:id="rId1"/>
  <headerFooter alignWithMargins="0">
    <oddFooter>&amp;L&amp;"Times New Roman,Bold Italic"&amp;12RMI Economic Report - FY 2010&amp;RPage S&amp;P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29</vt:i4>
      </vt:variant>
      <vt:variant>
        <vt:lpstr>Named Ranges</vt:lpstr>
      </vt:variant>
      <vt:variant>
        <vt:i4>4</vt:i4>
      </vt:variant>
    </vt:vector>
  </HeadingPairs>
  <TitlesOfParts>
    <vt:vector size="33" baseType="lpstr">
      <vt:lpstr>Index</vt:lpstr>
      <vt:lpstr>Pop</vt:lpstr>
      <vt:lpstr>Mig</vt:lpstr>
      <vt:lpstr>GNI</vt:lpstr>
      <vt:lpstr>NApc</vt:lpstr>
      <vt:lpstr>NAInd</vt:lpstr>
      <vt:lpstr>NAInst</vt:lpstr>
      <vt:lpstr>NAdet</vt:lpstr>
      <vt:lpstr>EmpInst</vt:lpstr>
      <vt:lpstr>EmpInd</vt:lpstr>
      <vt:lpstr>EmpPriv</vt:lpstr>
      <vt:lpstr>Pb_Dept</vt:lpstr>
      <vt:lpstr>Pb_Fnd</vt:lpstr>
      <vt:lpstr>Real_Cp&amp;Fsh</vt:lpstr>
      <vt:lpstr>Real_trsm</vt:lpstr>
      <vt:lpstr>M&amp;Ba</vt:lpstr>
      <vt:lpstr>M&amp;Bbc</vt:lpstr>
      <vt:lpstr>CpiMajOld</vt:lpstr>
      <vt:lpstr>CpiMaj</vt:lpstr>
      <vt:lpstr>CpiEbeye</vt:lpstr>
      <vt:lpstr>BOPsum</vt:lpstr>
      <vt:lpstr>BOPdet</vt:lpstr>
      <vt:lpstr>IIP</vt:lpstr>
      <vt:lpstr>ExtD_out</vt:lpstr>
      <vt:lpstr>ExtD_Hist</vt:lpstr>
      <vt:lpstr>ExtD_Prj</vt:lpstr>
      <vt:lpstr>FGFS</vt:lpstr>
      <vt:lpstr>FPse</vt:lpstr>
      <vt:lpstr>CII</vt:lpstr>
      <vt:lpstr>CII!Print_Area</vt:lpstr>
      <vt:lpstr>Index!Print_Area</vt:lpstr>
      <vt:lpstr>NAInd!Print_Area</vt:lpstr>
      <vt:lpstr>NApc!Print_Area</vt:lpstr>
    </vt:vector>
  </TitlesOfParts>
  <Company>Sturt.Biz</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Mark Sturton</dc:creator>
  <cp:lastModifiedBy>Jason Aubuchon</cp:lastModifiedBy>
  <cp:lastPrinted>2011-08-20T10:29:48Z</cp:lastPrinted>
  <dcterms:created xsi:type="dcterms:W3CDTF">2006-04-24T03:06:52Z</dcterms:created>
  <dcterms:modified xsi:type="dcterms:W3CDTF">2011-09-27T20:49:04Z</dcterms:modified>
</cp:coreProperties>
</file>