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Chrome Downloads\"/>
    </mc:Choice>
  </mc:AlternateContent>
  <xr:revisionPtr revIDLastSave="0" documentId="13_ncr:1_{ECA5FEB0-B45F-4E58-B1FE-C99A7BEBCA73}" xr6:coauthVersionLast="46" xr6:coauthVersionMax="46" xr10:uidLastSave="{00000000-0000-0000-0000-000000000000}"/>
  <bookViews>
    <workbookView xWindow="6015" yWindow="1545" windowWidth="26430" windowHeight="19170" tabRatio="892" xr2:uid="{00000000-000D-0000-FFFF-FFFF00000000}"/>
  </bookViews>
  <sheets>
    <sheet name="Title" sheetId="57" r:id="rId1"/>
    <sheet name="Aknw" sheetId="55" r:id="rId2"/>
    <sheet name="Index" sheetId="30" r:id="rId3"/>
    <sheet name="SumInd" sheetId="58" r:id="rId4"/>
    <sheet name="Census" sheetId="2" r:id="rId5"/>
    <sheet name="Mig" sheetId="9" r:id="rId6"/>
    <sheet name="GNI" sheetId="43" r:id="rId7"/>
    <sheet name="NApc" sheetId="14" r:id="rId8"/>
    <sheet name="NAInd" sheetId="59" r:id="rId9"/>
    <sheet name="NAInst" sheetId="60" r:id="rId10"/>
    <sheet name="NAInc" sheetId="61" r:id="rId11"/>
    <sheet name="NAexp" sheetId="56" r:id="rId12"/>
    <sheet name="EmpInst" sheetId="26" r:id="rId13"/>
    <sheet name="EmpInd" sheetId="27" r:id="rId14"/>
    <sheet name="EmpPriv" sheetId="34" r:id="rId15"/>
    <sheet name="PayRoll" sheetId="62" r:id="rId16"/>
    <sheet name="Real_Cp&amp;Fsh" sheetId="19" r:id="rId17"/>
    <sheet name="Real_trsm" sheetId="28" r:id="rId18"/>
    <sheet name="M&amp;Ba" sheetId="21" r:id="rId19"/>
    <sheet name="M&amp;Bbc" sheetId="22" r:id="rId20"/>
    <sheet name="CpiMajOld" sheetId="10" r:id="rId21"/>
    <sheet name="CpiMaj" sheetId="11" r:id="rId22"/>
    <sheet name="CpiEbeye" sheetId="41" r:id="rId23"/>
    <sheet name="BOPsum" sheetId="45" r:id="rId24"/>
    <sheet name="BOPdet" sheetId="38" r:id="rId25"/>
    <sheet name="IIP" sheetId="46" r:id="rId26"/>
    <sheet name="ExtD_out" sheetId="16" r:id="rId27"/>
    <sheet name="ExtD_Hist" sheetId="29" r:id="rId28"/>
    <sheet name="ExtD_Prj" sheetId="18" r:id="rId29"/>
    <sheet name="GFSsum" sheetId="50" r:id="rId30"/>
    <sheet name="GFSdet" sheetId="51" r:id="rId31"/>
    <sheet name="FPse" sheetId="24" r:id="rId32"/>
    <sheet name="CII" sheetId="44" r:id="rId33"/>
    <sheet name="CTF" sheetId="53" r:id="rId34"/>
    <sheet name="Sys" sheetId="52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123Graph_A" hidden="1">[1]PYRAMID!$A$184:$A$263</definedName>
    <definedName name="__123Graph_AGRAPH1" hidden="1">[1]PYRAMID!$A$184:$A$263</definedName>
    <definedName name="__123Graph_AGRAPH2" hidden="1">[1]PYRAMID!$A$184:$A$263</definedName>
    <definedName name="__123Graph_AGRAPH3" hidden="1">[1]PYRAMID!$A$184:$A$263</definedName>
    <definedName name="__123Graph_AIBRD_LEND" hidden="1">[2]WB!$Q$13:$AK$13</definedName>
    <definedName name="__123Graph_APIPELINE" hidden="1">[2]BoP!$U$359:$AQ$359</definedName>
    <definedName name="__123Graph_BIBRD_LEND" hidden="1">[2]WB!$Q$61:$AK$61</definedName>
    <definedName name="__123Graph_BPIPELINE" hidden="1">[2]BoP!$U$358:$AQ$358</definedName>
    <definedName name="__123Graph_X" localSheetId="11" hidden="1">[1]PYRAMID!$D$184:$D$263</definedName>
    <definedName name="__123Graph_X" hidden="1">[1]PYRAMID!$D$184:$D$263</definedName>
    <definedName name="__123Graph_XGRAPH1" hidden="1">[1]PYRAMID!$B$184:$B$263</definedName>
    <definedName name="__123Graph_XGRAPH2" hidden="1">[1]PYRAMID!$C$184:$C$263</definedName>
    <definedName name="__123Graph_XGRAPH3" hidden="1">[1]PYRAMID!$D$184:$D$263</definedName>
    <definedName name="__123Graph_XIBRD_LEND" hidden="1">[2]WB!$Q$9:$AK$9</definedName>
    <definedName name="_3__123Graph_AIBA_IBRD" hidden="1">[2]WB!$Q$62:$AK$62</definedName>
    <definedName name="_4__123Graph_AWB_ADJ_PRJ" hidden="1">[2]WB!$Q$255:$AK$255</definedName>
    <definedName name="_9__123Graph_BWB_ADJ_PRJ" hidden="1">[2]WB!$Q$257:$AK$257</definedName>
    <definedName name="_Filler" hidden="1">[3]A!$A$43:$A$598</definedName>
    <definedName name="_xlnm._FilterDatabase" localSheetId="30" hidden="1">GFSdet!$A$1:$B$374</definedName>
    <definedName name="_Order1" hidden="1">255</definedName>
    <definedName name="_Order2" hidden="1">255</definedName>
    <definedName name="anscount" hidden="1">1</definedName>
    <definedName name="Cwvu.Print." localSheetId="3" hidden="1">[4]Indic!$A$109:$IV$109,[4]Indic!$A$196:$IV$197,[4]Indic!$A$208:$IV$209,[4]Indic!$A$217:$IV$218</definedName>
    <definedName name="Cwvu.Print." hidden="1">[5]Indic!$A$109:$IV$109,[5]Indic!$A$196:$IV$197,[5]Indic!$A$208:$IV$209,[5]Indic!$A$217:$IV$218</definedName>
    <definedName name="Final_year_forTitles">[6]Sys!#REF!</definedName>
    <definedName name="FY">[7]Cntl!$A$2</definedName>
    <definedName name="GDE_cp">NAexp!#REF!</definedName>
    <definedName name="GDE_kp">NAexp!#REF!</definedName>
    <definedName name="GDPIcpDet">NAInc!$F$35:$AM$60</definedName>
    <definedName name="GDPIcpSum">NAInc!$F$3:$AM$15</definedName>
    <definedName name="GDPPcpInd">NAInd!$F$63:$AM$87</definedName>
    <definedName name="GDPPcpInst">NAInst!$F$43:$AM$58</definedName>
    <definedName name="GDPPcvInd">NAInd!$F$3:$AM$28</definedName>
    <definedName name="GDPPcvInst">NAInst!$F$3:$AM$19</definedName>
    <definedName name="HTML_CodePage" hidden="1">1252</definedName>
    <definedName name="HTML_Control" localSheetId="11" hidden="1">{"'Sheet1'!$A$1:$I$48"}</definedName>
    <definedName name="HTML_Control" localSheetId="15" hidden="1">{"'Sheet1'!$A$1:$I$48"}</definedName>
    <definedName name="HTML_Control" localSheetId="3" hidden="1">{"'Sheet1'!$A$1:$I$48"}</definedName>
    <definedName name="HTML_Control" hidden="1">{"'Sheet1'!$A$1:$I$48"}</definedName>
    <definedName name="HTML_Description" hidden="1">"statistics"</definedName>
    <definedName name="HTML_Email" hidden="1">""</definedName>
    <definedName name="HTML_Header" hidden="1">"Sheet1"</definedName>
    <definedName name="HTML_LastUpdate" hidden="1">"8/22/2000"</definedName>
    <definedName name="HTML_LineAfter" hidden="1">FALSE</definedName>
    <definedName name="HTML_LineBefore" hidden="1">FALSE</definedName>
    <definedName name="HTML_Name" hidden="1">"windowsNT"</definedName>
    <definedName name="HTML_OBDlg2" hidden="1">TRUE</definedName>
    <definedName name="HTML_OBDlg4" hidden="1">TRUE</definedName>
    <definedName name="HTML_OS" hidden="1">0</definedName>
    <definedName name="HTML_PathFile" hidden="1">"A:\statsjuly.htm"</definedName>
    <definedName name="HTML_Title" hidden="1">"JULY SUMMARY"</definedName>
    <definedName name="_xlnm.Print_Area" localSheetId="24">BOPdet!$A$1:$Y$96</definedName>
    <definedName name="_xlnm.Print_Area" localSheetId="23">BOPsum!$A$1:$Z$62</definedName>
    <definedName name="_xlnm.Print_Area" localSheetId="32">CII!$A$1:$Q$19</definedName>
    <definedName name="_xlnm.Print_Area" localSheetId="22">CpiEbeye!$A$1:$L$156</definedName>
    <definedName name="_xlnm.Print_Area" localSheetId="13">EmpInd!$A$1:$X$111</definedName>
    <definedName name="_xlnm.Print_Area" localSheetId="12">EmpInst!$A$1:$X$72</definedName>
    <definedName name="_xlnm.Print_Area" localSheetId="14">EmpPriv!$A$1:$X$80</definedName>
    <definedName name="_xlnm.Print_Area" localSheetId="27">ExtD_Hist!$A$1:$Z$22</definedName>
    <definedName name="_xlnm.Print_Area" localSheetId="28">ExtD_Prj!$A$1:$K$24</definedName>
    <definedName name="_xlnm.Print_Area" localSheetId="31">FPse!$A$1:$AB$70</definedName>
    <definedName name="_xlnm.Print_Area" localSheetId="30">GFSdet!$D$1:$S$373</definedName>
    <definedName name="_xlnm.Print_Area" localSheetId="29">GFSsum!$A$1:$P$51</definedName>
    <definedName name="_xlnm.Print_Area" localSheetId="6">GNI!$A$1:$X$64</definedName>
    <definedName name="_xlnm.Print_Area" localSheetId="25">IIP!$A$1:$Z$22</definedName>
    <definedName name="_xlnm.Print_Area" localSheetId="2">Index!$A$1:$D$89</definedName>
    <definedName name="_xlnm.Print_Area" localSheetId="18">'M&amp;Ba'!$A$1:$AQ$129</definedName>
    <definedName name="_xlnm.Print_Area" localSheetId="19">'M&amp;Bbc'!$A$1:$W$54</definedName>
    <definedName name="_xlnm.Print_Area" localSheetId="5">Mig!$A$1:$H$40</definedName>
    <definedName name="_xlnm.Print_Area" localSheetId="11">NAexp!$A$1:$P$248</definedName>
    <definedName name="_xlnm.Print_Area" localSheetId="10">NAInc!$A$1:$X$61</definedName>
    <definedName name="_xlnm.Print_Area" localSheetId="8">NAInd!$A$1:$X$176</definedName>
    <definedName name="_xlnm.Print_Area" localSheetId="9">NAInst!$A$1:$X$116</definedName>
    <definedName name="_xlnm.Print_Area" localSheetId="7">NApc!$A$1:$I$44</definedName>
    <definedName name="_xlnm.Print_Area" localSheetId="16">'Real_Cp&amp;Fsh'!$A$1:$M$109</definedName>
    <definedName name="_xlnm.Print_Area" localSheetId="17">Real_trsm!$A$1:$V$37</definedName>
    <definedName name="_xlnm.Print_Area" localSheetId="3">SumInd!$A$1:$R$87</definedName>
    <definedName name="Print_Area_MI">[8]TBL7_6!$A$1:$H$58</definedName>
    <definedName name="ProdAcc_COE">[9]ProdAcc!$H$7:$H$101</definedName>
    <definedName name="ProdAcc_GO">[9]ProdAcc!$E$7:$E$101</definedName>
    <definedName name="ProdAcc_IC">[9]ProdAcc!$F$7:$F$101</definedName>
    <definedName name="ProdAcc_OS">[9]ProdAcc!$I$7:$I$101</definedName>
    <definedName name="ProdAcc_VA">[9]ProdAcc!$G$7:$G$101</definedName>
    <definedName name="PubGrf">Sys!$A$2</definedName>
    <definedName name="Rwvu.Print." hidden="1">#N/A</definedName>
    <definedName name="sencount" hidden="1">2</definedName>
    <definedName name="SUT">[7]SUT!$J$8:$BJ$156</definedName>
    <definedName name="temp1" localSheetId="15" hidden="1">{"'Sheet1'!$A$1:$I$48"}</definedName>
    <definedName name="temp1" localSheetId="3" hidden="1">{"'Sheet1'!$A$1:$I$48"}</definedName>
    <definedName name="temp1" hidden="1">{"'Sheet1'!$A$1:$I$48"}</definedName>
    <definedName name="Year">[10]Cntl!$A$3</definedName>
    <definedName name="yyy" localSheetId="11" hidden="1">{"'Sheet1'!$A$1:$I$48"}</definedName>
    <definedName name="yyy" localSheetId="15" hidden="1">{"'Sheet1'!$A$1:$I$48"}</definedName>
    <definedName name="yyy" localSheetId="3" hidden="1">{"'Sheet1'!$A$1:$I$48"}</definedName>
    <definedName name="yyy" hidden="1">{"'Sheet1'!$A$1:$I$48"}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60" l="1"/>
  <c r="A33" i="61"/>
  <c r="A17" i="61"/>
  <c r="A1" i="61"/>
  <c r="A98" i="60"/>
  <c r="A79" i="60"/>
  <c r="A60" i="60"/>
  <c r="A41" i="60"/>
  <c r="A21" i="60"/>
  <c r="A148" i="59"/>
  <c r="A119" i="59"/>
  <c r="A90" i="59"/>
  <c r="A61" i="59"/>
  <c r="A31" i="59"/>
  <c r="A1" i="59"/>
  <c r="A209" i="56"/>
  <c r="A125" i="56"/>
  <c r="C86" i="41" l="1"/>
  <c r="D86" i="41"/>
  <c r="E86" i="41"/>
  <c r="F86" i="41"/>
  <c r="G86" i="41"/>
  <c r="H86" i="41"/>
  <c r="I86" i="41"/>
  <c r="J86" i="41"/>
  <c r="K86" i="41"/>
  <c r="B86" i="41"/>
  <c r="B139" i="41"/>
  <c r="C139" i="41"/>
  <c r="D139" i="41"/>
  <c r="E139" i="41"/>
  <c r="F139" i="41"/>
  <c r="G139" i="41"/>
  <c r="H139" i="41"/>
  <c r="I139" i="41"/>
  <c r="J139" i="41"/>
  <c r="K139" i="41"/>
  <c r="B140" i="41"/>
  <c r="C140" i="41"/>
  <c r="D140" i="41"/>
  <c r="E140" i="41"/>
  <c r="F140" i="41"/>
  <c r="G140" i="41"/>
  <c r="H140" i="41"/>
  <c r="I140" i="41"/>
  <c r="J140" i="41"/>
  <c r="K140" i="41"/>
  <c r="B141" i="41"/>
  <c r="C141" i="41"/>
  <c r="D141" i="41"/>
  <c r="E141" i="41"/>
  <c r="F141" i="41"/>
  <c r="G141" i="41"/>
  <c r="H141" i="41"/>
  <c r="I141" i="41"/>
  <c r="J141" i="41"/>
  <c r="K141" i="41"/>
  <c r="B142" i="41"/>
  <c r="C142" i="41"/>
  <c r="D142" i="41"/>
  <c r="E142" i="41"/>
  <c r="F142" i="41"/>
  <c r="G142" i="41"/>
  <c r="H142" i="41"/>
  <c r="I142" i="41"/>
  <c r="J142" i="41"/>
  <c r="K142" i="41"/>
  <c r="P165" i="56" l="1"/>
  <c r="O165" i="56"/>
  <c r="N165" i="56"/>
  <c r="M165" i="56"/>
  <c r="L165" i="56"/>
  <c r="K165" i="56"/>
  <c r="J165" i="56"/>
  <c r="I165" i="56"/>
  <c r="H165" i="56"/>
  <c r="G165" i="56"/>
  <c r="F165" i="56"/>
  <c r="E165" i="56"/>
  <c r="D165" i="56"/>
  <c r="C165" i="56"/>
  <c r="B165" i="56"/>
  <c r="W38" i="60"/>
  <c r="W29" i="60" s="1"/>
  <c r="V38" i="60"/>
  <c r="S38" i="60"/>
  <c r="S36" i="60" s="1"/>
  <c r="R38" i="60"/>
  <c r="R36" i="60" s="1"/>
  <c r="O38" i="60"/>
  <c r="O34" i="60" s="1"/>
  <c r="N38" i="60"/>
  <c r="N34" i="60" s="1"/>
  <c r="K38" i="60"/>
  <c r="K32" i="60" s="1"/>
  <c r="J38" i="60"/>
  <c r="J32" i="60" s="1"/>
  <c r="G38" i="60"/>
  <c r="G32" i="60" s="1"/>
  <c r="F38" i="60"/>
  <c r="F30" i="60" s="1"/>
  <c r="W36" i="60"/>
  <c r="V36" i="60"/>
  <c r="O36" i="60"/>
  <c r="W34" i="60"/>
  <c r="V34" i="60"/>
  <c r="S34" i="60"/>
  <c r="R34" i="60"/>
  <c r="W32" i="60"/>
  <c r="V32" i="60"/>
  <c r="S32" i="60"/>
  <c r="R32" i="60"/>
  <c r="O32" i="60"/>
  <c r="N32" i="60"/>
  <c r="W30" i="60"/>
  <c r="V30" i="60"/>
  <c r="S30" i="60"/>
  <c r="R30" i="60"/>
  <c r="N30" i="60"/>
  <c r="K30" i="60"/>
  <c r="J30" i="60"/>
  <c r="G30" i="60"/>
  <c r="W28" i="60"/>
  <c r="V28" i="60"/>
  <c r="S28" i="60"/>
  <c r="R28" i="60"/>
  <c r="O28" i="60"/>
  <c r="N28" i="60"/>
  <c r="J28" i="60"/>
  <c r="G28" i="60"/>
  <c r="F28" i="60"/>
  <c r="W26" i="60"/>
  <c r="V26" i="60"/>
  <c r="S26" i="60"/>
  <c r="R26" i="60"/>
  <c r="O26" i="60"/>
  <c r="N26" i="60"/>
  <c r="K26" i="60"/>
  <c r="J26" i="60"/>
  <c r="G26" i="60"/>
  <c r="W24" i="60"/>
  <c r="V24" i="60"/>
  <c r="S24" i="60"/>
  <c r="R24" i="60"/>
  <c r="O24" i="60"/>
  <c r="N24" i="60"/>
  <c r="K24" i="60"/>
  <c r="J24" i="60"/>
  <c r="P41" i="56"/>
  <c r="O41" i="56"/>
  <c r="P83" i="56" s="1"/>
  <c r="N41" i="56"/>
  <c r="M41" i="56"/>
  <c r="L41" i="56"/>
  <c r="K41" i="56"/>
  <c r="J41" i="56"/>
  <c r="I41" i="56"/>
  <c r="H41" i="56"/>
  <c r="G41" i="56"/>
  <c r="F41" i="56"/>
  <c r="E41" i="56"/>
  <c r="D41" i="56"/>
  <c r="C41" i="56"/>
  <c r="B41" i="56"/>
  <c r="F36" i="60" l="1"/>
  <c r="G36" i="60"/>
  <c r="F34" i="60"/>
  <c r="J36" i="60"/>
  <c r="F26" i="60"/>
  <c r="G24" i="60"/>
  <c r="G34" i="60"/>
  <c r="K36" i="60"/>
  <c r="F32" i="60"/>
  <c r="J34" i="60"/>
  <c r="N36" i="60"/>
  <c r="F24" i="60"/>
  <c r="K34" i="60"/>
  <c r="O30" i="60"/>
  <c r="F25" i="60"/>
  <c r="N25" i="60"/>
  <c r="V25" i="60"/>
  <c r="J27" i="60"/>
  <c r="R27" i="60"/>
  <c r="L28" i="60"/>
  <c r="F29" i="60"/>
  <c r="N29" i="60"/>
  <c r="V29" i="60"/>
  <c r="J31" i="60"/>
  <c r="R31" i="60"/>
  <c r="J33" i="60"/>
  <c r="V33" i="60"/>
  <c r="J35" i="60"/>
  <c r="R35" i="60"/>
  <c r="T36" i="60"/>
  <c r="F37" i="60"/>
  <c r="N37" i="60"/>
  <c r="V37" i="60"/>
  <c r="H38" i="60"/>
  <c r="H32" i="60" s="1"/>
  <c r="T38" i="60"/>
  <c r="T31" i="60" s="1"/>
  <c r="J25" i="60"/>
  <c r="R25" i="60"/>
  <c r="F27" i="60"/>
  <c r="N27" i="60"/>
  <c r="V27" i="60"/>
  <c r="J29" i="60"/>
  <c r="R29" i="60"/>
  <c r="T30" i="60"/>
  <c r="F31" i="60"/>
  <c r="N31" i="60"/>
  <c r="V31" i="60"/>
  <c r="F33" i="60"/>
  <c r="N33" i="60"/>
  <c r="R33" i="60"/>
  <c r="F35" i="60"/>
  <c r="N35" i="60"/>
  <c r="V35" i="60"/>
  <c r="J37" i="60"/>
  <c r="R37" i="60"/>
  <c r="D38" i="60"/>
  <c r="D33" i="60" s="1"/>
  <c r="L38" i="60"/>
  <c r="L31" i="60" s="1"/>
  <c r="P38" i="60"/>
  <c r="P32" i="60" s="1"/>
  <c r="G23" i="60"/>
  <c r="K23" i="60"/>
  <c r="O23" i="60"/>
  <c r="S23" i="60"/>
  <c r="W23" i="60"/>
  <c r="G25" i="60"/>
  <c r="K25" i="60"/>
  <c r="O25" i="60"/>
  <c r="S25" i="60"/>
  <c r="W25" i="60"/>
  <c r="G27" i="60"/>
  <c r="K27" i="60"/>
  <c r="O27" i="60"/>
  <c r="S27" i="60"/>
  <c r="W27" i="60"/>
  <c r="E28" i="60"/>
  <c r="M28" i="60"/>
  <c r="U28" i="60"/>
  <c r="G29" i="60"/>
  <c r="K29" i="60"/>
  <c r="O29" i="60"/>
  <c r="S29" i="60"/>
  <c r="G31" i="60"/>
  <c r="K31" i="60"/>
  <c r="O31" i="60"/>
  <c r="S31" i="60"/>
  <c r="W31" i="60"/>
  <c r="I32" i="60"/>
  <c r="M32" i="60"/>
  <c r="G33" i="60"/>
  <c r="K33" i="60"/>
  <c r="O33" i="60"/>
  <c r="S33" i="60"/>
  <c r="W33" i="60"/>
  <c r="G35" i="60"/>
  <c r="K35" i="60"/>
  <c r="O35" i="60"/>
  <c r="S35" i="60"/>
  <c r="W35" i="60"/>
  <c r="I36" i="60"/>
  <c r="M36" i="60"/>
  <c r="G37" i="60"/>
  <c r="K37" i="60"/>
  <c r="O37" i="60"/>
  <c r="S37" i="60"/>
  <c r="W37" i="60"/>
  <c r="E38" i="60"/>
  <c r="E23" i="60" s="1"/>
  <c r="I38" i="60"/>
  <c r="I23" i="60" s="1"/>
  <c r="M38" i="60"/>
  <c r="M23" i="60" s="1"/>
  <c r="Q38" i="60"/>
  <c r="Q23" i="60" s="1"/>
  <c r="U38" i="60"/>
  <c r="U23" i="60" s="1"/>
  <c r="I25" i="60"/>
  <c r="E27" i="60"/>
  <c r="U27" i="60"/>
  <c r="E33" i="60"/>
  <c r="I37" i="60"/>
  <c r="K28" i="60"/>
  <c r="T23" i="60"/>
  <c r="H25" i="60"/>
  <c r="L25" i="60"/>
  <c r="H27" i="60"/>
  <c r="T27" i="60"/>
  <c r="H29" i="60"/>
  <c r="H31" i="60"/>
  <c r="T33" i="60"/>
  <c r="L35" i="60"/>
  <c r="T35" i="60"/>
  <c r="T37" i="60"/>
  <c r="F23" i="60"/>
  <c r="J23" i="60"/>
  <c r="N23" i="60"/>
  <c r="R23" i="60"/>
  <c r="V23" i="60"/>
  <c r="I207" i="56"/>
  <c r="E207" i="56"/>
  <c r="M207" i="56"/>
  <c r="F207" i="56"/>
  <c r="J207" i="56"/>
  <c r="N207" i="56"/>
  <c r="G207" i="56"/>
  <c r="K207" i="56"/>
  <c r="O207" i="56"/>
  <c r="D207" i="56"/>
  <c r="H207" i="56"/>
  <c r="L207" i="56"/>
  <c r="P207" i="56"/>
  <c r="M37" i="60" l="1"/>
  <c r="P23" i="60"/>
  <c r="U24" i="60"/>
  <c r="I35" i="60"/>
  <c r="M24" i="60"/>
  <c r="P36" i="60"/>
  <c r="L30" i="60"/>
  <c r="M31" i="60"/>
  <c r="L29" i="60"/>
  <c r="E35" i="60"/>
  <c r="E24" i="60"/>
  <c r="M27" i="60"/>
  <c r="T24" i="60"/>
  <c r="P29" i="60"/>
  <c r="E25" i="60"/>
  <c r="P24" i="60"/>
  <c r="L33" i="60"/>
  <c r="U26" i="60"/>
  <c r="P30" i="60"/>
  <c r="M35" i="60"/>
  <c r="M26" i="60"/>
  <c r="L34" i="60"/>
  <c r="E31" i="60"/>
  <c r="U31" i="60"/>
  <c r="P27" i="60"/>
  <c r="L37" i="60"/>
  <c r="M29" i="60"/>
  <c r="E26" i="60"/>
  <c r="M25" i="60"/>
  <c r="I31" i="60"/>
  <c r="D37" i="60"/>
  <c r="P25" i="60"/>
  <c r="E29" i="60"/>
  <c r="T26" i="60"/>
  <c r="Q34" i="60"/>
  <c r="Q30" i="60"/>
  <c r="D26" i="60"/>
  <c r="D32" i="60"/>
  <c r="H26" i="60"/>
  <c r="Q37" i="60"/>
  <c r="I33" i="60"/>
  <c r="I29" i="60"/>
  <c r="P37" i="60"/>
  <c r="H35" i="60"/>
  <c r="P33" i="60"/>
  <c r="P31" i="60"/>
  <c r="T29" i="60"/>
  <c r="D29" i="60"/>
  <c r="L27" i="60"/>
  <c r="T25" i="60"/>
  <c r="D25" i="60"/>
  <c r="L23" i="60"/>
  <c r="U37" i="60"/>
  <c r="Q33" i="60"/>
  <c r="U25" i="60"/>
  <c r="U36" i="60"/>
  <c r="E36" i="60"/>
  <c r="M34" i="60"/>
  <c r="U32" i="60"/>
  <c r="E32" i="60"/>
  <c r="M30" i="60"/>
  <c r="Q28" i="60"/>
  <c r="I26" i="60"/>
  <c r="Q24" i="60"/>
  <c r="H36" i="60"/>
  <c r="T34" i="60"/>
  <c r="D30" i="60"/>
  <c r="P28" i="60"/>
  <c r="H24" i="60"/>
  <c r="M33" i="60"/>
  <c r="Q25" i="60"/>
  <c r="L36" i="60"/>
  <c r="H30" i="60"/>
  <c r="T28" i="60"/>
  <c r="L24" i="60"/>
  <c r="E37" i="60"/>
  <c r="Q31" i="60"/>
  <c r="Q27" i="60"/>
  <c r="D35" i="60"/>
  <c r="H23" i="60"/>
  <c r="Q36" i="60"/>
  <c r="I34" i="60"/>
  <c r="Q32" i="60"/>
  <c r="I30" i="60"/>
  <c r="H28" i="60"/>
  <c r="D36" i="60"/>
  <c r="P34" i="60"/>
  <c r="D24" i="60"/>
  <c r="I27" i="60"/>
  <c r="H37" i="60"/>
  <c r="P35" i="60"/>
  <c r="H33" i="60"/>
  <c r="D31" i="60"/>
  <c r="D27" i="60"/>
  <c r="D23" i="60"/>
  <c r="Q35" i="60"/>
  <c r="U34" i="60"/>
  <c r="E34" i="60"/>
  <c r="U30" i="60"/>
  <c r="E30" i="60"/>
  <c r="I28" i="60"/>
  <c r="Q26" i="60"/>
  <c r="I24" i="60"/>
  <c r="D34" i="60"/>
  <c r="L32" i="60"/>
  <c r="L26" i="60"/>
  <c r="U35" i="60"/>
  <c r="Q29" i="60"/>
  <c r="H34" i="60"/>
  <c r="T32" i="60"/>
  <c r="D28" i="60"/>
  <c r="P26" i="60"/>
  <c r="U33" i="60"/>
  <c r="U29" i="60"/>
  <c r="Q18" i="53"/>
  <c r="Q14" i="53"/>
  <c r="Q11" i="53"/>
  <c r="Q7" i="53"/>
  <c r="AB2" i="24" l="1"/>
  <c r="AB41" i="24" s="1"/>
  <c r="AB57" i="24" l="1"/>
  <c r="AB53" i="24"/>
  <c r="AB69" i="24"/>
  <c r="AB14" i="24"/>
  <c r="AB37" i="24"/>
  <c r="R5" i="58"/>
  <c r="X2" i="43" l="1"/>
  <c r="P2" i="56" s="1"/>
  <c r="F36" i="43"/>
  <c r="H36" i="43"/>
  <c r="J36" i="43"/>
  <c r="L36" i="43"/>
  <c r="N36" i="43"/>
  <c r="P36" i="43"/>
  <c r="R36" i="43"/>
  <c r="T36" i="43"/>
  <c r="V36" i="43"/>
  <c r="X36" i="43"/>
  <c r="R6" i="58" s="1"/>
  <c r="H37" i="43"/>
  <c r="L37" i="43"/>
  <c r="P37" i="43"/>
  <c r="X37" i="43"/>
  <c r="R7" i="58" s="1"/>
  <c r="D38" i="43"/>
  <c r="H38" i="43"/>
  <c r="L38" i="43"/>
  <c r="P38" i="43"/>
  <c r="T38" i="43"/>
  <c r="X38" i="43"/>
  <c r="R8" i="58" s="1"/>
  <c r="D39" i="43"/>
  <c r="F39" i="43"/>
  <c r="G39" i="43"/>
  <c r="H39" i="43"/>
  <c r="J39" i="43"/>
  <c r="K39" i="43"/>
  <c r="L39" i="43"/>
  <c r="N39" i="43"/>
  <c r="O39" i="43"/>
  <c r="P39" i="43"/>
  <c r="Q39" i="43"/>
  <c r="R39" i="43"/>
  <c r="S39" i="43"/>
  <c r="T39" i="43"/>
  <c r="V39" i="43"/>
  <c r="W39" i="43"/>
  <c r="X39" i="43"/>
  <c r="F40" i="43"/>
  <c r="H31" i="43"/>
  <c r="J40" i="43"/>
  <c r="N40" i="43"/>
  <c r="R40" i="43"/>
  <c r="V40" i="43"/>
  <c r="X31" i="43"/>
  <c r="L42" i="43"/>
  <c r="P126" i="56" l="1"/>
  <c r="P210" i="56"/>
  <c r="P45" i="56"/>
  <c r="P169" i="56"/>
  <c r="P86" i="56"/>
  <c r="X40" i="43"/>
  <c r="I39" i="43"/>
  <c r="Q38" i="43"/>
  <c r="I38" i="43"/>
  <c r="Q37" i="43"/>
  <c r="I37" i="43"/>
  <c r="Q36" i="43"/>
  <c r="E36" i="43"/>
  <c r="U38" i="43"/>
  <c r="M38" i="43"/>
  <c r="E38" i="43"/>
  <c r="U37" i="43"/>
  <c r="M37" i="43"/>
  <c r="E37" i="43"/>
  <c r="U36" i="43"/>
  <c r="M36" i="43"/>
  <c r="I36" i="43"/>
  <c r="Q41" i="43"/>
  <c r="M40" i="43"/>
  <c r="U42" i="43"/>
  <c r="M42" i="43"/>
  <c r="E42" i="43"/>
  <c r="M41" i="43"/>
  <c r="E41" i="43"/>
  <c r="Q40" i="43"/>
  <c r="I40" i="43"/>
  <c r="D36" i="43"/>
  <c r="T42" i="43"/>
  <c r="D42" i="43"/>
  <c r="X41" i="43"/>
  <c r="T41" i="43"/>
  <c r="P41" i="43"/>
  <c r="L41" i="43"/>
  <c r="H41" i="43"/>
  <c r="D41" i="43"/>
  <c r="T40" i="43"/>
  <c r="P40" i="43"/>
  <c r="L40" i="43"/>
  <c r="D40" i="43"/>
  <c r="S36" i="43"/>
  <c r="K36" i="43"/>
  <c r="Q42" i="43"/>
  <c r="I42" i="43"/>
  <c r="U41" i="43"/>
  <c r="I41" i="43"/>
  <c r="U40" i="43"/>
  <c r="E40" i="43"/>
  <c r="T37" i="43"/>
  <c r="X42" i="43"/>
  <c r="P42" i="43"/>
  <c r="H42" i="43"/>
  <c r="U39" i="43"/>
  <c r="M39" i="43"/>
  <c r="E39" i="43"/>
  <c r="R37" i="43"/>
  <c r="J37" i="43"/>
  <c r="D37" i="43"/>
  <c r="H40" i="43"/>
  <c r="W36" i="43"/>
  <c r="O36" i="43"/>
  <c r="G36" i="43"/>
  <c r="V37" i="43"/>
  <c r="N37" i="43"/>
  <c r="F37" i="43"/>
  <c r="T33" i="43"/>
  <c r="L33" i="43"/>
  <c r="X32" i="43"/>
  <c r="P32" i="43"/>
  <c r="H32" i="43"/>
  <c r="L31" i="43"/>
  <c r="S42" i="43"/>
  <c r="K42" i="43"/>
  <c r="W38" i="43"/>
  <c r="O38" i="43"/>
  <c r="G38" i="43"/>
  <c r="V42" i="43"/>
  <c r="R42" i="43"/>
  <c r="N42" i="43"/>
  <c r="J42" i="43"/>
  <c r="F42" i="43"/>
  <c r="W41" i="43"/>
  <c r="S41" i="43"/>
  <c r="O41" i="43"/>
  <c r="K41" i="43"/>
  <c r="G41" i="43"/>
  <c r="V38" i="43"/>
  <c r="R38" i="43"/>
  <c r="N38" i="43"/>
  <c r="J38" i="43"/>
  <c r="F38" i="43"/>
  <c r="W37" i="43"/>
  <c r="S37" i="43"/>
  <c r="O37" i="43"/>
  <c r="K37" i="43"/>
  <c r="G37" i="43"/>
  <c r="W42" i="43"/>
  <c r="O42" i="43"/>
  <c r="G42" i="43"/>
  <c r="S38" i="43"/>
  <c r="K38" i="43"/>
  <c r="V41" i="43"/>
  <c r="R41" i="43"/>
  <c r="N41" i="43"/>
  <c r="J41" i="43"/>
  <c r="F41" i="43"/>
  <c r="W40" i="43"/>
  <c r="S40" i="43"/>
  <c r="O40" i="43"/>
  <c r="K40" i="43"/>
  <c r="G40" i="43"/>
  <c r="X30" i="43"/>
  <c r="T30" i="43"/>
  <c r="P30" i="43"/>
  <c r="L30" i="43"/>
  <c r="H30" i="43"/>
  <c r="C39" i="43"/>
  <c r="C41" i="43"/>
  <c r="R30" i="43"/>
  <c r="C36" i="43"/>
  <c r="C38" i="43"/>
  <c r="C37" i="43"/>
  <c r="D30" i="43"/>
  <c r="R33" i="43"/>
  <c r="N32" i="43"/>
  <c r="V31" i="43"/>
  <c r="N31" i="43"/>
  <c r="W30" i="43"/>
  <c r="S30" i="43"/>
  <c r="O30" i="43"/>
  <c r="K30" i="43"/>
  <c r="G30" i="43"/>
  <c r="N30" i="43"/>
  <c r="C40" i="43"/>
  <c r="J30" i="43"/>
  <c r="C42" i="43"/>
  <c r="W33" i="43"/>
  <c r="S33" i="43"/>
  <c r="O33" i="43"/>
  <c r="K33" i="43"/>
  <c r="G33" i="43"/>
  <c r="W32" i="43"/>
  <c r="S32" i="43"/>
  <c r="O32" i="43"/>
  <c r="K32" i="43"/>
  <c r="G32" i="43"/>
  <c r="W31" i="43"/>
  <c r="S31" i="43"/>
  <c r="O31" i="43"/>
  <c r="K31" i="43"/>
  <c r="G31" i="43"/>
  <c r="V30" i="43"/>
  <c r="F30" i="43"/>
  <c r="V33" i="43"/>
  <c r="J33" i="43"/>
  <c r="V32" i="43"/>
  <c r="J32" i="43"/>
  <c r="R31" i="43"/>
  <c r="F31" i="43"/>
  <c r="D33" i="43"/>
  <c r="D32" i="43"/>
  <c r="D31" i="43"/>
  <c r="U33" i="43"/>
  <c r="Q33" i="43"/>
  <c r="M33" i="43"/>
  <c r="I33" i="43"/>
  <c r="E33" i="43"/>
  <c r="U32" i="43"/>
  <c r="Q32" i="43"/>
  <c r="M32" i="43"/>
  <c r="I32" i="43"/>
  <c r="E32" i="43"/>
  <c r="U31" i="43"/>
  <c r="Q31" i="43"/>
  <c r="M31" i="43"/>
  <c r="I31" i="43"/>
  <c r="E31" i="43"/>
  <c r="U30" i="43"/>
  <c r="Q30" i="43"/>
  <c r="M30" i="43"/>
  <c r="I30" i="43"/>
  <c r="E30" i="43"/>
  <c r="R32" i="43"/>
  <c r="F32" i="43"/>
  <c r="J31" i="43"/>
  <c r="X33" i="43"/>
  <c r="P33" i="43"/>
  <c r="H33" i="43"/>
  <c r="T32" i="43"/>
  <c r="L32" i="43"/>
  <c r="T31" i="43"/>
  <c r="P31" i="43"/>
  <c r="N33" i="43"/>
  <c r="F33" i="43"/>
  <c r="R81" i="58" l="1"/>
  <c r="Z2" i="29"/>
  <c r="Z2" i="46"/>
  <c r="Y2" i="38"/>
  <c r="Y64" i="38" s="1"/>
  <c r="R72" i="58"/>
  <c r="Z2" i="45"/>
  <c r="R70" i="58"/>
  <c r="R71" i="58"/>
  <c r="R73" i="58"/>
  <c r="R74" i="58"/>
  <c r="R75" i="58"/>
  <c r="R76" i="58"/>
  <c r="R78" i="58"/>
  <c r="R79" i="58"/>
  <c r="R84" i="58"/>
  <c r="R86" i="58"/>
  <c r="R87" i="58"/>
  <c r="A139" i="62" l="1"/>
  <c r="A126" i="62"/>
  <c r="A113" i="62"/>
  <c r="A100" i="62"/>
  <c r="A87" i="62"/>
  <c r="A74" i="62"/>
  <c r="A49" i="62"/>
  <c r="A25" i="62"/>
  <c r="A1" i="62"/>
  <c r="M101" i="62"/>
  <c r="M75" i="62"/>
  <c r="D2" i="62"/>
  <c r="D26" i="62" s="1"/>
  <c r="E2" i="62"/>
  <c r="E26" i="62" s="1"/>
  <c r="F2" i="62"/>
  <c r="F26" i="62" s="1"/>
  <c r="G2" i="62"/>
  <c r="G140" i="62" s="1"/>
  <c r="H2" i="62"/>
  <c r="H140" i="62" s="1"/>
  <c r="I2" i="62"/>
  <c r="I140" i="62" s="1"/>
  <c r="J2" i="62"/>
  <c r="J140" i="62" s="1"/>
  <c r="K2" i="62"/>
  <c r="K140" i="62" s="1"/>
  <c r="L2" i="62"/>
  <c r="L26" i="62" s="1"/>
  <c r="M2" i="62"/>
  <c r="M26" i="62" s="1"/>
  <c r="N2" i="62"/>
  <c r="N26" i="62" s="1"/>
  <c r="O2" i="62"/>
  <c r="O140" i="62" s="1"/>
  <c r="P2" i="62"/>
  <c r="P140" i="62" s="1"/>
  <c r="Q2" i="62"/>
  <c r="Q26" i="62" s="1"/>
  <c r="R2" i="62"/>
  <c r="R140" i="62" s="1"/>
  <c r="C2" i="62"/>
  <c r="C140" i="62" s="1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149" i="62"/>
  <c r="C149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R147" i="62"/>
  <c r="Q147" i="62"/>
  <c r="P147" i="62"/>
  <c r="O147" i="62"/>
  <c r="N147" i="62"/>
  <c r="M147" i="62"/>
  <c r="L147" i="62"/>
  <c r="K147" i="62"/>
  <c r="J147" i="62"/>
  <c r="I147" i="62"/>
  <c r="H147" i="62"/>
  <c r="G147" i="62"/>
  <c r="F147" i="62"/>
  <c r="E147" i="62"/>
  <c r="D147" i="62"/>
  <c r="C147" i="62"/>
  <c r="R146" i="62"/>
  <c r="Q146" i="62"/>
  <c r="P146" i="62"/>
  <c r="O146" i="62"/>
  <c r="N146" i="62"/>
  <c r="M146" i="62"/>
  <c r="L146" i="62"/>
  <c r="K146" i="62"/>
  <c r="J146" i="62"/>
  <c r="I146" i="62"/>
  <c r="H146" i="62"/>
  <c r="G146" i="62"/>
  <c r="F146" i="62"/>
  <c r="E146" i="62"/>
  <c r="D146" i="62"/>
  <c r="C146" i="62"/>
  <c r="R145" i="62"/>
  <c r="Q145" i="62"/>
  <c r="P145" i="62"/>
  <c r="O145" i="62"/>
  <c r="N145" i="62"/>
  <c r="M145" i="62"/>
  <c r="L145" i="62"/>
  <c r="K145" i="62"/>
  <c r="J145" i="62"/>
  <c r="I145" i="62"/>
  <c r="H145" i="62"/>
  <c r="G145" i="62"/>
  <c r="F145" i="62"/>
  <c r="E145" i="62"/>
  <c r="D145" i="62"/>
  <c r="C145" i="62"/>
  <c r="R144" i="62"/>
  <c r="Q144" i="62"/>
  <c r="P144" i="62"/>
  <c r="O144" i="62"/>
  <c r="N144" i="62"/>
  <c r="M144" i="62"/>
  <c r="L144" i="62"/>
  <c r="K144" i="62"/>
  <c r="J144" i="62"/>
  <c r="I144" i="62"/>
  <c r="H144" i="62"/>
  <c r="G144" i="62"/>
  <c r="F144" i="62"/>
  <c r="E144" i="62"/>
  <c r="D144" i="62"/>
  <c r="C144" i="62"/>
  <c r="R143" i="62"/>
  <c r="Q143" i="62"/>
  <c r="P143" i="62"/>
  <c r="O143" i="62"/>
  <c r="N143" i="62"/>
  <c r="M143" i="62"/>
  <c r="L143" i="62"/>
  <c r="K143" i="62"/>
  <c r="J143" i="62"/>
  <c r="I143" i="62"/>
  <c r="H143" i="62"/>
  <c r="G143" i="62"/>
  <c r="F143" i="62"/>
  <c r="E143" i="62"/>
  <c r="D143" i="62"/>
  <c r="C143" i="62"/>
  <c r="R142" i="62"/>
  <c r="Q142" i="62"/>
  <c r="P142" i="62"/>
  <c r="O142" i="62"/>
  <c r="N142" i="62"/>
  <c r="M142" i="62"/>
  <c r="L142" i="62"/>
  <c r="K142" i="62"/>
  <c r="J142" i="62"/>
  <c r="I142" i="62"/>
  <c r="H142" i="62"/>
  <c r="G142" i="62"/>
  <c r="F142" i="62"/>
  <c r="E142" i="62"/>
  <c r="D142" i="62"/>
  <c r="C142" i="62"/>
  <c r="R141" i="62"/>
  <c r="Q141" i="62"/>
  <c r="P141" i="62"/>
  <c r="O141" i="62"/>
  <c r="N141" i="62"/>
  <c r="M141" i="62"/>
  <c r="L141" i="62"/>
  <c r="K141" i="62"/>
  <c r="J141" i="62"/>
  <c r="I141" i="62"/>
  <c r="H141" i="62"/>
  <c r="G141" i="62"/>
  <c r="F141" i="62"/>
  <c r="E141" i="62"/>
  <c r="D141" i="62"/>
  <c r="C141" i="62"/>
  <c r="R137" i="62"/>
  <c r="Q137" i="62"/>
  <c r="P137" i="62"/>
  <c r="O137" i="62"/>
  <c r="N137" i="62"/>
  <c r="M137" i="62"/>
  <c r="L137" i="62"/>
  <c r="K137" i="62"/>
  <c r="J137" i="62"/>
  <c r="I137" i="62"/>
  <c r="H137" i="62"/>
  <c r="G137" i="62"/>
  <c r="F137" i="62"/>
  <c r="E137" i="62"/>
  <c r="D137" i="62"/>
  <c r="C137" i="62"/>
  <c r="R124" i="62"/>
  <c r="Q124" i="62"/>
  <c r="P124" i="62"/>
  <c r="O124" i="62"/>
  <c r="N124" i="62"/>
  <c r="M124" i="62"/>
  <c r="L124" i="62"/>
  <c r="K124" i="62"/>
  <c r="J124" i="62"/>
  <c r="I124" i="62"/>
  <c r="H124" i="62"/>
  <c r="G124" i="62"/>
  <c r="F124" i="62"/>
  <c r="E124" i="62"/>
  <c r="D124" i="62"/>
  <c r="C124" i="62"/>
  <c r="R110" i="62"/>
  <c r="Q110" i="62"/>
  <c r="P110" i="62"/>
  <c r="O110" i="62"/>
  <c r="N110" i="62"/>
  <c r="M110" i="62"/>
  <c r="L110" i="62"/>
  <c r="K110" i="62"/>
  <c r="J110" i="62"/>
  <c r="I110" i="62"/>
  <c r="H110" i="62"/>
  <c r="G110" i="62"/>
  <c r="F110" i="62"/>
  <c r="E110" i="62"/>
  <c r="D110" i="62"/>
  <c r="C110" i="62"/>
  <c r="R109" i="62"/>
  <c r="Q109" i="62"/>
  <c r="P109" i="62"/>
  <c r="O109" i="62"/>
  <c r="N109" i="62"/>
  <c r="M109" i="62"/>
  <c r="L109" i="62"/>
  <c r="K109" i="62"/>
  <c r="J109" i="62"/>
  <c r="I109" i="62"/>
  <c r="H109" i="62"/>
  <c r="G109" i="62"/>
  <c r="F109" i="62"/>
  <c r="E109" i="62"/>
  <c r="D109" i="62"/>
  <c r="C109" i="62"/>
  <c r="R108" i="62"/>
  <c r="Q108" i="62"/>
  <c r="P108" i="62"/>
  <c r="O108" i="62"/>
  <c r="N108" i="62"/>
  <c r="M108" i="62"/>
  <c r="L108" i="62"/>
  <c r="K108" i="62"/>
  <c r="J108" i="62"/>
  <c r="I108" i="62"/>
  <c r="H108" i="62"/>
  <c r="G108" i="62"/>
  <c r="F108" i="62"/>
  <c r="E108" i="62"/>
  <c r="D108" i="62"/>
  <c r="C108" i="62"/>
  <c r="R107" i="62"/>
  <c r="Q107" i="62"/>
  <c r="P107" i="62"/>
  <c r="O107" i="62"/>
  <c r="N107" i="62"/>
  <c r="M107" i="62"/>
  <c r="L107" i="62"/>
  <c r="K107" i="62"/>
  <c r="J107" i="62"/>
  <c r="I107" i="62"/>
  <c r="H107" i="62"/>
  <c r="G107" i="62"/>
  <c r="F107" i="62"/>
  <c r="E107" i="62"/>
  <c r="D107" i="62"/>
  <c r="C107" i="62"/>
  <c r="R106" i="62"/>
  <c r="Q106" i="62"/>
  <c r="P106" i="62"/>
  <c r="O106" i="62"/>
  <c r="N106" i="62"/>
  <c r="M106" i="62"/>
  <c r="L106" i="62"/>
  <c r="K106" i="62"/>
  <c r="J106" i="62"/>
  <c r="I106" i="62"/>
  <c r="H106" i="62"/>
  <c r="G106" i="62"/>
  <c r="F106" i="62"/>
  <c r="E106" i="62"/>
  <c r="D106" i="62"/>
  <c r="C106" i="62"/>
  <c r="R105" i="62"/>
  <c r="Q105" i="62"/>
  <c r="P105" i="62"/>
  <c r="O105" i="62"/>
  <c r="N105" i="62"/>
  <c r="M105" i="62"/>
  <c r="L105" i="62"/>
  <c r="K105" i="62"/>
  <c r="J105" i="62"/>
  <c r="I105" i="62"/>
  <c r="H105" i="62"/>
  <c r="G105" i="62"/>
  <c r="F105" i="62"/>
  <c r="E105" i="62"/>
  <c r="D105" i="62"/>
  <c r="C105" i="62"/>
  <c r="R104" i="62"/>
  <c r="Q104" i="62"/>
  <c r="P104" i="62"/>
  <c r="O104" i="62"/>
  <c r="N104" i="62"/>
  <c r="M104" i="62"/>
  <c r="L104" i="62"/>
  <c r="K104" i="62"/>
  <c r="J104" i="62"/>
  <c r="I104" i="62"/>
  <c r="H104" i="62"/>
  <c r="G104" i="62"/>
  <c r="F104" i="62"/>
  <c r="E104" i="62"/>
  <c r="D104" i="62"/>
  <c r="C104" i="62"/>
  <c r="R103" i="62"/>
  <c r="Q103" i="62"/>
  <c r="P103" i="62"/>
  <c r="O103" i="62"/>
  <c r="N103" i="62"/>
  <c r="M103" i="62"/>
  <c r="L103" i="62"/>
  <c r="K103" i="62"/>
  <c r="J103" i="62"/>
  <c r="I103" i="62"/>
  <c r="H103" i="62"/>
  <c r="G103" i="62"/>
  <c r="F103" i="62"/>
  <c r="E103" i="62"/>
  <c r="D103" i="62"/>
  <c r="C103" i="62"/>
  <c r="R102" i="62"/>
  <c r="Q102" i="62"/>
  <c r="P102" i="62"/>
  <c r="O102" i="62"/>
  <c r="N102" i="62"/>
  <c r="M102" i="62"/>
  <c r="L102" i="62"/>
  <c r="K102" i="62"/>
  <c r="J102" i="62"/>
  <c r="I102" i="62"/>
  <c r="H102" i="62"/>
  <c r="G102" i="62"/>
  <c r="F102" i="62"/>
  <c r="E102" i="62"/>
  <c r="D102" i="62"/>
  <c r="C102" i="62"/>
  <c r="R98" i="62"/>
  <c r="Q98" i="62"/>
  <c r="P98" i="62"/>
  <c r="O98" i="62"/>
  <c r="N98" i="62"/>
  <c r="M98" i="62"/>
  <c r="L98" i="62"/>
  <c r="K98" i="62"/>
  <c r="J98" i="62"/>
  <c r="I98" i="62"/>
  <c r="H98" i="62"/>
  <c r="G98" i="62"/>
  <c r="F98" i="62"/>
  <c r="E98" i="62"/>
  <c r="D98" i="62"/>
  <c r="C98" i="62"/>
  <c r="R85" i="62"/>
  <c r="R111" i="62" s="1"/>
  <c r="Q85" i="62"/>
  <c r="Q111" i="62" s="1"/>
  <c r="P85" i="62"/>
  <c r="O85" i="62"/>
  <c r="O111" i="62" s="1"/>
  <c r="N85" i="62"/>
  <c r="N111" i="62" s="1"/>
  <c r="M85" i="62"/>
  <c r="M111" i="62" s="1"/>
  <c r="L85" i="62"/>
  <c r="L111" i="62" s="1"/>
  <c r="K85" i="62"/>
  <c r="J85" i="62"/>
  <c r="I85" i="62"/>
  <c r="H85" i="62"/>
  <c r="G85" i="62"/>
  <c r="F85" i="62"/>
  <c r="F111" i="62" s="1"/>
  <c r="E85" i="62"/>
  <c r="E111" i="62" s="1"/>
  <c r="D85" i="62"/>
  <c r="C85" i="62"/>
  <c r="R70" i="62"/>
  <c r="Q70" i="62"/>
  <c r="P70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R69" i="62"/>
  <c r="Q69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R68" i="62"/>
  <c r="Q68" i="62"/>
  <c r="P68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R67" i="62"/>
  <c r="Q67" i="62"/>
  <c r="P67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R66" i="62"/>
  <c r="Q66" i="62"/>
  <c r="P66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R65" i="62"/>
  <c r="Q65" i="62"/>
  <c r="P65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R63" i="62"/>
  <c r="Q6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R61" i="62"/>
  <c r="Q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R60" i="62"/>
  <c r="Q60" i="62"/>
  <c r="P60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R59" i="62"/>
  <c r="Q59" i="62"/>
  <c r="P59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R58" i="62"/>
  <c r="Q58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R56" i="62"/>
  <c r="Q56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R55" i="62"/>
  <c r="Q55" i="62"/>
  <c r="P55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R54" i="62"/>
  <c r="Q54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R53" i="62"/>
  <c r="Q53" i="62"/>
  <c r="P53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R52" i="62"/>
  <c r="Q52" i="62"/>
  <c r="P52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R51" i="62"/>
  <c r="Q51" i="62"/>
  <c r="P51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R23" i="62"/>
  <c r="Q23" i="62"/>
  <c r="Q71" i="62" s="1"/>
  <c r="P23" i="62"/>
  <c r="P71" i="62" s="1"/>
  <c r="O23" i="62"/>
  <c r="O71" i="62" s="1"/>
  <c r="N23" i="62"/>
  <c r="M23" i="62"/>
  <c r="L23" i="62"/>
  <c r="K23" i="62"/>
  <c r="J23" i="62"/>
  <c r="J71" i="62" s="1"/>
  <c r="I23" i="62"/>
  <c r="I71" i="62" s="1"/>
  <c r="H23" i="62"/>
  <c r="G23" i="62"/>
  <c r="F23" i="62"/>
  <c r="F71" i="62" s="1"/>
  <c r="E23" i="62"/>
  <c r="E71" i="62" s="1"/>
  <c r="D23" i="62"/>
  <c r="D71" i="62" s="1"/>
  <c r="C23" i="62"/>
  <c r="M127" i="62" l="1"/>
  <c r="G71" i="62"/>
  <c r="H71" i="62"/>
  <c r="D111" i="62"/>
  <c r="P111" i="62"/>
  <c r="R71" i="62"/>
  <c r="G111" i="62"/>
  <c r="H111" i="62"/>
  <c r="L71" i="62"/>
  <c r="M71" i="62"/>
  <c r="I111" i="62"/>
  <c r="N71" i="62"/>
  <c r="N72" i="62" s="1"/>
  <c r="J111" i="62"/>
  <c r="R80" i="58"/>
  <c r="K71" i="62"/>
  <c r="L75" i="62"/>
  <c r="L101" i="62"/>
  <c r="L127" i="62"/>
  <c r="D50" i="62"/>
  <c r="D88" i="62"/>
  <c r="D114" i="62"/>
  <c r="D140" i="62"/>
  <c r="E50" i="62"/>
  <c r="E88" i="62"/>
  <c r="E114" i="62"/>
  <c r="E140" i="62"/>
  <c r="L50" i="62"/>
  <c r="L88" i="62"/>
  <c r="L114" i="62"/>
  <c r="L140" i="62"/>
  <c r="M50" i="62"/>
  <c r="M88" i="62"/>
  <c r="M114" i="62"/>
  <c r="M140" i="62"/>
  <c r="D75" i="62"/>
  <c r="D101" i="62"/>
  <c r="D127" i="62"/>
  <c r="E75" i="62"/>
  <c r="E101" i="62"/>
  <c r="E127" i="62"/>
  <c r="P26" i="62"/>
  <c r="H26" i="62"/>
  <c r="F50" i="62"/>
  <c r="N50" i="62"/>
  <c r="F75" i="62"/>
  <c r="N75" i="62"/>
  <c r="F88" i="62"/>
  <c r="N88" i="62"/>
  <c r="F101" i="62"/>
  <c r="N101" i="62"/>
  <c r="F114" i="62"/>
  <c r="N114" i="62"/>
  <c r="F127" i="62"/>
  <c r="N127" i="62"/>
  <c r="F140" i="62"/>
  <c r="N140" i="62"/>
  <c r="I26" i="62"/>
  <c r="O26" i="62"/>
  <c r="G26" i="62"/>
  <c r="G50" i="62"/>
  <c r="O50" i="62"/>
  <c r="G75" i="62"/>
  <c r="O75" i="62"/>
  <c r="G88" i="62"/>
  <c r="O88" i="62"/>
  <c r="G101" i="62"/>
  <c r="O101" i="62"/>
  <c r="G114" i="62"/>
  <c r="O114" i="62"/>
  <c r="G127" i="62"/>
  <c r="O127" i="62"/>
  <c r="R26" i="62"/>
  <c r="H50" i="62"/>
  <c r="P50" i="62"/>
  <c r="H75" i="62"/>
  <c r="P75" i="62"/>
  <c r="H88" i="62"/>
  <c r="P88" i="62"/>
  <c r="H101" i="62"/>
  <c r="P101" i="62"/>
  <c r="H114" i="62"/>
  <c r="P114" i="62"/>
  <c r="H127" i="62"/>
  <c r="P127" i="62"/>
  <c r="I50" i="62"/>
  <c r="Q50" i="62"/>
  <c r="I75" i="62"/>
  <c r="Q75" i="62"/>
  <c r="I88" i="62"/>
  <c r="Q88" i="62"/>
  <c r="I101" i="62"/>
  <c r="Q101" i="62"/>
  <c r="I114" i="62"/>
  <c r="Q114" i="62"/>
  <c r="I127" i="62"/>
  <c r="Q127" i="62"/>
  <c r="Q140" i="62"/>
  <c r="J26" i="62"/>
  <c r="J50" i="62"/>
  <c r="R50" i="62"/>
  <c r="J75" i="62"/>
  <c r="R75" i="62"/>
  <c r="J88" i="62"/>
  <c r="R88" i="62"/>
  <c r="J101" i="62"/>
  <c r="R101" i="62"/>
  <c r="J114" i="62"/>
  <c r="R114" i="62"/>
  <c r="J127" i="62"/>
  <c r="R127" i="62"/>
  <c r="C26" i="62"/>
  <c r="K26" i="62"/>
  <c r="C50" i="62"/>
  <c r="K50" i="62"/>
  <c r="C75" i="62"/>
  <c r="K75" i="62"/>
  <c r="C88" i="62"/>
  <c r="K88" i="62"/>
  <c r="C101" i="62"/>
  <c r="K101" i="62"/>
  <c r="C114" i="62"/>
  <c r="K114" i="62"/>
  <c r="C127" i="62"/>
  <c r="K127" i="62"/>
  <c r="J72" i="62"/>
  <c r="D150" i="62"/>
  <c r="R72" i="62"/>
  <c r="E150" i="62"/>
  <c r="M150" i="62"/>
  <c r="M72" i="62"/>
  <c r="F150" i="62"/>
  <c r="N150" i="62"/>
  <c r="L150" i="62"/>
  <c r="G150" i="62"/>
  <c r="O150" i="62"/>
  <c r="H150" i="62"/>
  <c r="P150" i="62"/>
  <c r="I150" i="62"/>
  <c r="Q150" i="62"/>
  <c r="E72" i="62"/>
  <c r="J150" i="62"/>
  <c r="R150" i="62"/>
  <c r="C150" i="62"/>
  <c r="K150" i="62"/>
  <c r="K72" i="62"/>
  <c r="G72" i="62"/>
  <c r="F72" i="62"/>
  <c r="H72" i="62"/>
  <c r="P72" i="62"/>
  <c r="I72" i="62"/>
  <c r="Q72" i="62"/>
  <c r="K111" i="62"/>
  <c r="C71" i="62"/>
  <c r="D72" i="62" s="1"/>
  <c r="C111" i="62"/>
  <c r="L72" i="62" l="1"/>
  <c r="O72" i="62"/>
  <c r="I76" i="26" a="1"/>
  <c r="I76" i="26" s="1"/>
  <c r="T76" i="26" l="1"/>
  <c r="X76" i="26"/>
  <c r="P76" i="26"/>
  <c r="L76" i="26"/>
  <c r="W76" i="26"/>
  <c r="O76" i="26"/>
  <c r="V76" i="26"/>
  <c r="N76" i="26"/>
  <c r="U76" i="26"/>
  <c r="M76" i="26"/>
  <c r="S76" i="26"/>
  <c r="K76" i="26"/>
  <c r="R76" i="26"/>
  <c r="J76" i="26"/>
  <c r="Q76" i="26"/>
  <c r="X75" i="26" l="1"/>
  <c r="H40" i="14"/>
  <c r="C10" i="29"/>
  <c r="D10" i="29"/>
  <c r="F40" i="14" l="1"/>
  <c r="R56" i="58"/>
  <c r="R58" i="58"/>
  <c r="R59" i="58"/>
  <c r="R60" i="58"/>
  <c r="R68" i="58" s="1"/>
  <c r="R61" i="58"/>
  <c r="R62" i="58"/>
  <c r="R63" i="58"/>
  <c r="R64" i="58"/>
  <c r="R65" i="58"/>
  <c r="R66" i="58"/>
  <c r="R67" i="58"/>
  <c r="B145" i="11"/>
  <c r="C145" i="11"/>
  <c r="D145" i="11"/>
  <c r="E145" i="11"/>
  <c r="F145" i="11"/>
  <c r="G145" i="11"/>
  <c r="H145" i="11"/>
  <c r="I145" i="11"/>
  <c r="J145" i="11"/>
  <c r="K145" i="11"/>
  <c r="B146" i="11"/>
  <c r="C146" i="11"/>
  <c r="D146" i="11"/>
  <c r="E146" i="11"/>
  <c r="F146" i="11"/>
  <c r="G146" i="11"/>
  <c r="H146" i="11"/>
  <c r="I146" i="11"/>
  <c r="J146" i="11"/>
  <c r="K146" i="11"/>
  <c r="B147" i="11"/>
  <c r="C147" i="11"/>
  <c r="D147" i="11"/>
  <c r="E147" i="11"/>
  <c r="F147" i="11"/>
  <c r="G147" i="11"/>
  <c r="H147" i="11"/>
  <c r="I147" i="11"/>
  <c r="J147" i="11"/>
  <c r="K147" i="11"/>
  <c r="B148" i="11"/>
  <c r="C148" i="11"/>
  <c r="D148" i="11"/>
  <c r="E148" i="11"/>
  <c r="F148" i="11"/>
  <c r="G148" i="11"/>
  <c r="H148" i="11"/>
  <c r="I148" i="11"/>
  <c r="J148" i="11"/>
  <c r="K148" i="11"/>
  <c r="C85" i="11"/>
  <c r="D85" i="11"/>
  <c r="E85" i="11"/>
  <c r="F85" i="11"/>
  <c r="G85" i="11"/>
  <c r="H85" i="11"/>
  <c r="I85" i="11"/>
  <c r="J85" i="11"/>
  <c r="K85" i="11"/>
  <c r="B85" i="11"/>
  <c r="H146" i="59"/>
  <c r="E12" i="58"/>
  <c r="F12" i="58"/>
  <c r="J12" i="58"/>
  <c r="M12" i="58"/>
  <c r="N12" i="58"/>
  <c r="Q12" i="58"/>
  <c r="R12" i="58"/>
  <c r="C146" i="59"/>
  <c r="I12" i="58" l="1"/>
  <c r="E146" i="59"/>
  <c r="D146" i="59"/>
  <c r="O12" i="58"/>
  <c r="K12" i="58"/>
  <c r="G12" i="58"/>
  <c r="L12" i="58"/>
  <c r="D12" i="58"/>
  <c r="P12" i="58"/>
  <c r="H12" i="58"/>
  <c r="V146" i="59"/>
  <c r="R146" i="59"/>
  <c r="N146" i="59"/>
  <c r="J146" i="59"/>
  <c r="F146" i="59"/>
  <c r="U146" i="59"/>
  <c r="Q146" i="59"/>
  <c r="M146" i="59"/>
  <c r="I146" i="59"/>
  <c r="X146" i="59"/>
  <c r="T146" i="59"/>
  <c r="P146" i="59"/>
  <c r="L146" i="59"/>
  <c r="W146" i="59"/>
  <c r="S146" i="59"/>
  <c r="O146" i="59"/>
  <c r="K146" i="59"/>
  <c r="G146" i="59"/>
  <c r="C31" i="61"/>
  <c r="D31" i="61"/>
  <c r="E31" i="61"/>
  <c r="F31" i="61"/>
  <c r="G31" i="61"/>
  <c r="J31" i="61"/>
  <c r="K31" i="61"/>
  <c r="N31" i="61"/>
  <c r="O31" i="61"/>
  <c r="R31" i="61"/>
  <c r="S31" i="61"/>
  <c r="U31" i="61"/>
  <c r="V31" i="61"/>
  <c r="W31" i="61"/>
  <c r="C77" i="60"/>
  <c r="D77" i="60"/>
  <c r="E77" i="60"/>
  <c r="H77" i="60"/>
  <c r="I77" i="60"/>
  <c r="K77" i="60"/>
  <c r="L77" i="60"/>
  <c r="M77" i="60"/>
  <c r="Q77" i="60"/>
  <c r="S77" i="60"/>
  <c r="T77" i="60"/>
  <c r="U77" i="60"/>
  <c r="H82" i="60"/>
  <c r="C83" i="60"/>
  <c r="I85" i="60"/>
  <c r="J88" i="60"/>
  <c r="D89" i="60"/>
  <c r="L89" i="60"/>
  <c r="G90" i="60"/>
  <c r="W90" i="60"/>
  <c r="R91" i="60"/>
  <c r="E10" i="29"/>
  <c r="F10" i="29"/>
  <c r="G10" i="29"/>
  <c r="K10" i="29"/>
  <c r="C123" i="59"/>
  <c r="D123" i="59"/>
  <c r="E123" i="59"/>
  <c r="F123" i="59"/>
  <c r="G123" i="59"/>
  <c r="H123" i="59"/>
  <c r="I123" i="59"/>
  <c r="J123" i="59"/>
  <c r="K123" i="59"/>
  <c r="L123" i="59"/>
  <c r="M123" i="59"/>
  <c r="N123" i="59"/>
  <c r="O123" i="59"/>
  <c r="P123" i="59"/>
  <c r="Q123" i="59"/>
  <c r="R123" i="59"/>
  <c r="S123" i="59"/>
  <c r="T123" i="59"/>
  <c r="U123" i="59"/>
  <c r="V123" i="59"/>
  <c r="W123" i="59"/>
  <c r="K124" i="59"/>
  <c r="C141" i="59"/>
  <c r="D141" i="59"/>
  <c r="E141" i="59"/>
  <c r="F141" i="59"/>
  <c r="G141" i="59"/>
  <c r="H141" i="59"/>
  <c r="I141" i="59"/>
  <c r="J141" i="59"/>
  <c r="K141" i="59"/>
  <c r="L141" i="59"/>
  <c r="M141" i="59"/>
  <c r="N141" i="59"/>
  <c r="O141" i="59"/>
  <c r="P141" i="59"/>
  <c r="Q141" i="59"/>
  <c r="R141" i="59"/>
  <c r="S141" i="59"/>
  <c r="T141" i="59"/>
  <c r="U141" i="59"/>
  <c r="V141" i="59"/>
  <c r="W141" i="59"/>
  <c r="C144" i="59"/>
  <c r="D144" i="59"/>
  <c r="E144" i="59"/>
  <c r="F144" i="59"/>
  <c r="G144" i="59"/>
  <c r="H144" i="59"/>
  <c r="I144" i="59"/>
  <c r="J144" i="59"/>
  <c r="K144" i="59"/>
  <c r="L144" i="59"/>
  <c r="M144" i="59"/>
  <c r="N144" i="59"/>
  <c r="O144" i="59"/>
  <c r="P144" i="59"/>
  <c r="Q144" i="59"/>
  <c r="R144" i="59"/>
  <c r="S144" i="59"/>
  <c r="T144" i="59"/>
  <c r="U144" i="59"/>
  <c r="V144" i="59"/>
  <c r="W144" i="59"/>
  <c r="X123" i="59"/>
  <c r="X126" i="59"/>
  <c r="X127" i="59"/>
  <c r="X128" i="59"/>
  <c r="X129" i="59"/>
  <c r="X134" i="59"/>
  <c r="X135" i="59"/>
  <c r="X136" i="59"/>
  <c r="X137" i="59"/>
  <c r="X141" i="59"/>
  <c r="X144" i="59"/>
  <c r="Q143" i="59" l="1"/>
  <c r="I143" i="59"/>
  <c r="V10" i="29"/>
  <c r="L48" i="50"/>
  <c r="R10" i="29"/>
  <c r="H48" i="50"/>
  <c r="N10" i="29"/>
  <c r="D48" i="50"/>
  <c r="Z10" i="29"/>
  <c r="R85" i="58" s="1"/>
  <c r="P48" i="50"/>
  <c r="W143" i="59"/>
  <c r="O143" i="59"/>
  <c r="G143" i="59"/>
  <c r="X10" i="29"/>
  <c r="N48" i="50"/>
  <c r="T10" i="29"/>
  <c r="J48" i="50"/>
  <c r="P10" i="29"/>
  <c r="F48" i="50"/>
  <c r="L10" i="29"/>
  <c r="B48" i="50"/>
  <c r="L22" i="61"/>
  <c r="Y10" i="29"/>
  <c r="O48" i="50"/>
  <c r="U10" i="29"/>
  <c r="K48" i="50"/>
  <c r="Q10" i="29"/>
  <c r="G48" i="50"/>
  <c r="M10" i="29"/>
  <c r="C48" i="50"/>
  <c r="P140" i="59"/>
  <c r="H140" i="59"/>
  <c r="U139" i="59"/>
  <c r="M139" i="59"/>
  <c r="E139" i="59"/>
  <c r="R138" i="59"/>
  <c r="J138" i="59"/>
  <c r="W137" i="59"/>
  <c r="O137" i="59"/>
  <c r="G137" i="59"/>
  <c r="T136" i="59"/>
  <c r="L136" i="59"/>
  <c r="D136" i="59"/>
  <c r="Q135" i="59"/>
  <c r="I135" i="59"/>
  <c r="V134" i="59"/>
  <c r="N134" i="59"/>
  <c r="F134" i="59"/>
  <c r="S133" i="59"/>
  <c r="K133" i="59"/>
  <c r="C133" i="59"/>
  <c r="P132" i="59"/>
  <c r="H132" i="59"/>
  <c r="U131" i="59"/>
  <c r="M131" i="59"/>
  <c r="E131" i="59"/>
  <c r="R130" i="59"/>
  <c r="J130" i="59"/>
  <c r="W129" i="59"/>
  <c r="O129" i="59"/>
  <c r="G129" i="59"/>
  <c r="T128" i="59"/>
  <c r="L128" i="59"/>
  <c r="D128" i="59"/>
  <c r="Q127" i="59"/>
  <c r="I127" i="59"/>
  <c r="V126" i="59"/>
  <c r="N126" i="59"/>
  <c r="F126" i="59"/>
  <c r="S125" i="59"/>
  <c r="K125" i="59"/>
  <c r="C125" i="59"/>
  <c r="P124" i="59"/>
  <c r="H124" i="59"/>
  <c r="R122" i="59"/>
  <c r="J122" i="59"/>
  <c r="W121" i="59"/>
  <c r="O121" i="59"/>
  <c r="G121" i="59"/>
  <c r="W10" i="29"/>
  <c r="M48" i="50"/>
  <c r="S10" i="29"/>
  <c r="I48" i="50"/>
  <c r="O10" i="29"/>
  <c r="E48" i="50"/>
  <c r="X143" i="59"/>
  <c r="W140" i="59"/>
  <c r="O140" i="59"/>
  <c r="G140" i="59"/>
  <c r="T139" i="59"/>
  <c r="L139" i="59"/>
  <c r="D139" i="59"/>
  <c r="Q138" i="59"/>
  <c r="I138" i="59"/>
  <c r="V137" i="59"/>
  <c r="N137" i="59"/>
  <c r="F137" i="59"/>
  <c r="S136" i="59"/>
  <c r="K136" i="59"/>
  <c r="C136" i="59"/>
  <c r="P135" i="59"/>
  <c r="H135" i="59"/>
  <c r="U134" i="59"/>
  <c r="M134" i="59"/>
  <c r="E134" i="59"/>
  <c r="R133" i="59"/>
  <c r="J133" i="59"/>
  <c r="W132" i="59"/>
  <c r="O132" i="59"/>
  <c r="G132" i="59"/>
  <c r="T131" i="59"/>
  <c r="L131" i="59"/>
  <c r="D131" i="59"/>
  <c r="Q130" i="59"/>
  <c r="I130" i="59"/>
  <c r="V129" i="59"/>
  <c r="N129" i="59"/>
  <c r="F129" i="59"/>
  <c r="S128" i="59"/>
  <c r="K128" i="59"/>
  <c r="C128" i="59"/>
  <c r="P127" i="59"/>
  <c r="H127" i="59"/>
  <c r="U126" i="59"/>
  <c r="M126" i="59"/>
  <c r="E126" i="59"/>
  <c r="R125" i="59"/>
  <c r="J125" i="59"/>
  <c r="W124" i="59"/>
  <c r="O124" i="59"/>
  <c r="G124" i="59"/>
  <c r="Q122" i="59"/>
  <c r="I122" i="59"/>
  <c r="V121" i="59"/>
  <c r="N121" i="59"/>
  <c r="F121" i="59"/>
  <c r="H117" i="59"/>
  <c r="J10" i="29"/>
  <c r="F117" i="59"/>
  <c r="H10" i="29"/>
  <c r="T143" i="59"/>
  <c r="P143" i="59"/>
  <c r="L143" i="59"/>
  <c r="H143" i="59"/>
  <c r="D143" i="59"/>
  <c r="V140" i="59"/>
  <c r="N140" i="59"/>
  <c r="F140" i="59"/>
  <c r="S139" i="59"/>
  <c r="K139" i="59"/>
  <c r="C139" i="59"/>
  <c r="P138" i="59"/>
  <c r="H138" i="59"/>
  <c r="U137" i="59"/>
  <c r="M137" i="59"/>
  <c r="E137" i="59"/>
  <c r="R136" i="59"/>
  <c r="J136" i="59"/>
  <c r="W135" i="59"/>
  <c r="O135" i="59"/>
  <c r="G135" i="59"/>
  <c r="T134" i="59"/>
  <c r="L134" i="59"/>
  <c r="D134" i="59"/>
  <c r="Q133" i="59"/>
  <c r="I133" i="59"/>
  <c r="V132" i="59"/>
  <c r="N132" i="59"/>
  <c r="F132" i="59"/>
  <c r="S131" i="59"/>
  <c r="K131" i="59"/>
  <c r="C131" i="59"/>
  <c r="P130" i="59"/>
  <c r="H130" i="59"/>
  <c r="U129" i="59"/>
  <c r="M129" i="59"/>
  <c r="E129" i="59"/>
  <c r="R128" i="59"/>
  <c r="J128" i="59"/>
  <c r="W127" i="59"/>
  <c r="O127" i="59"/>
  <c r="G127" i="59"/>
  <c r="T126" i="59"/>
  <c r="L126" i="59"/>
  <c r="D126" i="59"/>
  <c r="Q125" i="59"/>
  <c r="I125" i="59"/>
  <c r="V124" i="59"/>
  <c r="N124" i="59"/>
  <c r="F124" i="59"/>
  <c r="P122" i="59"/>
  <c r="H122" i="59"/>
  <c r="U121" i="59"/>
  <c r="M121" i="59"/>
  <c r="E121" i="59"/>
  <c r="G117" i="59"/>
  <c r="I10" i="29"/>
  <c r="U140" i="59"/>
  <c r="M140" i="59"/>
  <c r="E140" i="59"/>
  <c r="R139" i="59"/>
  <c r="J139" i="59"/>
  <c r="W138" i="59"/>
  <c r="O138" i="59"/>
  <c r="G138" i="59"/>
  <c r="T137" i="59"/>
  <c r="L137" i="59"/>
  <c r="D137" i="59"/>
  <c r="Q136" i="59"/>
  <c r="I136" i="59"/>
  <c r="V135" i="59"/>
  <c r="N135" i="59"/>
  <c r="F135" i="59"/>
  <c r="S134" i="59"/>
  <c r="K134" i="59"/>
  <c r="C134" i="59"/>
  <c r="P133" i="59"/>
  <c r="H133" i="59"/>
  <c r="U132" i="59"/>
  <c r="M132" i="59"/>
  <c r="E132" i="59"/>
  <c r="R131" i="59"/>
  <c r="J131" i="59"/>
  <c r="W130" i="59"/>
  <c r="O130" i="59"/>
  <c r="G130" i="59"/>
  <c r="T129" i="59"/>
  <c r="L129" i="59"/>
  <c r="D129" i="59"/>
  <c r="Q128" i="59"/>
  <c r="I128" i="59"/>
  <c r="V127" i="59"/>
  <c r="N127" i="59"/>
  <c r="F127" i="59"/>
  <c r="S126" i="59"/>
  <c r="K126" i="59"/>
  <c r="C126" i="59"/>
  <c r="P125" i="59"/>
  <c r="H125" i="59"/>
  <c r="U124" i="59"/>
  <c r="M124" i="59"/>
  <c r="E124" i="59"/>
  <c r="W122" i="59"/>
  <c r="O122" i="59"/>
  <c r="G122" i="59"/>
  <c r="T121" i="59"/>
  <c r="L121" i="59"/>
  <c r="D121" i="59"/>
  <c r="V143" i="59"/>
  <c r="R143" i="59"/>
  <c r="N143" i="59"/>
  <c r="J143" i="59"/>
  <c r="F143" i="59"/>
  <c r="R140" i="59"/>
  <c r="J140" i="59"/>
  <c r="W139" i="59"/>
  <c r="O139" i="59"/>
  <c r="G139" i="59"/>
  <c r="T138" i="59"/>
  <c r="L138" i="59"/>
  <c r="D138" i="59"/>
  <c r="Q137" i="59"/>
  <c r="I137" i="59"/>
  <c r="V136" i="59"/>
  <c r="N136" i="59"/>
  <c r="F136" i="59"/>
  <c r="S135" i="59"/>
  <c r="K135" i="59"/>
  <c r="C135" i="59"/>
  <c r="P134" i="59"/>
  <c r="H134" i="59"/>
  <c r="U133" i="59"/>
  <c r="M133" i="59"/>
  <c r="E133" i="59"/>
  <c r="R132" i="59"/>
  <c r="J132" i="59"/>
  <c r="W131" i="59"/>
  <c r="O131" i="59"/>
  <c r="G131" i="59"/>
  <c r="T130" i="59"/>
  <c r="L130" i="59"/>
  <c r="D130" i="59"/>
  <c r="Q129" i="59"/>
  <c r="I129" i="59"/>
  <c r="V128" i="59"/>
  <c r="N128" i="59"/>
  <c r="F128" i="59"/>
  <c r="S127" i="59"/>
  <c r="K127" i="59"/>
  <c r="C127" i="59"/>
  <c r="P126" i="59"/>
  <c r="H126" i="59"/>
  <c r="U125" i="59"/>
  <c r="M125" i="59"/>
  <c r="E125" i="59"/>
  <c r="R124" i="59"/>
  <c r="J124" i="59"/>
  <c r="T122" i="59"/>
  <c r="L122" i="59"/>
  <c r="D122" i="59"/>
  <c r="Q121" i="59"/>
  <c r="I121" i="59"/>
  <c r="I62" i="60"/>
  <c r="Q140" i="59"/>
  <c r="I140" i="59"/>
  <c r="V139" i="59"/>
  <c r="N139" i="59"/>
  <c r="F139" i="59"/>
  <c r="S138" i="59"/>
  <c r="K138" i="59"/>
  <c r="C138" i="59"/>
  <c r="P137" i="59"/>
  <c r="H137" i="59"/>
  <c r="U136" i="59"/>
  <c r="M136" i="59"/>
  <c r="E136" i="59"/>
  <c r="R135" i="59"/>
  <c r="J135" i="59"/>
  <c r="W134" i="59"/>
  <c r="O134" i="59"/>
  <c r="G134" i="59"/>
  <c r="T133" i="59"/>
  <c r="L133" i="59"/>
  <c r="D133" i="59"/>
  <c r="Q132" i="59"/>
  <c r="I132" i="59"/>
  <c r="V131" i="59"/>
  <c r="N131" i="59"/>
  <c r="F131" i="59"/>
  <c r="S130" i="59"/>
  <c r="K130" i="59"/>
  <c r="C130" i="59"/>
  <c r="P129" i="59"/>
  <c r="H129" i="59"/>
  <c r="U128" i="59"/>
  <c r="M128" i="59"/>
  <c r="E128" i="59"/>
  <c r="R127" i="59"/>
  <c r="J127" i="59"/>
  <c r="W126" i="59"/>
  <c r="O126" i="59"/>
  <c r="G126" i="59"/>
  <c r="T125" i="59"/>
  <c r="L125" i="59"/>
  <c r="D125" i="59"/>
  <c r="Q124" i="59"/>
  <c r="I124" i="59"/>
  <c r="S122" i="59"/>
  <c r="K122" i="59"/>
  <c r="C122" i="59"/>
  <c r="P121" i="59"/>
  <c r="H121" i="59"/>
  <c r="X139" i="59"/>
  <c r="X131" i="59"/>
  <c r="X130" i="59"/>
  <c r="X138" i="59"/>
  <c r="X122" i="59"/>
  <c r="X121" i="59"/>
  <c r="S143" i="59"/>
  <c r="K143" i="59"/>
  <c r="C143" i="59"/>
  <c r="X140" i="59"/>
  <c r="X124" i="59"/>
  <c r="U143" i="59"/>
  <c r="M143" i="59"/>
  <c r="E143" i="59"/>
  <c r="T140" i="59"/>
  <c r="L140" i="59"/>
  <c r="D140" i="59"/>
  <c r="Q139" i="59"/>
  <c r="I139" i="59"/>
  <c r="V138" i="59"/>
  <c r="N138" i="59"/>
  <c r="F138" i="59"/>
  <c r="S137" i="59"/>
  <c r="K137" i="59"/>
  <c r="C137" i="59"/>
  <c r="P136" i="59"/>
  <c r="H136" i="59"/>
  <c r="U135" i="59"/>
  <c r="M135" i="59"/>
  <c r="E135" i="59"/>
  <c r="R134" i="59"/>
  <c r="J134" i="59"/>
  <c r="W133" i="59"/>
  <c r="O133" i="59"/>
  <c r="G133" i="59"/>
  <c r="T132" i="59"/>
  <c r="L132" i="59"/>
  <c r="D132" i="59"/>
  <c r="Q131" i="59"/>
  <c r="I131" i="59"/>
  <c r="V130" i="59"/>
  <c r="N130" i="59"/>
  <c r="F130" i="59"/>
  <c r="S129" i="59"/>
  <c r="K129" i="59"/>
  <c r="C129" i="59"/>
  <c r="P128" i="59"/>
  <c r="H128" i="59"/>
  <c r="U127" i="59"/>
  <c r="M127" i="59"/>
  <c r="E127" i="59"/>
  <c r="R126" i="59"/>
  <c r="J126" i="59"/>
  <c r="W125" i="59"/>
  <c r="O125" i="59"/>
  <c r="G125" i="59"/>
  <c r="T124" i="59"/>
  <c r="L124" i="59"/>
  <c r="D124" i="59"/>
  <c r="V122" i="59"/>
  <c r="N122" i="59"/>
  <c r="F122" i="59"/>
  <c r="S121" i="59"/>
  <c r="K121" i="59"/>
  <c r="C121" i="59"/>
  <c r="S140" i="59"/>
  <c r="K140" i="59"/>
  <c r="C140" i="59"/>
  <c r="P139" i="59"/>
  <c r="H139" i="59"/>
  <c r="U138" i="59"/>
  <c r="M138" i="59"/>
  <c r="E138" i="59"/>
  <c r="R137" i="59"/>
  <c r="J137" i="59"/>
  <c r="W136" i="59"/>
  <c r="O136" i="59"/>
  <c r="G136" i="59"/>
  <c r="T135" i="59"/>
  <c r="L135" i="59"/>
  <c r="D135" i="59"/>
  <c r="Q134" i="59"/>
  <c r="I134" i="59"/>
  <c r="V133" i="59"/>
  <c r="N133" i="59"/>
  <c r="F133" i="59"/>
  <c r="S132" i="59"/>
  <c r="K132" i="59"/>
  <c r="C132" i="59"/>
  <c r="P131" i="59"/>
  <c r="H131" i="59"/>
  <c r="U130" i="59"/>
  <c r="M130" i="59"/>
  <c r="E130" i="59"/>
  <c r="R129" i="59"/>
  <c r="J129" i="59"/>
  <c r="W128" i="59"/>
  <c r="O128" i="59"/>
  <c r="G128" i="59"/>
  <c r="T127" i="59"/>
  <c r="L127" i="59"/>
  <c r="D127" i="59"/>
  <c r="Q126" i="59"/>
  <c r="I126" i="59"/>
  <c r="V125" i="59"/>
  <c r="N125" i="59"/>
  <c r="F125" i="59"/>
  <c r="S124" i="59"/>
  <c r="C124" i="59"/>
  <c r="U122" i="59"/>
  <c r="M122" i="59"/>
  <c r="E122" i="59"/>
  <c r="R121" i="59"/>
  <c r="J121" i="59"/>
  <c r="X133" i="59"/>
  <c r="X125" i="59"/>
  <c r="X132" i="59"/>
  <c r="T117" i="59"/>
  <c r="N4" i="58"/>
  <c r="P117" i="59"/>
  <c r="J4" i="58"/>
  <c r="L117" i="59"/>
  <c r="F4" i="58"/>
  <c r="Q76" i="60"/>
  <c r="I76" i="60"/>
  <c r="V75" i="60"/>
  <c r="S74" i="60"/>
  <c r="K74" i="60"/>
  <c r="P73" i="60"/>
  <c r="U72" i="60"/>
  <c r="M72" i="60"/>
  <c r="E72" i="60"/>
  <c r="R71" i="60"/>
  <c r="J71" i="60"/>
  <c r="G70" i="60"/>
  <c r="L69" i="60"/>
  <c r="D69" i="60"/>
  <c r="Q68" i="60"/>
  <c r="I68" i="60"/>
  <c r="N67" i="60"/>
  <c r="K66" i="60"/>
  <c r="C66" i="60"/>
  <c r="P65" i="60"/>
  <c r="H65" i="60"/>
  <c r="U64" i="60"/>
  <c r="M64" i="60"/>
  <c r="E64" i="60"/>
  <c r="W62" i="60"/>
  <c r="O62" i="60"/>
  <c r="X117" i="59"/>
  <c r="R4" i="58"/>
  <c r="W117" i="59"/>
  <c r="Q4" i="58"/>
  <c r="S117" i="59"/>
  <c r="M4" i="58"/>
  <c r="O117" i="59"/>
  <c r="I4" i="58"/>
  <c r="K117" i="59"/>
  <c r="E4" i="58"/>
  <c r="X66" i="60"/>
  <c r="U75" i="60"/>
  <c r="M75" i="60"/>
  <c r="E75" i="60"/>
  <c r="R74" i="60"/>
  <c r="J74" i="60"/>
  <c r="Q71" i="60"/>
  <c r="I71" i="60"/>
  <c r="V70" i="60"/>
  <c r="N70" i="60"/>
  <c r="F70" i="60"/>
  <c r="U67" i="60"/>
  <c r="Q67" i="60"/>
  <c r="M67" i="60"/>
  <c r="E67" i="60"/>
  <c r="R66" i="60"/>
  <c r="J66" i="60"/>
  <c r="F66" i="60"/>
  <c r="Q63" i="60"/>
  <c r="I63" i="60"/>
  <c r="E63" i="60"/>
  <c r="V62" i="60"/>
  <c r="N62" i="60"/>
  <c r="J62" i="60"/>
  <c r="V117" i="59"/>
  <c r="P4" i="58"/>
  <c r="R117" i="59"/>
  <c r="L4" i="58"/>
  <c r="N117" i="59"/>
  <c r="H4" i="58"/>
  <c r="J117" i="59"/>
  <c r="D4" i="58"/>
  <c r="U117" i="59"/>
  <c r="O4" i="58"/>
  <c r="Q117" i="59"/>
  <c r="K4" i="58"/>
  <c r="M117" i="59"/>
  <c r="G4" i="58"/>
  <c r="I117" i="59"/>
  <c r="C4" i="58"/>
  <c r="W70" i="60"/>
  <c r="O70" i="60"/>
  <c r="P76" i="60"/>
  <c r="D72" i="60"/>
  <c r="H68" i="60"/>
  <c r="T64" i="60"/>
  <c r="L64" i="60"/>
  <c r="R63" i="60"/>
  <c r="F75" i="60"/>
  <c r="T67" i="60"/>
  <c r="D67" i="60"/>
  <c r="I66" i="60"/>
  <c r="H63" i="60"/>
  <c r="H73" i="60"/>
  <c r="T69" i="60"/>
  <c r="H76" i="60"/>
  <c r="T72" i="60"/>
  <c r="L72" i="60"/>
  <c r="P68" i="60"/>
  <c r="P64" i="60"/>
  <c r="D64" i="60"/>
  <c r="W73" i="60"/>
  <c r="G73" i="60"/>
  <c r="K69" i="60"/>
  <c r="C69" i="60"/>
  <c r="W65" i="60"/>
  <c r="O65" i="60"/>
  <c r="C74" i="60"/>
  <c r="S64" i="60"/>
  <c r="C64" i="60"/>
  <c r="S66" i="60"/>
  <c r="U73" i="60"/>
  <c r="Q73" i="60"/>
  <c r="M73" i="60"/>
  <c r="I73" i="60"/>
  <c r="E73" i="60"/>
  <c r="D116" i="59"/>
  <c r="D117" i="59"/>
  <c r="O73" i="60"/>
  <c r="S69" i="60"/>
  <c r="G69" i="60"/>
  <c r="G65" i="60"/>
  <c r="E116" i="59"/>
  <c r="E117" i="59"/>
  <c r="M76" i="60"/>
  <c r="R75" i="60"/>
  <c r="W74" i="60"/>
  <c r="G74" i="60"/>
  <c r="L73" i="60"/>
  <c r="Q72" i="60"/>
  <c r="V71" i="60"/>
  <c r="F71" i="60"/>
  <c r="K70" i="60"/>
  <c r="S89" i="60"/>
  <c r="W88" i="60"/>
  <c r="L87" i="60"/>
  <c r="V85" i="60"/>
  <c r="K84" i="60"/>
  <c r="U82" i="60"/>
  <c r="D109" i="59"/>
  <c r="D101" i="59"/>
  <c r="D115" i="59"/>
  <c r="E114" i="59"/>
  <c r="D111" i="59"/>
  <c r="E110" i="59"/>
  <c r="D107" i="59"/>
  <c r="E106" i="59"/>
  <c r="D103" i="59"/>
  <c r="E102" i="59"/>
  <c r="D99" i="59"/>
  <c r="E98" i="59"/>
  <c r="D95" i="59"/>
  <c r="E94" i="59"/>
  <c r="D93" i="59"/>
  <c r="D113" i="59"/>
  <c r="D105" i="59"/>
  <c r="D97" i="59"/>
  <c r="D114" i="59"/>
  <c r="E113" i="59"/>
  <c r="D110" i="59"/>
  <c r="E109" i="59"/>
  <c r="D106" i="59"/>
  <c r="E105" i="59"/>
  <c r="D102" i="59"/>
  <c r="E101" i="59"/>
  <c r="D98" i="59"/>
  <c r="E97" i="59"/>
  <c r="D94" i="59"/>
  <c r="E93" i="59"/>
  <c r="D86" i="60"/>
  <c r="N84" i="60"/>
  <c r="V77" i="60"/>
  <c r="R77" i="60"/>
  <c r="N77" i="60"/>
  <c r="J77" i="60"/>
  <c r="F77" i="60"/>
  <c r="W76" i="60"/>
  <c r="S76" i="60"/>
  <c r="O76" i="60"/>
  <c r="K76" i="60"/>
  <c r="G76" i="60"/>
  <c r="C76" i="60"/>
  <c r="T75" i="60"/>
  <c r="P75" i="60"/>
  <c r="L75" i="60"/>
  <c r="H75" i="60"/>
  <c r="D75" i="60"/>
  <c r="U74" i="60"/>
  <c r="Q74" i="60"/>
  <c r="M74" i="60"/>
  <c r="I74" i="60"/>
  <c r="E74" i="60"/>
  <c r="V73" i="60"/>
  <c r="R73" i="60"/>
  <c r="N73" i="60"/>
  <c r="J73" i="60"/>
  <c r="F73" i="60"/>
  <c r="W91" i="60"/>
  <c r="W72" i="60"/>
  <c r="S91" i="60"/>
  <c r="S72" i="60"/>
  <c r="O91" i="60"/>
  <c r="O72" i="60"/>
  <c r="K91" i="60"/>
  <c r="K72" i="60"/>
  <c r="G91" i="60"/>
  <c r="G72" i="60"/>
  <c r="C91" i="60"/>
  <c r="C72" i="60"/>
  <c r="T90" i="60"/>
  <c r="T71" i="60"/>
  <c r="P90" i="60"/>
  <c r="P71" i="60"/>
  <c r="L90" i="60"/>
  <c r="L71" i="60"/>
  <c r="H90" i="60"/>
  <c r="H71" i="60"/>
  <c r="D90" i="60"/>
  <c r="D71" i="60"/>
  <c r="U89" i="60"/>
  <c r="U70" i="60"/>
  <c r="Q89" i="60"/>
  <c r="Q70" i="60"/>
  <c r="M89" i="60"/>
  <c r="M70" i="60"/>
  <c r="I89" i="60"/>
  <c r="I70" i="60"/>
  <c r="E89" i="60"/>
  <c r="E70" i="60"/>
  <c r="V88" i="60"/>
  <c r="V69" i="60"/>
  <c r="R88" i="60"/>
  <c r="R69" i="60"/>
  <c r="N88" i="60"/>
  <c r="N69" i="60"/>
  <c r="J69" i="60"/>
  <c r="F88" i="60"/>
  <c r="F69" i="60"/>
  <c r="W87" i="60"/>
  <c r="W68" i="60"/>
  <c r="S87" i="60"/>
  <c r="S68" i="60"/>
  <c r="O68" i="60"/>
  <c r="O87" i="60"/>
  <c r="K87" i="60"/>
  <c r="K68" i="60"/>
  <c r="G87" i="60"/>
  <c r="G68" i="60"/>
  <c r="C87" i="60"/>
  <c r="C68" i="60"/>
  <c r="P86" i="60"/>
  <c r="P67" i="60"/>
  <c r="L86" i="60"/>
  <c r="L67" i="60"/>
  <c r="Q85" i="60"/>
  <c r="V84" i="60"/>
  <c r="N65" i="60"/>
  <c r="F84" i="60"/>
  <c r="K83" i="60"/>
  <c r="P82" i="60"/>
  <c r="U81" i="60"/>
  <c r="Q81" i="60"/>
  <c r="N75" i="60"/>
  <c r="V67" i="60"/>
  <c r="J63" i="60"/>
  <c r="T86" i="60"/>
  <c r="X85" i="60"/>
  <c r="E112" i="59"/>
  <c r="E108" i="59"/>
  <c r="E104" i="59"/>
  <c r="E100" i="59"/>
  <c r="E96" i="59"/>
  <c r="E92" i="59"/>
  <c r="E115" i="59"/>
  <c r="D112" i="59"/>
  <c r="E111" i="59"/>
  <c r="D108" i="59"/>
  <c r="E107" i="59"/>
  <c r="D104" i="59"/>
  <c r="E103" i="59"/>
  <c r="D100" i="59"/>
  <c r="E99" i="59"/>
  <c r="D96" i="59"/>
  <c r="E95" i="59"/>
  <c r="D92" i="59"/>
  <c r="I91" i="60"/>
  <c r="N90" i="60"/>
  <c r="F67" i="60"/>
  <c r="S83" i="60"/>
  <c r="V76" i="60"/>
  <c r="R76" i="60"/>
  <c r="N76" i="60"/>
  <c r="J76" i="60"/>
  <c r="F76" i="60"/>
  <c r="W75" i="60"/>
  <c r="S75" i="60"/>
  <c r="O75" i="60"/>
  <c r="K75" i="60"/>
  <c r="G75" i="60"/>
  <c r="C75" i="60"/>
  <c r="T74" i="60"/>
  <c r="P74" i="60"/>
  <c r="L74" i="60"/>
  <c r="H74" i="60"/>
  <c r="D74" i="60"/>
  <c r="V72" i="60"/>
  <c r="R72" i="60"/>
  <c r="N72" i="60"/>
  <c r="J72" i="60"/>
  <c r="F72" i="60"/>
  <c r="W71" i="60"/>
  <c r="S71" i="60"/>
  <c r="O71" i="60"/>
  <c r="K71" i="60"/>
  <c r="G71" i="60"/>
  <c r="C71" i="60"/>
  <c r="T70" i="60"/>
  <c r="P70" i="60"/>
  <c r="L70" i="60"/>
  <c r="H70" i="60"/>
  <c r="D70" i="60"/>
  <c r="Q91" i="60"/>
  <c r="V90" i="60"/>
  <c r="F90" i="60"/>
  <c r="K89" i="60"/>
  <c r="G88" i="60"/>
  <c r="Q86" i="60"/>
  <c r="F85" i="60"/>
  <c r="P83" i="60"/>
  <c r="E82" i="60"/>
  <c r="U91" i="60"/>
  <c r="M91" i="60"/>
  <c r="E91" i="60"/>
  <c r="R90" i="60"/>
  <c r="J90" i="60"/>
  <c r="W89" i="60"/>
  <c r="O89" i="60"/>
  <c r="G89" i="60"/>
  <c r="C89" i="60"/>
  <c r="T88" i="60"/>
  <c r="P88" i="60"/>
  <c r="L88" i="60"/>
  <c r="H88" i="60"/>
  <c r="D88" i="60"/>
  <c r="U87" i="60"/>
  <c r="Q87" i="60"/>
  <c r="M87" i="60"/>
  <c r="I87" i="60"/>
  <c r="E87" i="60"/>
  <c r="V86" i="60"/>
  <c r="R86" i="60"/>
  <c r="N86" i="60"/>
  <c r="J86" i="60"/>
  <c r="F86" i="60"/>
  <c r="W85" i="60"/>
  <c r="S85" i="60"/>
  <c r="O85" i="60"/>
  <c r="K85" i="60"/>
  <c r="G85" i="60"/>
  <c r="C85" i="60"/>
  <c r="T84" i="60"/>
  <c r="P84" i="60"/>
  <c r="L84" i="60"/>
  <c r="H84" i="60"/>
  <c r="D84" i="60"/>
  <c r="U83" i="60"/>
  <c r="Q83" i="60"/>
  <c r="M83" i="60"/>
  <c r="I83" i="60"/>
  <c r="E83" i="60"/>
  <c r="V82" i="60"/>
  <c r="R82" i="60"/>
  <c r="N82" i="60"/>
  <c r="J82" i="60"/>
  <c r="F82" i="60"/>
  <c r="W81" i="60"/>
  <c r="S81" i="60"/>
  <c r="O81" i="60"/>
  <c r="K62" i="60"/>
  <c r="G62" i="60"/>
  <c r="C81" i="60"/>
  <c r="C62" i="60"/>
  <c r="P77" i="60"/>
  <c r="U76" i="60"/>
  <c r="E76" i="60"/>
  <c r="J75" i="60"/>
  <c r="O74" i="60"/>
  <c r="T73" i="60"/>
  <c r="D73" i="60"/>
  <c r="I72" i="60"/>
  <c r="N71" i="60"/>
  <c r="S70" i="60"/>
  <c r="C70" i="60"/>
  <c r="P69" i="60"/>
  <c r="H69" i="60"/>
  <c r="U68" i="60"/>
  <c r="M68" i="60"/>
  <c r="E68" i="60"/>
  <c r="R67" i="60"/>
  <c r="J67" i="60"/>
  <c r="W66" i="60"/>
  <c r="O66" i="60"/>
  <c r="G66" i="60"/>
  <c r="T65" i="60"/>
  <c r="L65" i="60"/>
  <c r="D65" i="60"/>
  <c r="Q64" i="60"/>
  <c r="I64" i="60"/>
  <c r="V63" i="60"/>
  <c r="N63" i="60"/>
  <c r="F63" i="60"/>
  <c r="S62" i="60"/>
  <c r="J91" i="60"/>
  <c r="O90" i="60"/>
  <c r="T89" i="60"/>
  <c r="K81" i="60"/>
  <c r="T91" i="60"/>
  <c r="P91" i="60"/>
  <c r="L91" i="60"/>
  <c r="H91" i="60"/>
  <c r="D91" i="60"/>
  <c r="U90" i="60"/>
  <c r="Q90" i="60"/>
  <c r="M90" i="60"/>
  <c r="I90" i="60"/>
  <c r="E90" i="60"/>
  <c r="V89" i="60"/>
  <c r="R89" i="60"/>
  <c r="N89" i="60"/>
  <c r="J89" i="60"/>
  <c r="F89" i="60"/>
  <c r="S88" i="60"/>
  <c r="O88" i="60"/>
  <c r="K88" i="60"/>
  <c r="C88" i="60"/>
  <c r="T87" i="60"/>
  <c r="P87" i="60"/>
  <c r="H87" i="60"/>
  <c r="D87" i="60"/>
  <c r="U86" i="60"/>
  <c r="M86" i="60"/>
  <c r="I86" i="60"/>
  <c r="E86" i="60"/>
  <c r="R85" i="60"/>
  <c r="N85" i="60"/>
  <c r="J85" i="60"/>
  <c r="W84" i="60"/>
  <c r="S84" i="60"/>
  <c r="O84" i="60"/>
  <c r="G84" i="60"/>
  <c r="C84" i="60"/>
  <c r="T83" i="60"/>
  <c r="L83" i="60"/>
  <c r="H83" i="60"/>
  <c r="D83" i="60"/>
  <c r="Q82" i="60"/>
  <c r="M82" i="60"/>
  <c r="I82" i="60"/>
  <c r="V81" i="60"/>
  <c r="R81" i="60"/>
  <c r="N81" i="60"/>
  <c r="J81" i="60"/>
  <c r="F81" i="60"/>
  <c r="F62" i="60"/>
  <c r="W77" i="60"/>
  <c r="O77" i="60"/>
  <c r="G77" i="60"/>
  <c r="T76" i="60"/>
  <c r="L76" i="60"/>
  <c r="D76" i="60"/>
  <c r="Q75" i="60"/>
  <c r="I75" i="60"/>
  <c r="V74" i="60"/>
  <c r="N74" i="60"/>
  <c r="F74" i="60"/>
  <c r="S73" i="60"/>
  <c r="K73" i="60"/>
  <c r="C73" i="60"/>
  <c r="P72" i="60"/>
  <c r="H72" i="60"/>
  <c r="U71" i="60"/>
  <c r="M71" i="60"/>
  <c r="E71" i="60"/>
  <c r="R70" i="60"/>
  <c r="J70" i="60"/>
  <c r="W69" i="60"/>
  <c r="O69" i="60"/>
  <c r="T68" i="60"/>
  <c r="L68" i="60"/>
  <c r="D68" i="60"/>
  <c r="I67" i="60"/>
  <c r="V66" i="60"/>
  <c r="N66" i="60"/>
  <c r="S65" i="60"/>
  <c r="K65" i="60"/>
  <c r="C65" i="60"/>
  <c r="H64" i="60"/>
  <c r="U63" i="60"/>
  <c r="M63" i="60"/>
  <c r="R62" i="60"/>
  <c r="G81" i="60"/>
  <c r="H86" i="60"/>
  <c r="U85" i="60"/>
  <c r="M85" i="60"/>
  <c r="E85" i="60"/>
  <c r="R84" i="60"/>
  <c r="J84" i="60"/>
  <c r="W83" i="60"/>
  <c r="O83" i="60"/>
  <c r="G83" i="60"/>
  <c r="T82" i="60"/>
  <c r="L82" i="60"/>
  <c r="D82" i="60"/>
  <c r="M81" i="60"/>
  <c r="I81" i="60"/>
  <c r="E81" i="60"/>
  <c r="H67" i="60"/>
  <c r="U66" i="60"/>
  <c r="Q66" i="60"/>
  <c r="M66" i="60"/>
  <c r="E66" i="60"/>
  <c r="V65" i="60"/>
  <c r="R65" i="60"/>
  <c r="J65" i="60"/>
  <c r="F65" i="60"/>
  <c r="W64" i="60"/>
  <c r="O64" i="60"/>
  <c r="K64" i="60"/>
  <c r="G64" i="60"/>
  <c r="T63" i="60"/>
  <c r="P63" i="60"/>
  <c r="L63" i="60"/>
  <c r="D63" i="60"/>
  <c r="U62" i="60"/>
  <c r="Q62" i="60"/>
  <c r="M62" i="60"/>
  <c r="V91" i="60"/>
  <c r="N91" i="60"/>
  <c r="F91" i="60"/>
  <c r="S90" i="60"/>
  <c r="K90" i="60"/>
  <c r="C90" i="60"/>
  <c r="P89" i="60"/>
  <c r="H89" i="60"/>
  <c r="U88" i="60"/>
  <c r="Q88" i="60"/>
  <c r="M88" i="60"/>
  <c r="I88" i="60"/>
  <c r="E88" i="60"/>
  <c r="V87" i="60"/>
  <c r="R87" i="60"/>
  <c r="N87" i="60"/>
  <c r="J87" i="60"/>
  <c r="F87" i="60"/>
  <c r="W86" i="60"/>
  <c r="S86" i="60"/>
  <c r="O86" i="60"/>
  <c r="K86" i="60"/>
  <c r="G86" i="60"/>
  <c r="C86" i="60"/>
  <c r="T85" i="60"/>
  <c r="P85" i="60"/>
  <c r="L85" i="60"/>
  <c r="H85" i="60"/>
  <c r="D85" i="60"/>
  <c r="U84" i="60"/>
  <c r="Q84" i="60"/>
  <c r="M84" i="60"/>
  <c r="I84" i="60"/>
  <c r="E84" i="60"/>
  <c r="V83" i="60"/>
  <c r="R83" i="60"/>
  <c r="N83" i="60"/>
  <c r="J83" i="60"/>
  <c r="F83" i="60"/>
  <c r="W82" i="60"/>
  <c r="S82" i="60"/>
  <c r="O82" i="60"/>
  <c r="K82" i="60"/>
  <c r="G82" i="60"/>
  <c r="C82" i="60"/>
  <c r="T81" i="60"/>
  <c r="P81" i="60"/>
  <c r="L81" i="60"/>
  <c r="L62" i="60"/>
  <c r="H81" i="60"/>
  <c r="H62" i="60"/>
  <c r="D81" i="60"/>
  <c r="D62" i="60"/>
  <c r="U69" i="60"/>
  <c r="Q69" i="60"/>
  <c r="M69" i="60"/>
  <c r="I69" i="60"/>
  <c r="E69" i="60"/>
  <c r="V68" i="60"/>
  <c r="R68" i="60"/>
  <c r="N68" i="60"/>
  <c r="J68" i="60"/>
  <c r="F68" i="60"/>
  <c r="W67" i="60"/>
  <c r="S67" i="60"/>
  <c r="O67" i="60"/>
  <c r="K67" i="60"/>
  <c r="G67" i="60"/>
  <c r="C67" i="60"/>
  <c r="T66" i="60"/>
  <c r="P66" i="60"/>
  <c r="L66" i="60"/>
  <c r="H66" i="60"/>
  <c r="D66" i="60"/>
  <c r="U65" i="60"/>
  <c r="Q65" i="60"/>
  <c r="M65" i="60"/>
  <c r="I65" i="60"/>
  <c r="E65" i="60"/>
  <c r="V64" i="60"/>
  <c r="R64" i="60"/>
  <c r="N64" i="60"/>
  <c r="J64" i="60"/>
  <c r="F64" i="60"/>
  <c r="W63" i="60"/>
  <c r="S63" i="60"/>
  <c r="O63" i="60"/>
  <c r="K63" i="60"/>
  <c r="G63" i="60"/>
  <c r="C63" i="60"/>
  <c r="T62" i="60"/>
  <c r="P62" i="60"/>
  <c r="E62" i="60"/>
  <c r="J24" i="61"/>
  <c r="V29" i="61"/>
  <c r="R29" i="61"/>
  <c r="N29" i="61"/>
  <c r="J29" i="61"/>
  <c r="F29" i="61"/>
  <c r="W28" i="61"/>
  <c r="S28" i="61"/>
  <c r="O28" i="61"/>
  <c r="K28" i="61"/>
  <c r="G28" i="61"/>
  <c r="C28" i="61"/>
  <c r="U25" i="61"/>
  <c r="E25" i="61"/>
  <c r="U21" i="61"/>
  <c r="E21" i="61"/>
  <c r="J20" i="61"/>
  <c r="U24" i="61"/>
  <c r="Q24" i="61"/>
  <c r="M24" i="61"/>
  <c r="I24" i="61"/>
  <c r="E24" i="61"/>
  <c r="V23" i="61"/>
  <c r="R23" i="61"/>
  <c r="N23" i="61"/>
  <c r="J23" i="61"/>
  <c r="F23" i="61"/>
  <c r="U20" i="61"/>
  <c r="Q20" i="61"/>
  <c r="M20" i="61"/>
  <c r="I20" i="61"/>
  <c r="E20" i="61"/>
  <c r="V19" i="61"/>
  <c r="R19" i="61"/>
  <c r="N19" i="61"/>
  <c r="J19" i="61"/>
  <c r="F19" i="61"/>
  <c r="T25" i="61"/>
  <c r="L25" i="61"/>
  <c r="L21" i="61"/>
  <c r="D21" i="61"/>
  <c r="T29" i="61"/>
  <c r="D29" i="61"/>
  <c r="H25" i="61"/>
  <c r="T21" i="61"/>
  <c r="P25" i="61"/>
  <c r="D25" i="61"/>
  <c r="P21" i="61"/>
  <c r="H21" i="61"/>
  <c r="Q25" i="61"/>
  <c r="M25" i="61"/>
  <c r="I25" i="61"/>
  <c r="V24" i="61"/>
  <c r="R24" i="61"/>
  <c r="N24" i="61"/>
  <c r="F24" i="61"/>
  <c r="W23" i="61"/>
  <c r="S23" i="61"/>
  <c r="K23" i="61"/>
  <c r="G23" i="61"/>
  <c r="C23" i="61"/>
  <c r="Q21" i="61"/>
  <c r="M21" i="61"/>
  <c r="I21" i="61"/>
  <c r="V20" i="61"/>
  <c r="R20" i="61"/>
  <c r="N20" i="61"/>
  <c r="F20" i="61"/>
  <c r="W19" i="61"/>
  <c r="S19" i="61"/>
  <c r="K19" i="61"/>
  <c r="G19" i="61"/>
  <c r="C19" i="61"/>
  <c r="S22" i="61"/>
  <c r="K22" i="61"/>
  <c r="O23" i="61"/>
  <c r="O19" i="61"/>
  <c r="U29" i="61"/>
  <c r="Q29" i="61"/>
  <c r="M29" i="61"/>
  <c r="I29" i="61"/>
  <c r="E29" i="61"/>
  <c r="V28" i="61"/>
  <c r="R28" i="61"/>
  <c r="N28" i="61"/>
  <c r="J28" i="61"/>
  <c r="F28" i="61"/>
  <c r="W27" i="61"/>
  <c r="S27" i="61"/>
  <c r="O27" i="61"/>
  <c r="K27" i="61"/>
  <c r="G27" i="61"/>
  <c r="C27" i="61"/>
  <c r="W25" i="61"/>
  <c r="S25" i="61"/>
  <c r="O25" i="61"/>
  <c r="K25" i="61"/>
  <c r="G25" i="61"/>
  <c r="C25" i="61"/>
  <c r="T24" i="61"/>
  <c r="P24" i="61"/>
  <c r="L24" i="61"/>
  <c r="H24" i="61"/>
  <c r="D24" i="61"/>
  <c r="U23" i="61"/>
  <c r="Q23" i="61"/>
  <c r="M23" i="61"/>
  <c r="I23" i="61"/>
  <c r="E23" i="61"/>
  <c r="V22" i="61"/>
  <c r="R22" i="61"/>
  <c r="N22" i="61"/>
  <c r="J22" i="61"/>
  <c r="F22" i="61"/>
  <c r="W21" i="61"/>
  <c r="S21" i="61"/>
  <c r="O21" i="61"/>
  <c r="K21" i="61"/>
  <c r="G21" i="61"/>
  <c r="C21" i="61"/>
  <c r="T20" i="61"/>
  <c r="P20" i="61"/>
  <c r="L20" i="61"/>
  <c r="H20" i="61"/>
  <c r="D20" i="61"/>
  <c r="U19" i="61"/>
  <c r="Q19" i="61"/>
  <c r="M19" i="61"/>
  <c r="I19" i="61"/>
  <c r="E19" i="61"/>
  <c r="Q31" i="61"/>
  <c r="W22" i="61"/>
  <c r="C22" i="61"/>
  <c r="U28" i="61"/>
  <c r="Q28" i="61"/>
  <c r="M28" i="61"/>
  <c r="I28" i="61"/>
  <c r="E28" i="61"/>
  <c r="V27" i="61"/>
  <c r="R27" i="61"/>
  <c r="N27" i="61"/>
  <c r="J27" i="61"/>
  <c r="F27" i="61"/>
  <c r="W24" i="61"/>
  <c r="S24" i="61"/>
  <c r="O24" i="61"/>
  <c r="K24" i="61"/>
  <c r="G24" i="61"/>
  <c r="C24" i="61"/>
  <c r="T23" i="61"/>
  <c r="P23" i="61"/>
  <c r="L23" i="61"/>
  <c r="H23" i="61"/>
  <c r="D23" i="61"/>
  <c r="U22" i="61"/>
  <c r="Q22" i="61"/>
  <c r="M22" i="61"/>
  <c r="I22" i="61"/>
  <c r="E22" i="61"/>
  <c r="V21" i="61"/>
  <c r="R21" i="61"/>
  <c r="N21" i="61"/>
  <c r="J21" i="61"/>
  <c r="F21" i="61"/>
  <c r="W20" i="61"/>
  <c r="S20" i="61"/>
  <c r="O20" i="61"/>
  <c r="K20" i="61"/>
  <c r="G20" i="61"/>
  <c r="C20" i="61"/>
  <c r="T19" i="61"/>
  <c r="P19" i="61"/>
  <c r="L19" i="61"/>
  <c r="H19" i="61"/>
  <c r="D19" i="61"/>
  <c r="M31" i="61"/>
  <c r="O22" i="61"/>
  <c r="G22" i="61"/>
  <c r="T27" i="61"/>
  <c r="P27" i="61"/>
  <c r="H27" i="61"/>
  <c r="W29" i="61"/>
  <c r="S29" i="61"/>
  <c r="O29" i="61"/>
  <c r="K29" i="61"/>
  <c r="G29" i="61"/>
  <c r="C29" i="61"/>
  <c r="T28" i="61"/>
  <c r="P28" i="61"/>
  <c r="L28" i="61"/>
  <c r="H28" i="61"/>
  <c r="D28" i="61"/>
  <c r="U27" i="61"/>
  <c r="Q27" i="61"/>
  <c r="M27" i="61"/>
  <c r="I27" i="61"/>
  <c r="E27" i="61"/>
  <c r="I31" i="61"/>
  <c r="L27" i="61"/>
  <c r="D27" i="61"/>
  <c r="T22" i="61"/>
  <c r="P22" i="61"/>
  <c r="D22" i="61"/>
  <c r="T31" i="61"/>
  <c r="P31" i="61"/>
  <c r="L31" i="61"/>
  <c r="H31" i="61"/>
  <c r="H22" i="61"/>
  <c r="P29" i="61"/>
  <c r="L29" i="61"/>
  <c r="H29" i="61"/>
  <c r="V25" i="61"/>
  <c r="R25" i="61"/>
  <c r="N25" i="61"/>
  <c r="J25" i="61"/>
  <c r="F25" i="61"/>
  <c r="X2" i="61"/>
  <c r="X34" i="61" s="1"/>
  <c r="W2" i="61"/>
  <c r="W34" i="61" s="1"/>
  <c r="V2" i="61"/>
  <c r="V34" i="61" s="1"/>
  <c r="U2" i="61"/>
  <c r="U34" i="61" s="1"/>
  <c r="T2" i="61"/>
  <c r="T34" i="61" s="1"/>
  <c r="S2" i="61"/>
  <c r="S34" i="61" s="1"/>
  <c r="R2" i="61"/>
  <c r="R34" i="61" s="1"/>
  <c r="Q2" i="61"/>
  <c r="Q34" i="61" s="1"/>
  <c r="P2" i="61"/>
  <c r="P34" i="61" s="1"/>
  <c r="O2" i="61"/>
  <c r="O34" i="61" s="1"/>
  <c r="N2" i="61"/>
  <c r="N34" i="61" s="1"/>
  <c r="M2" i="61"/>
  <c r="M34" i="61" s="1"/>
  <c r="L2" i="61"/>
  <c r="L34" i="61" s="1"/>
  <c r="K2" i="61"/>
  <c r="K34" i="61" s="1"/>
  <c r="J2" i="61"/>
  <c r="J34" i="61" s="1"/>
  <c r="I2" i="61"/>
  <c r="I34" i="61" s="1"/>
  <c r="H2" i="61"/>
  <c r="H34" i="61" s="1"/>
  <c r="G2" i="61"/>
  <c r="G34" i="61" s="1"/>
  <c r="F2" i="61"/>
  <c r="F34" i="61" s="1"/>
  <c r="E2" i="61"/>
  <c r="D2" i="61"/>
  <c r="C2" i="61"/>
  <c r="X2" i="60"/>
  <c r="X42" i="60" s="1"/>
  <c r="W2" i="60"/>
  <c r="V2" i="60"/>
  <c r="U2" i="60"/>
  <c r="T2" i="60"/>
  <c r="S2" i="60"/>
  <c r="R2" i="60"/>
  <c r="Q2" i="60"/>
  <c r="P2" i="60"/>
  <c r="O2" i="60"/>
  <c r="N2" i="60"/>
  <c r="M2" i="60"/>
  <c r="L2" i="60"/>
  <c r="L42" i="60" s="1"/>
  <c r="K2" i="60"/>
  <c r="J2" i="60"/>
  <c r="I2" i="60"/>
  <c r="H2" i="60"/>
  <c r="H42" i="60" s="1"/>
  <c r="G2" i="60"/>
  <c r="G42" i="60" s="1"/>
  <c r="F2" i="60"/>
  <c r="E2" i="60"/>
  <c r="D2" i="60"/>
  <c r="C2" i="60"/>
  <c r="C2" i="59"/>
  <c r="D2" i="59"/>
  <c r="E2" i="59"/>
  <c r="F2" i="59"/>
  <c r="G2" i="59"/>
  <c r="G149" i="59" s="1"/>
  <c r="H2" i="59"/>
  <c r="H32" i="59" s="1"/>
  <c r="I2" i="59"/>
  <c r="J2" i="59"/>
  <c r="K2" i="59"/>
  <c r="K149" i="59" s="1"/>
  <c r="L2" i="59"/>
  <c r="L32" i="59" s="1"/>
  <c r="M2" i="59"/>
  <c r="N2" i="59"/>
  <c r="O2" i="59"/>
  <c r="O149" i="59" s="1"/>
  <c r="P2" i="59"/>
  <c r="P91" i="59" s="1"/>
  <c r="Q2" i="59"/>
  <c r="R2" i="59"/>
  <c r="S2" i="59"/>
  <c r="S149" i="59" s="1"/>
  <c r="T2" i="59"/>
  <c r="U2" i="59"/>
  <c r="V2" i="59"/>
  <c r="W2" i="59"/>
  <c r="W149" i="59" s="1"/>
  <c r="X2" i="59"/>
  <c r="X91" i="59" s="1"/>
  <c r="X31" i="61"/>
  <c r="X29" i="61"/>
  <c r="X28" i="61"/>
  <c r="X27" i="61"/>
  <c r="X25" i="61"/>
  <c r="X24" i="61"/>
  <c r="X23" i="61"/>
  <c r="X22" i="61"/>
  <c r="X21" i="61"/>
  <c r="X20" i="61"/>
  <c r="X19" i="61"/>
  <c r="X91" i="60"/>
  <c r="X90" i="60"/>
  <c r="X89" i="60"/>
  <c r="X88" i="60"/>
  <c r="X87" i="60"/>
  <c r="X86" i="60"/>
  <c r="X84" i="60"/>
  <c r="X83" i="60"/>
  <c r="X82" i="60"/>
  <c r="X81" i="60"/>
  <c r="X77" i="60"/>
  <c r="X76" i="60"/>
  <c r="X75" i="60"/>
  <c r="X74" i="60"/>
  <c r="X73" i="60"/>
  <c r="X72" i="60"/>
  <c r="X71" i="60"/>
  <c r="X70" i="60"/>
  <c r="X69" i="60"/>
  <c r="X68" i="60"/>
  <c r="X67" i="60"/>
  <c r="X65" i="60"/>
  <c r="X64" i="60"/>
  <c r="X63" i="60"/>
  <c r="X62" i="60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X95" i="59"/>
  <c r="W95" i="59"/>
  <c r="V95" i="59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H95" i="59"/>
  <c r="G95" i="59"/>
  <c r="F95" i="59"/>
  <c r="X94" i="59"/>
  <c r="W94" i="59"/>
  <c r="V94" i="59"/>
  <c r="U94" i="59"/>
  <c r="T94" i="59"/>
  <c r="S94" i="59"/>
  <c r="R94" i="59"/>
  <c r="Q94" i="59"/>
  <c r="P94" i="59"/>
  <c r="O94" i="59"/>
  <c r="N94" i="59"/>
  <c r="M94" i="59"/>
  <c r="L94" i="59"/>
  <c r="K94" i="59"/>
  <c r="J94" i="59"/>
  <c r="I94" i="59"/>
  <c r="H94" i="59"/>
  <c r="G94" i="59"/>
  <c r="F94" i="59"/>
  <c r="X93" i="59"/>
  <c r="W93" i="59"/>
  <c r="V93" i="59"/>
  <c r="U93" i="59"/>
  <c r="T93" i="59"/>
  <c r="S93" i="59"/>
  <c r="R93" i="59"/>
  <c r="Q93" i="59"/>
  <c r="P93" i="59"/>
  <c r="O93" i="59"/>
  <c r="N93" i="59"/>
  <c r="M93" i="59"/>
  <c r="L93" i="59"/>
  <c r="K93" i="59"/>
  <c r="J93" i="59"/>
  <c r="I93" i="59"/>
  <c r="H93" i="59"/>
  <c r="G93" i="59"/>
  <c r="F93" i="59"/>
  <c r="X92" i="59"/>
  <c r="W92" i="59"/>
  <c r="V92" i="59"/>
  <c r="U92" i="59"/>
  <c r="T92" i="59"/>
  <c r="S92" i="59"/>
  <c r="R92" i="59"/>
  <c r="Q92" i="59"/>
  <c r="P92" i="59"/>
  <c r="O92" i="59"/>
  <c r="N92" i="59"/>
  <c r="M92" i="59"/>
  <c r="L92" i="59"/>
  <c r="K92" i="59"/>
  <c r="J92" i="59"/>
  <c r="I92" i="59"/>
  <c r="H92" i="59"/>
  <c r="G92" i="59"/>
  <c r="F92" i="59"/>
  <c r="T91" i="59"/>
  <c r="P33" i="50" l="1"/>
  <c r="P37" i="50"/>
  <c r="P32" i="50"/>
  <c r="P34" i="50"/>
  <c r="P31" i="50"/>
  <c r="P30" i="50"/>
  <c r="P36" i="50"/>
  <c r="P29" i="50"/>
  <c r="P35" i="50"/>
  <c r="M33" i="50"/>
  <c r="M35" i="50"/>
  <c r="M30" i="50"/>
  <c r="M32" i="50"/>
  <c r="M31" i="50"/>
  <c r="M36" i="50"/>
  <c r="M37" i="50"/>
  <c r="M29" i="50"/>
  <c r="M34" i="50"/>
  <c r="J34" i="50"/>
  <c r="J32" i="50"/>
  <c r="J36" i="50"/>
  <c r="J31" i="50"/>
  <c r="J37" i="50"/>
  <c r="J29" i="50"/>
  <c r="J33" i="50"/>
  <c r="J30" i="50"/>
  <c r="J35" i="50"/>
  <c r="G30" i="50"/>
  <c r="G35" i="50"/>
  <c r="G36" i="50"/>
  <c r="G31" i="50"/>
  <c r="G33" i="50"/>
  <c r="G29" i="50"/>
  <c r="G32" i="50"/>
  <c r="G37" i="50"/>
  <c r="G34" i="50"/>
  <c r="O31" i="50"/>
  <c r="O33" i="50"/>
  <c r="O29" i="50"/>
  <c r="O30" i="50"/>
  <c r="O35" i="50"/>
  <c r="O32" i="50"/>
  <c r="O37" i="50"/>
  <c r="O34" i="50"/>
  <c r="O36" i="50"/>
  <c r="D35" i="50"/>
  <c r="D36" i="50"/>
  <c r="D29" i="50"/>
  <c r="D31" i="50"/>
  <c r="D32" i="50"/>
  <c r="D33" i="50"/>
  <c r="D37" i="50"/>
  <c r="D34" i="50"/>
  <c r="D30" i="50"/>
  <c r="L33" i="50"/>
  <c r="L37" i="50"/>
  <c r="L30" i="50"/>
  <c r="L35" i="50"/>
  <c r="L36" i="50"/>
  <c r="L29" i="50"/>
  <c r="L34" i="50"/>
  <c r="L31" i="50"/>
  <c r="L32" i="50"/>
  <c r="C36" i="50"/>
  <c r="C30" i="50"/>
  <c r="C35" i="50"/>
  <c r="C32" i="50"/>
  <c r="C37" i="50"/>
  <c r="C29" i="50"/>
  <c r="C33" i="50"/>
  <c r="C31" i="50"/>
  <c r="C34" i="50"/>
  <c r="K31" i="50"/>
  <c r="K29" i="50"/>
  <c r="K34" i="50"/>
  <c r="K36" i="50"/>
  <c r="K33" i="50"/>
  <c r="K30" i="50"/>
  <c r="K35" i="50"/>
  <c r="K32" i="50"/>
  <c r="K37" i="50"/>
  <c r="H33" i="50"/>
  <c r="H35" i="50"/>
  <c r="H37" i="50"/>
  <c r="H30" i="50"/>
  <c r="H36" i="50"/>
  <c r="H31" i="50"/>
  <c r="H32" i="50"/>
  <c r="H29" i="50"/>
  <c r="H34" i="50"/>
  <c r="E32" i="50"/>
  <c r="E29" i="50"/>
  <c r="E34" i="50"/>
  <c r="E31" i="50"/>
  <c r="E36" i="50"/>
  <c r="E37" i="50"/>
  <c r="E33" i="50"/>
  <c r="E35" i="50"/>
  <c r="E30" i="50"/>
  <c r="I30" i="50"/>
  <c r="I31" i="50"/>
  <c r="I36" i="50"/>
  <c r="I33" i="50"/>
  <c r="I32" i="50"/>
  <c r="I35" i="50"/>
  <c r="I37" i="50"/>
  <c r="I29" i="50"/>
  <c r="I34" i="50"/>
  <c r="F34" i="50"/>
  <c r="F30" i="50"/>
  <c r="F32" i="50"/>
  <c r="F36" i="50"/>
  <c r="F29" i="50"/>
  <c r="F35" i="50"/>
  <c r="F31" i="50"/>
  <c r="F33" i="50"/>
  <c r="F37" i="50"/>
  <c r="N30" i="50"/>
  <c r="N34" i="50"/>
  <c r="N32" i="50"/>
  <c r="N33" i="50"/>
  <c r="N31" i="50"/>
  <c r="N37" i="50"/>
  <c r="N36" i="50"/>
  <c r="N29" i="50"/>
  <c r="N35" i="50"/>
  <c r="R80" i="60"/>
  <c r="R22" i="60"/>
  <c r="R61" i="60"/>
  <c r="R99" i="60"/>
  <c r="K80" i="60"/>
  <c r="K99" i="60"/>
  <c r="K22" i="60"/>
  <c r="K61" i="60"/>
  <c r="I61" i="60"/>
  <c r="I99" i="60"/>
  <c r="I22" i="60"/>
  <c r="I80" i="60"/>
  <c r="Q99" i="60"/>
  <c r="Q61" i="60"/>
  <c r="Q22" i="60"/>
  <c r="Q80" i="60"/>
  <c r="C18" i="61"/>
  <c r="C34" i="61"/>
  <c r="D18" i="61"/>
  <c r="D34" i="61"/>
  <c r="D42" i="60"/>
  <c r="D80" i="60"/>
  <c r="D99" i="60"/>
  <c r="D22" i="60"/>
  <c r="D61" i="60"/>
  <c r="L99" i="60"/>
  <c r="L80" i="60"/>
  <c r="L22" i="60"/>
  <c r="L61" i="60"/>
  <c r="T99" i="60"/>
  <c r="T80" i="60"/>
  <c r="T22" i="60"/>
  <c r="T61" i="60"/>
  <c r="C99" i="60"/>
  <c r="C80" i="60"/>
  <c r="C22" i="60"/>
  <c r="C42" i="60"/>
  <c r="C61" i="60"/>
  <c r="E61" i="60"/>
  <c r="E80" i="60"/>
  <c r="E42" i="60"/>
  <c r="E99" i="60"/>
  <c r="E22" i="60"/>
  <c r="M61" i="60"/>
  <c r="M80" i="60"/>
  <c r="M99" i="60"/>
  <c r="M22" i="60"/>
  <c r="U61" i="60"/>
  <c r="U80" i="60"/>
  <c r="U99" i="60"/>
  <c r="U22" i="60"/>
  <c r="F22" i="60"/>
  <c r="F80" i="60"/>
  <c r="F61" i="60"/>
  <c r="F99" i="60"/>
  <c r="N22" i="60"/>
  <c r="N61" i="60"/>
  <c r="N80" i="60"/>
  <c r="N99" i="60"/>
  <c r="V22" i="60"/>
  <c r="V61" i="60"/>
  <c r="V80" i="60"/>
  <c r="V99" i="60"/>
  <c r="J80" i="60"/>
  <c r="J22" i="60"/>
  <c r="J61" i="60"/>
  <c r="J99" i="60"/>
  <c r="E18" i="61"/>
  <c r="E34" i="61"/>
  <c r="G99" i="60"/>
  <c r="G22" i="60"/>
  <c r="G61" i="60"/>
  <c r="G80" i="60"/>
  <c r="O42" i="60"/>
  <c r="O99" i="60"/>
  <c r="O22" i="60"/>
  <c r="O61" i="60"/>
  <c r="O80" i="60"/>
  <c r="W42" i="60"/>
  <c r="W99" i="60"/>
  <c r="W80" i="60"/>
  <c r="W22" i="60"/>
  <c r="W61" i="60"/>
  <c r="S80" i="60"/>
  <c r="S22" i="60"/>
  <c r="S99" i="60"/>
  <c r="S61" i="60"/>
  <c r="H99" i="60"/>
  <c r="H22" i="60"/>
  <c r="H61" i="60"/>
  <c r="H80" i="60"/>
  <c r="P99" i="60"/>
  <c r="P22" i="60"/>
  <c r="P61" i="60"/>
  <c r="P80" i="60"/>
  <c r="H91" i="59"/>
  <c r="X32" i="59"/>
  <c r="U149" i="59"/>
  <c r="U120" i="59"/>
  <c r="U62" i="59"/>
  <c r="Q120" i="59"/>
  <c r="Q62" i="59"/>
  <c r="M120" i="59"/>
  <c r="M62" i="59"/>
  <c r="I120" i="59"/>
  <c r="I62" i="59"/>
  <c r="E120" i="59"/>
  <c r="E62" i="59"/>
  <c r="T120" i="59"/>
  <c r="T62" i="59"/>
  <c r="P120" i="59"/>
  <c r="P62" i="59"/>
  <c r="L120" i="59"/>
  <c r="L62" i="59"/>
  <c r="H120" i="59"/>
  <c r="H62" i="59"/>
  <c r="D120" i="59"/>
  <c r="D62" i="59"/>
  <c r="W120" i="59"/>
  <c r="W62" i="59"/>
  <c r="S120" i="59"/>
  <c r="S62" i="59"/>
  <c r="O120" i="59"/>
  <c r="O62" i="59"/>
  <c r="K120" i="59"/>
  <c r="K62" i="59"/>
  <c r="G120" i="59"/>
  <c r="G62" i="59"/>
  <c r="C149" i="59"/>
  <c r="C120" i="59"/>
  <c r="C62" i="59"/>
  <c r="V32" i="59"/>
  <c r="V120" i="59"/>
  <c r="V62" i="59"/>
  <c r="R32" i="59"/>
  <c r="R120" i="59"/>
  <c r="R62" i="59"/>
  <c r="N32" i="59"/>
  <c r="N120" i="59"/>
  <c r="N62" i="59"/>
  <c r="J149" i="59"/>
  <c r="J62" i="59"/>
  <c r="J120" i="59"/>
  <c r="F32" i="59"/>
  <c r="F120" i="59"/>
  <c r="F62" i="59"/>
  <c r="X80" i="60"/>
  <c r="E32" i="59"/>
  <c r="C91" i="59"/>
  <c r="D32" i="59"/>
  <c r="E149" i="59"/>
  <c r="C32" i="59"/>
  <c r="E91" i="59"/>
  <c r="D149" i="59"/>
  <c r="D91" i="59"/>
  <c r="P42" i="60"/>
  <c r="X22" i="60"/>
  <c r="T42" i="60"/>
  <c r="J32" i="59"/>
  <c r="O32" i="59"/>
  <c r="T32" i="59"/>
  <c r="G91" i="59"/>
  <c r="W91" i="59"/>
  <c r="S32" i="59"/>
  <c r="K32" i="59"/>
  <c r="P32" i="59"/>
  <c r="L91" i="59"/>
  <c r="G32" i="59"/>
  <c r="W32" i="59"/>
  <c r="O91" i="59"/>
  <c r="N149" i="59"/>
  <c r="N91" i="59"/>
  <c r="I149" i="59"/>
  <c r="I91" i="59"/>
  <c r="Q149" i="59"/>
  <c r="Q91" i="59"/>
  <c r="F91" i="59"/>
  <c r="F149" i="59"/>
  <c r="V91" i="59"/>
  <c r="V149" i="59"/>
  <c r="M149" i="59"/>
  <c r="M91" i="59"/>
  <c r="U91" i="59"/>
  <c r="J91" i="59"/>
  <c r="R149" i="59"/>
  <c r="R91" i="59"/>
  <c r="H149" i="59"/>
  <c r="L149" i="59"/>
  <c r="P149" i="59"/>
  <c r="T149" i="59"/>
  <c r="X149" i="59"/>
  <c r="X120" i="59"/>
  <c r="I32" i="59"/>
  <c r="M32" i="59"/>
  <c r="Q32" i="59"/>
  <c r="U32" i="59"/>
  <c r="X62" i="59"/>
  <c r="K91" i="59"/>
  <c r="S91" i="59"/>
  <c r="I18" i="61"/>
  <c r="I42" i="60"/>
  <c r="M18" i="61"/>
  <c r="M42" i="60"/>
  <c r="Q18" i="61"/>
  <c r="Q42" i="60"/>
  <c r="U18" i="61"/>
  <c r="U42" i="60"/>
  <c r="F18" i="61"/>
  <c r="F42" i="60"/>
  <c r="J18" i="61"/>
  <c r="J42" i="60"/>
  <c r="N18" i="61"/>
  <c r="N42" i="60"/>
  <c r="R18" i="61"/>
  <c r="R42" i="60"/>
  <c r="V18" i="61"/>
  <c r="V42" i="60"/>
  <c r="G18" i="61"/>
  <c r="K18" i="61"/>
  <c r="O18" i="61"/>
  <c r="S18" i="61"/>
  <c r="W18" i="61"/>
  <c r="K42" i="60"/>
  <c r="S42" i="60"/>
  <c r="H18" i="61"/>
  <c r="L18" i="61"/>
  <c r="P18" i="61"/>
  <c r="T18" i="61"/>
  <c r="X99" i="60"/>
  <c r="X18" i="61"/>
  <c r="X61" i="60"/>
  <c r="S2" i="51" l="1"/>
  <c r="S110" i="51" s="1"/>
  <c r="P2" i="50"/>
  <c r="R39" i="58"/>
  <c r="R41" i="58"/>
  <c r="R42" i="58"/>
  <c r="R43" i="58"/>
  <c r="R82" i="58" l="1"/>
  <c r="R38" i="58"/>
  <c r="S249" i="51"/>
  <c r="R37" i="58"/>
  <c r="R31" i="58"/>
  <c r="R36" i="58"/>
  <c r="R35" i="58"/>
  <c r="R34" i="58"/>
  <c r="R33" i="58"/>
  <c r="R40" i="58"/>
  <c r="R52" i="58"/>
  <c r="R32" i="58"/>
  <c r="R47" i="58"/>
  <c r="S174" i="51"/>
  <c r="R51" i="58"/>
  <c r="R50" i="58"/>
  <c r="R45" i="58"/>
  <c r="R49" i="58"/>
  <c r="R53" i="58" l="1"/>
  <c r="R46" i="58"/>
  <c r="R48" i="58"/>
  <c r="R20" i="58"/>
  <c r="R26" i="58" l="1"/>
  <c r="R18" i="58"/>
  <c r="X32" i="21"/>
  <c r="Y32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L32" i="21"/>
  <c r="AM32" i="21"/>
  <c r="AN32" i="21"/>
  <c r="AO32" i="21"/>
  <c r="AP32" i="21"/>
  <c r="AQ32" i="21"/>
  <c r="AQ86" i="21"/>
  <c r="AP86" i="21"/>
  <c r="AO86" i="21"/>
  <c r="W2" i="22"/>
  <c r="W40" i="22" s="1"/>
  <c r="R24" i="58" l="1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X57" i="26" s="1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X58" i="26" s="1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X59" i="26" s="1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X60" i="26" s="1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X61" i="26" s="1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X62" i="26" s="1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X63" i="26" s="1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X65" i="26" s="1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X66" i="26" s="1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39" i="26"/>
  <c r="D59" i="27"/>
  <c r="E59" i="27"/>
  <c r="F59" i="27"/>
  <c r="G59" i="27"/>
  <c r="H59" i="27"/>
  <c r="I59" i="27"/>
  <c r="I87" i="27" s="1"/>
  <c r="J59" i="27"/>
  <c r="J87" i="27" s="1"/>
  <c r="K59" i="27"/>
  <c r="K87" i="27" s="1"/>
  <c r="L59" i="27"/>
  <c r="L87" i="27" s="1"/>
  <c r="M59" i="27"/>
  <c r="M87" i="27" s="1"/>
  <c r="N59" i="27"/>
  <c r="N87" i="27" s="1"/>
  <c r="O59" i="27"/>
  <c r="O87" i="27" s="1"/>
  <c r="P59" i="27"/>
  <c r="P87" i="27" s="1"/>
  <c r="Q59" i="27"/>
  <c r="Q87" i="27" s="1"/>
  <c r="R59" i="27"/>
  <c r="R87" i="27" s="1"/>
  <c r="S59" i="27"/>
  <c r="S87" i="27" s="1"/>
  <c r="T59" i="27"/>
  <c r="T87" i="27" s="1"/>
  <c r="U59" i="27"/>
  <c r="U87" i="27" s="1"/>
  <c r="V59" i="27"/>
  <c r="V87" i="27" s="1"/>
  <c r="W59" i="27"/>
  <c r="W87" i="27" s="1"/>
  <c r="X59" i="27"/>
  <c r="X87" i="27" s="1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X88" i="27" s="1"/>
  <c r="D61" i="27"/>
  <c r="E61" i="27"/>
  <c r="F61" i="27"/>
  <c r="G61" i="27"/>
  <c r="H61" i="27"/>
  <c r="I61" i="27"/>
  <c r="I89" i="27" s="1"/>
  <c r="J61" i="27"/>
  <c r="J89" i="27" s="1"/>
  <c r="K61" i="27"/>
  <c r="K89" i="27" s="1"/>
  <c r="L61" i="27"/>
  <c r="L89" i="27" s="1"/>
  <c r="M61" i="27"/>
  <c r="M89" i="27" s="1"/>
  <c r="N61" i="27"/>
  <c r="N89" i="27" s="1"/>
  <c r="O61" i="27"/>
  <c r="O89" i="27" s="1"/>
  <c r="P61" i="27"/>
  <c r="P89" i="27" s="1"/>
  <c r="Q61" i="27"/>
  <c r="Q89" i="27" s="1"/>
  <c r="R61" i="27"/>
  <c r="R89" i="27" s="1"/>
  <c r="S61" i="27"/>
  <c r="S89" i="27" s="1"/>
  <c r="T61" i="27"/>
  <c r="T89" i="27" s="1"/>
  <c r="U61" i="27"/>
  <c r="U89" i="27" s="1"/>
  <c r="V61" i="27"/>
  <c r="V89" i="27" s="1"/>
  <c r="W61" i="27"/>
  <c r="W89" i="27" s="1"/>
  <c r="X61" i="27"/>
  <c r="X89" i="27" s="1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X90" i="27" s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X91" i="27" s="1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X92" i="27" s="1"/>
  <c r="D65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X93" i="27" s="1"/>
  <c r="D66" i="27"/>
  <c r="E66" i="27"/>
  <c r="F66" i="27"/>
  <c r="G66" i="27"/>
  <c r="H66" i="27"/>
  <c r="I66" i="27"/>
  <c r="J66" i="27"/>
  <c r="K66" i="27"/>
  <c r="L66" i="27"/>
  <c r="M66" i="27"/>
  <c r="N66" i="27"/>
  <c r="O66" i="27"/>
  <c r="P66" i="27"/>
  <c r="Q66" i="27"/>
  <c r="R66" i="27"/>
  <c r="S66" i="27"/>
  <c r="T66" i="27"/>
  <c r="U66" i="27"/>
  <c r="V66" i="27"/>
  <c r="W66" i="27"/>
  <c r="X66" i="27"/>
  <c r="X94" i="27" s="1"/>
  <c r="D67" i="27"/>
  <c r="E67" i="27"/>
  <c r="F67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X95" i="27" s="1"/>
  <c r="D68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X96" i="27" s="1"/>
  <c r="D69" i="27"/>
  <c r="E69" i="27"/>
  <c r="F69" i="27"/>
  <c r="G69" i="27"/>
  <c r="H69" i="27"/>
  <c r="I69" i="27"/>
  <c r="J69" i="27"/>
  <c r="K69" i="27"/>
  <c r="L69" i="27"/>
  <c r="M69" i="27"/>
  <c r="N69" i="27"/>
  <c r="O69" i="27"/>
  <c r="P69" i="27"/>
  <c r="Q69" i="27"/>
  <c r="R69" i="27"/>
  <c r="S69" i="27"/>
  <c r="T69" i="27"/>
  <c r="U69" i="27"/>
  <c r="V69" i="27"/>
  <c r="W69" i="27"/>
  <c r="X69" i="27"/>
  <c r="X97" i="27" s="1"/>
  <c r="D70" i="27"/>
  <c r="E70" i="27"/>
  <c r="F70" i="27"/>
  <c r="G70" i="27"/>
  <c r="H70" i="27"/>
  <c r="I70" i="27"/>
  <c r="J70" i="27"/>
  <c r="K70" i="27"/>
  <c r="L70" i="27"/>
  <c r="M70" i="27"/>
  <c r="N70" i="27"/>
  <c r="O70" i="27"/>
  <c r="P70" i="27"/>
  <c r="Q70" i="27"/>
  <c r="R70" i="27"/>
  <c r="S70" i="27"/>
  <c r="T70" i="27"/>
  <c r="U70" i="27"/>
  <c r="V70" i="27"/>
  <c r="W70" i="27"/>
  <c r="X70" i="27"/>
  <c r="X98" i="27" s="1"/>
  <c r="D71" i="27"/>
  <c r="E71" i="27"/>
  <c r="F71" i="27"/>
  <c r="G71" i="27"/>
  <c r="H71" i="27"/>
  <c r="I71" i="27"/>
  <c r="J71" i="27"/>
  <c r="K71" i="27"/>
  <c r="L71" i="27"/>
  <c r="M71" i="27"/>
  <c r="N71" i="27"/>
  <c r="O71" i="27"/>
  <c r="P71" i="27"/>
  <c r="Q71" i="27"/>
  <c r="R71" i="27"/>
  <c r="S71" i="27"/>
  <c r="T71" i="27"/>
  <c r="U71" i="27"/>
  <c r="V71" i="27"/>
  <c r="W71" i="27"/>
  <c r="X71" i="27"/>
  <c r="X99" i="27" s="1"/>
  <c r="D72" i="27"/>
  <c r="E72" i="27"/>
  <c r="F72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X100" i="27" s="1"/>
  <c r="D73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X101" i="27" s="1"/>
  <c r="D74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X102" i="27" s="1"/>
  <c r="D75" i="27"/>
  <c r="E75" i="27"/>
  <c r="F75" i="27"/>
  <c r="G75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X103" i="27" s="1"/>
  <c r="D76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X104" i="27" s="1"/>
  <c r="D77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X105" i="27" s="1"/>
  <c r="D78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X106" i="27" s="1"/>
  <c r="D79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X107" i="27" s="1"/>
  <c r="D81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X109" i="27" s="1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1" i="27"/>
  <c r="C59" i="27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8" i="34"/>
  <c r="C57" i="34"/>
  <c r="F50" i="34"/>
  <c r="J50" i="34"/>
  <c r="N50" i="34"/>
  <c r="R50" i="34"/>
  <c r="V50" i="34"/>
  <c r="E50" i="34"/>
  <c r="I50" i="34"/>
  <c r="M50" i="34"/>
  <c r="Q50" i="34"/>
  <c r="U50" i="34"/>
  <c r="D50" i="34"/>
  <c r="H50" i="34"/>
  <c r="L50" i="34"/>
  <c r="P50" i="34"/>
  <c r="T50" i="34"/>
  <c r="X50" i="34"/>
  <c r="G50" i="34"/>
  <c r="K50" i="34"/>
  <c r="O50" i="34"/>
  <c r="S50" i="34"/>
  <c r="W50" i="34"/>
  <c r="C50" i="34"/>
  <c r="F23" i="34"/>
  <c r="J23" i="34"/>
  <c r="N23" i="34"/>
  <c r="R23" i="34"/>
  <c r="V23" i="34"/>
  <c r="E23" i="34"/>
  <c r="I23" i="34"/>
  <c r="M23" i="34"/>
  <c r="Q23" i="34"/>
  <c r="U23" i="34"/>
  <c r="D23" i="34"/>
  <c r="H23" i="34"/>
  <c r="L23" i="34"/>
  <c r="P23" i="34"/>
  <c r="T23" i="34"/>
  <c r="X23" i="34"/>
  <c r="G23" i="34"/>
  <c r="K23" i="34"/>
  <c r="O23" i="34"/>
  <c r="S23" i="34"/>
  <c r="W23" i="34"/>
  <c r="X2" i="34"/>
  <c r="X56" i="34" s="1"/>
  <c r="D2" i="27"/>
  <c r="E2" i="27"/>
  <c r="F2" i="27"/>
  <c r="G2" i="27"/>
  <c r="H2" i="27"/>
  <c r="I2" i="27"/>
  <c r="J2" i="27"/>
  <c r="K2" i="27"/>
  <c r="L2" i="27"/>
  <c r="M2" i="27"/>
  <c r="N2" i="27"/>
  <c r="O2" i="27"/>
  <c r="P2" i="27"/>
  <c r="Q2" i="27"/>
  <c r="R2" i="27"/>
  <c r="S2" i="27"/>
  <c r="T2" i="27"/>
  <c r="U2" i="27"/>
  <c r="V2" i="27"/>
  <c r="W2" i="27"/>
  <c r="X2" i="27"/>
  <c r="X2" i="26"/>
  <c r="X20" i="26" s="1"/>
  <c r="X56" i="26" s="1"/>
  <c r="G16" i="26"/>
  <c r="K16" i="26"/>
  <c r="O16" i="26"/>
  <c r="S16" i="26"/>
  <c r="W16" i="26"/>
  <c r="F17" i="26"/>
  <c r="J17" i="26"/>
  <c r="N17" i="26"/>
  <c r="R17" i="26"/>
  <c r="V17" i="26"/>
  <c r="E16" i="26"/>
  <c r="I16" i="26"/>
  <c r="M16" i="26"/>
  <c r="Q16" i="26"/>
  <c r="U16" i="26"/>
  <c r="D16" i="26"/>
  <c r="H16" i="26"/>
  <c r="L16" i="26"/>
  <c r="P16" i="26"/>
  <c r="T16" i="26"/>
  <c r="X16" i="26"/>
  <c r="D17" i="26"/>
  <c r="H17" i="26"/>
  <c r="L17" i="26"/>
  <c r="P17" i="26"/>
  <c r="T17" i="26"/>
  <c r="X17" i="26"/>
  <c r="G17" i="26"/>
  <c r="K17" i="26"/>
  <c r="O17" i="26"/>
  <c r="S17" i="26"/>
  <c r="W17" i="26"/>
  <c r="F16" i="26"/>
  <c r="J16" i="26"/>
  <c r="N16" i="26"/>
  <c r="R16" i="26"/>
  <c r="V16" i="26"/>
  <c r="E17" i="26"/>
  <c r="I17" i="26"/>
  <c r="M17" i="26"/>
  <c r="Q17" i="26"/>
  <c r="U17" i="26"/>
  <c r="G34" i="26"/>
  <c r="K34" i="26"/>
  <c r="O34" i="26"/>
  <c r="S34" i="26"/>
  <c r="W34" i="26"/>
  <c r="F35" i="26"/>
  <c r="J35" i="26"/>
  <c r="N35" i="26"/>
  <c r="R35" i="26"/>
  <c r="V35" i="26"/>
  <c r="E34" i="26"/>
  <c r="I34" i="26"/>
  <c r="M34" i="26"/>
  <c r="Q34" i="26"/>
  <c r="U34" i="26"/>
  <c r="D34" i="26"/>
  <c r="H34" i="26"/>
  <c r="L34" i="26"/>
  <c r="P34" i="26"/>
  <c r="T34" i="26"/>
  <c r="X34" i="26"/>
  <c r="D35" i="26"/>
  <c r="H35" i="26"/>
  <c r="L35" i="26"/>
  <c r="P35" i="26"/>
  <c r="T35" i="26"/>
  <c r="X35" i="26"/>
  <c r="G35" i="26"/>
  <c r="K35" i="26"/>
  <c r="O35" i="26"/>
  <c r="S35" i="26"/>
  <c r="W35" i="26"/>
  <c r="F34" i="26"/>
  <c r="J34" i="26"/>
  <c r="N34" i="26"/>
  <c r="R34" i="26"/>
  <c r="V34" i="26"/>
  <c r="E35" i="26"/>
  <c r="I35" i="26"/>
  <c r="M35" i="26"/>
  <c r="Q35" i="26"/>
  <c r="U35" i="26"/>
  <c r="X38" i="26"/>
  <c r="C35" i="26"/>
  <c r="C34" i="26"/>
  <c r="C16" i="26"/>
  <c r="Q53" i="26" l="1"/>
  <c r="V52" i="26"/>
  <c r="F52" i="26"/>
  <c r="K53" i="26"/>
  <c r="P53" i="26"/>
  <c r="H52" i="26"/>
  <c r="R53" i="26"/>
  <c r="G52" i="26"/>
  <c r="C52" i="26"/>
  <c r="W77" i="34"/>
  <c r="G77" i="34"/>
  <c r="L77" i="34"/>
  <c r="Q77" i="34"/>
  <c r="V77" i="34"/>
  <c r="F77" i="34"/>
  <c r="P77" i="34"/>
  <c r="E77" i="34"/>
  <c r="N53" i="26"/>
  <c r="D52" i="26"/>
  <c r="M53" i="26"/>
  <c r="W53" i="26"/>
  <c r="J77" i="34"/>
  <c r="K77" i="34"/>
  <c r="X52" i="26"/>
  <c r="R16" i="58"/>
  <c r="M52" i="26"/>
  <c r="W52" i="26"/>
  <c r="L53" i="26"/>
  <c r="U77" i="34"/>
  <c r="R52" i="26"/>
  <c r="G53" i="26"/>
  <c r="T52" i="26"/>
  <c r="I52" i="26"/>
  <c r="S52" i="26"/>
  <c r="O52" i="26"/>
  <c r="S77" i="34"/>
  <c r="X77" i="34"/>
  <c r="H77" i="34"/>
  <c r="M77" i="34"/>
  <c r="R77" i="34"/>
  <c r="I53" i="26"/>
  <c r="N52" i="26"/>
  <c r="S53" i="26"/>
  <c r="X53" i="26"/>
  <c r="X71" i="26" s="1"/>
  <c r="H53" i="26"/>
  <c r="P52" i="26"/>
  <c r="U52" i="26"/>
  <c r="E52" i="26"/>
  <c r="J53" i="26"/>
  <c r="U53" i="26"/>
  <c r="E53" i="26"/>
  <c r="J52" i="26"/>
  <c r="O53" i="26"/>
  <c r="T53" i="26"/>
  <c r="D53" i="26"/>
  <c r="L52" i="26"/>
  <c r="Q52" i="26"/>
  <c r="V53" i="26"/>
  <c r="F53" i="26"/>
  <c r="K52" i="26"/>
  <c r="O77" i="34"/>
  <c r="T77" i="34"/>
  <c r="D77" i="34"/>
  <c r="I77" i="34"/>
  <c r="N77" i="34"/>
  <c r="X29" i="34"/>
  <c r="C23" i="34"/>
  <c r="C77" i="34" s="1"/>
  <c r="X58" i="27"/>
  <c r="X86" i="27"/>
  <c r="N52" i="27"/>
  <c r="C52" i="27"/>
  <c r="V52" i="27"/>
  <c r="R52" i="27"/>
  <c r="J52" i="27"/>
  <c r="F52" i="27"/>
  <c r="X30" i="27"/>
  <c r="T52" i="27"/>
  <c r="L52" i="27"/>
  <c r="Q52" i="27"/>
  <c r="M52" i="27"/>
  <c r="W52" i="27"/>
  <c r="K52" i="27"/>
  <c r="X52" i="27"/>
  <c r="H52" i="27"/>
  <c r="U52" i="27"/>
  <c r="I52" i="27"/>
  <c r="O52" i="27"/>
  <c r="I24" i="27"/>
  <c r="P52" i="27"/>
  <c r="D52" i="27"/>
  <c r="E52" i="27"/>
  <c r="S52" i="27"/>
  <c r="G52" i="27"/>
  <c r="Q24" i="27"/>
  <c r="U24" i="27"/>
  <c r="E24" i="27"/>
  <c r="C24" i="27"/>
  <c r="M24" i="27"/>
  <c r="W24" i="27"/>
  <c r="K24" i="27"/>
  <c r="T24" i="27"/>
  <c r="T80" i="27" s="1"/>
  <c r="H24" i="27"/>
  <c r="R24" i="27"/>
  <c r="F24" i="27"/>
  <c r="F80" i="27" s="1"/>
  <c r="O24" i="27"/>
  <c r="X24" i="27"/>
  <c r="L24" i="27"/>
  <c r="V24" i="27"/>
  <c r="J24" i="27"/>
  <c r="S24" i="27"/>
  <c r="G24" i="27"/>
  <c r="P24" i="27"/>
  <c r="D24" i="27"/>
  <c r="N24" i="27"/>
  <c r="C17" i="26"/>
  <c r="C53" i="26" s="1"/>
  <c r="V80" i="27" l="1"/>
  <c r="S80" i="27"/>
  <c r="X80" i="27"/>
  <c r="X108" i="27" s="1"/>
  <c r="H80" i="27"/>
  <c r="N80" i="27"/>
  <c r="E80" i="27"/>
  <c r="Q80" i="27"/>
  <c r="X70" i="26"/>
  <c r="R28" i="58" s="1"/>
  <c r="R22" i="58"/>
  <c r="M80" i="27"/>
  <c r="O80" i="27"/>
  <c r="C80" i="27"/>
  <c r="D80" i="27"/>
  <c r="J80" i="27"/>
  <c r="P80" i="27"/>
  <c r="K80" i="27"/>
  <c r="G80" i="27"/>
  <c r="L80" i="27"/>
  <c r="R80" i="27"/>
  <c r="W80" i="27"/>
  <c r="U80" i="27"/>
  <c r="I80" i="27"/>
  <c r="V33" i="28"/>
  <c r="V9" i="28"/>
  <c r="P18" i="44" l="1"/>
  <c r="Q4" i="44"/>
  <c r="Q5" i="44"/>
  <c r="Q6" i="44"/>
  <c r="Q7" i="44"/>
  <c r="Q8" i="44"/>
  <c r="Q9" i="44"/>
  <c r="Q11" i="44"/>
  <c r="Q12" i="44"/>
  <c r="Q13" i="44"/>
  <c r="Q14" i="44"/>
  <c r="Q15" i="44"/>
  <c r="Q16" i="44"/>
  <c r="Q17" i="44"/>
  <c r="Q3" i="44"/>
  <c r="O83" i="56" l="1"/>
  <c r="X2" i="45" l="1"/>
  <c r="Y2" i="45"/>
  <c r="P74" i="58"/>
  <c r="Q74" i="58"/>
  <c r="P70" i="58"/>
  <c r="Q70" i="58"/>
  <c r="P71" i="58"/>
  <c r="Q71" i="58"/>
  <c r="P72" i="58"/>
  <c r="Q72" i="58"/>
  <c r="P73" i="58"/>
  <c r="Q73" i="58"/>
  <c r="P75" i="58"/>
  <c r="Q75" i="58"/>
  <c r="P76" i="58"/>
  <c r="Q76" i="58"/>
  <c r="R2" i="45"/>
  <c r="S2" i="45"/>
  <c r="T2" i="45"/>
  <c r="U2" i="45"/>
  <c r="V2" i="45"/>
  <c r="W2" i="45"/>
  <c r="J74" i="58"/>
  <c r="K74" i="58"/>
  <c r="L74" i="58"/>
  <c r="M74" i="58"/>
  <c r="N74" i="58"/>
  <c r="O74" i="58"/>
  <c r="J70" i="58"/>
  <c r="K70" i="58"/>
  <c r="L70" i="58"/>
  <c r="M70" i="58"/>
  <c r="N70" i="58"/>
  <c r="O70" i="58"/>
  <c r="J71" i="58"/>
  <c r="K71" i="58"/>
  <c r="L71" i="58"/>
  <c r="M71" i="58"/>
  <c r="N71" i="58"/>
  <c r="O71" i="58"/>
  <c r="J72" i="58"/>
  <c r="K72" i="58"/>
  <c r="L72" i="58"/>
  <c r="M72" i="58"/>
  <c r="N72" i="58"/>
  <c r="O72" i="58"/>
  <c r="J73" i="58"/>
  <c r="K73" i="58"/>
  <c r="L73" i="58"/>
  <c r="M73" i="58"/>
  <c r="N73" i="58"/>
  <c r="O73" i="58"/>
  <c r="J75" i="58"/>
  <c r="K75" i="58"/>
  <c r="L75" i="58"/>
  <c r="M75" i="58"/>
  <c r="N75" i="58"/>
  <c r="O75" i="58"/>
  <c r="J76" i="58"/>
  <c r="K76" i="58"/>
  <c r="L76" i="58"/>
  <c r="M76" i="58"/>
  <c r="N76" i="58"/>
  <c r="O76" i="58"/>
  <c r="X86" i="21" l="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N24" i="21"/>
  <c r="AN25" i="21"/>
  <c r="AN22" i="21"/>
  <c r="AN23" i="21" l="1"/>
  <c r="AN21" i="21"/>
  <c r="I76" i="58" l="1"/>
  <c r="H76" i="58"/>
  <c r="G76" i="58"/>
  <c r="F76" i="58"/>
  <c r="I75" i="58"/>
  <c r="H75" i="58"/>
  <c r="G75" i="58"/>
  <c r="F75" i="58"/>
  <c r="I73" i="58"/>
  <c r="H73" i="58"/>
  <c r="G73" i="58"/>
  <c r="F73" i="58"/>
  <c r="I72" i="58"/>
  <c r="H72" i="58"/>
  <c r="G72" i="58"/>
  <c r="F72" i="58"/>
  <c r="I71" i="58"/>
  <c r="H71" i="58"/>
  <c r="G71" i="58"/>
  <c r="F71" i="58"/>
  <c r="I70" i="58"/>
  <c r="H70" i="58"/>
  <c r="G70" i="58"/>
  <c r="F70" i="58"/>
  <c r="I74" i="58"/>
  <c r="H74" i="58"/>
  <c r="G74" i="58"/>
  <c r="F74" i="58"/>
  <c r="B143" i="11" l="1"/>
  <c r="C143" i="11"/>
  <c r="D143" i="11"/>
  <c r="E143" i="11"/>
  <c r="F143" i="11"/>
  <c r="G143" i="11"/>
  <c r="H143" i="11"/>
  <c r="I143" i="11"/>
  <c r="J143" i="11"/>
  <c r="K143" i="11"/>
  <c r="B144" i="11"/>
  <c r="C144" i="11"/>
  <c r="D144" i="11"/>
  <c r="E144" i="11"/>
  <c r="F144" i="11"/>
  <c r="G144" i="11"/>
  <c r="H144" i="11"/>
  <c r="I144" i="11"/>
  <c r="J144" i="11"/>
  <c r="K144" i="11"/>
  <c r="C137" i="41" l="1"/>
  <c r="D137" i="41"/>
  <c r="E137" i="41"/>
  <c r="F137" i="41"/>
  <c r="G137" i="41"/>
  <c r="H137" i="41"/>
  <c r="I137" i="41"/>
  <c r="J137" i="41"/>
  <c r="K137" i="41"/>
  <c r="C138" i="41"/>
  <c r="D138" i="41"/>
  <c r="E138" i="41"/>
  <c r="F138" i="41"/>
  <c r="G138" i="41"/>
  <c r="H138" i="41"/>
  <c r="I138" i="41"/>
  <c r="J138" i="41"/>
  <c r="K138" i="41"/>
  <c r="B137" i="41"/>
  <c r="B138" i="41"/>
  <c r="Y2" i="29" l="1"/>
  <c r="G53" i="24" l="1"/>
  <c r="I53" i="24"/>
  <c r="K53" i="24"/>
  <c r="M53" i="24"/>
  <c r="O53" i="24"/>
  <c r="Q53" i="24"/>
  <c r="S53" i="24"/>
  <c r="U53" i="24"/>
  <c r="W53" i="24"/>
  <c r="Y53" i="24"/>
  <c r="H53" i="24"/>
  <c r="L53" i="24"/>
  <c r="P53" i="24"/>
  <c r="T53" i="24"/>
  <c r="X53" i="24"/>
  <c r="J53" i="24"/>
  <c r="N53" i="24"/>
  <c r="R53" i="24"/>
  <c r="V53" i="24"/>
  <c r="Z53" i="24"/>
  <c r="AA53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A14" i="24"/>
  <c r="AA2" i="24"/>
  <c r="AA57" i="24" s="1"/>
  <c r="AA41" i="24" l="1"/>
  <c r="X69" i="24"/>
  <c r="T69" i="24"/>
  <c r="P69" i="24"/>
  <c r="L69" i="24"/>
  <c r="AA69" i="24"/>
  <c r="W69" i="24"/>
  <c r="S69" i="24"/>
  <c r="O69" i="24"/>
  <c r="K69" i="24"/>
  <c r="Z69" i="24"/>
  <c r="V69" i="24"/>
  <c r="R69" i="24"/>
  <c r="N69" i="24"/>
  <c r="J69" i="24"/>
  <c r="Y69" i="24"/>
  <c r="U69" i="24"/>
  <c r="Q69" i="24"/>
  <c r="M69" i="24"/>
  <c r="I69" i="24"/>
  <c r="U9" i="28" l="1"/>
  <c r="T33" i="28"/>
  <c r="U33" i="28"/>
  <c r="AM24" i="21" l="1"/>
  <c r="AM25" i="21"/>
  <c r="AM21" i="21" l="1"/>
  <c r="Q56" i="58" l="1"/>
  <c r="Q8" i="58"/>
  <c r="Q7" i="58"/>
  <c r="Q6" i="58"/>
  <c r="Q5" i="58"/>
  <c r="W2" i="43"/>
  <c r="O2" i="56" s="1"/>
  <c r="O210" i="56" l="1"/>
  <c r="O169" i="56"/>
  <c r="O126" i="56"/>
  <c r="O45" i="56"/>
  <c r="O86" i="56"/>
  <c r="Q81" i="58"/>
  <c r="Q79" i="58"/>
  <c r="Q78" i="58"/>
  <c r="Y2" i="46"/>
  <c r="X2" i="38"/>
  <c r="X64" i="38" s="1"/>
  <c r="Q87" i="58"/>
  <c r="Q85" i="58"/>
  <c r="Q84" i="58"/>
  <c r="Q86" i="58"/>
  <c r="C134" i="41" l="1"/>
  <c r="D134" i="41"/>
  <c r="E134" i="41"/>
  <c r="F134" i="41"/>
  <c r="G134" i="41"/>
  <c r="H134" i="41"/>
  <c r="I134" i="41"/>
  <c r="J134" i="41"/>
  <c r="K134" i="41"/>
  <c r="C135" i="41"/>
  <c r="D135" i="41"/>
  <c r="E135" i="41"/>
  <c r="F135" i="41"/>
  <c r="G135" i="41"/>
  <c r="H135" i="41"/>
  <c r="I135" i="41"/>
  <c r="J135" i="41"/>
  <c r="K135" i="41"/>
  <c r="B135" i="41"/>
  <c r="C85" i="41" l="1"/>
  <c r="C152" i="41" s="1"/>
  <c r="D85" i="41"/>
  <c r="D152" i="41" s="1"/>
  <c r="E85" i="41"/>
  <c r="E152" i="41" s="1"/>
  <c r="F85" i="41"/>
  <c r="F152" i="41" s="1"/>
  <c r="G85" i="41"/>
  <c r="G152" i="41" s="1"/>
  <c r="H85" i="41"/>
  <c r="H152" i="41" s="1"/>
  <c r="I85" i="41"/>
  <c r="I152" i="41" s="1"/>
  <c r="J85" i="41"/>
  <c r="J152" i="41" s="1"/>
  <c r="K85" i="41"/>
  <c r="K152" i="41" s="1"/>
  <c r="B85" i="41"/>
  <c r="B152" i="41" s="1"/>
  <c r="Q17" i="53" l="1"/>
  <c r="Q10" i="53"/>
  <c r="Q8" i="53"/>
  <c r="Q20" i="53"/>
  <c r="Q82" i="58" l="1"/>
  <c r="H39" i="14" l="1"/>
  <c r="I40" i="14" s="1"/>
  <c r="F39" i="14" l="1"/>
  <c r="W2" i="34" l="1"/>
  <c r="W29" i="34" s="1"/>
  <c r="W58" i="27"/>
  <c r="Q22" i="58"/>
  <c r="R23" i="58" s="1"/>
  <c r="W2" i="26"/>
  <c r="W20" i="26" l="1"/>
  <c r="W38" i="26"/>
  <c r="Q18" i="58"/>
  <c r="Q20" i="58"/>
  <c r="W30" i="27"/>
  <c r="Q16" i="58"/>
  <c r="R17" i="58" s="1"/>
  <c r="W56" i="34"/>
  <c r="W86" i="27"/>
  <c r="W56" i="26"/>
  <c r="R2" i="51"/>
  <c r="R110" i="51" s="1"/>
  <c r="O2" i="50"/>
  <c r="Q34" i="58"/>
  <c r="Q39" i="58"/>
  <c r="Q41" i="58"/>
  <c r="Q42" i="58"/>
  <c r="Q43" i="58"/>
  <c r="Q46" i="58" l="1"/>
  <c r="Q26" i="58"/>
  <c r="R27" i="58" s="1"/>
  <c r="R21" i="58"/>
  <c r="Q24" i="58"/>
  <c r="R25" i="58" s="1"/>
  <c r="R19" i="58"/>
  <c r="R249" i="51"/>
  <c r="Q50" i="58"/>
  <c r="Q36" i="58"/>
  <c r="Q49" i="58"/>
  <c r="Q35" i="58"/>
  <c r="Q47" i="58"/>
  <c r="Q32" i="58"/>
  <c r="Q38" i="58"/>
  <c r="Q45" i="58"/>
  <c r="Q31" i="58"/>
  <c r="Q40" i="58"/>
  <c r="Q52" i="58"/>
  <c r="Q51" i="58"/>
  <c r="Q37" i="58"/>
  <c r="Q33" i="58"/>
  <c r="W75" i="26"/>
  <c r="R174" i="51"/>
  <c r="Q48" i="58" l="1"/>
  <c r="Q53" i="58"/>
  <c r="W90" i="27"/>
  <c r="W94" i="27"/>
  <c r="W98" i="27"/>
  <c r="W102" i="27"/>
  <c r="W106" i="27"/>
  <c r="W88" i="27"/>
  <c r="W93" i="27"/>
  <c r="W97" i="27"/>
  <c r="W101" i="27"/>
  <c r="W105" i="27"/>
  <c r="W109" i="27"/>
  <c r="W71" i="26"/>
  <c r="W91" i="27"/>
  <c r="W92" i="27"/>
  <c r="W99" i="27"/>
  <c r="W100" i="27"/>
  <c r="W103" i="27"/>
  <c r="W104" i="27"/>
  <c r="W107" i="27"/>
  <c r="W108" i="27"/>
  <c r="W95" i="27"/>
  <c r="W96" i="27"/>
  <c r="W60" i="26"/>
  <c r="W58" i="26"/>
  <c r="W57" i="26"/>
  <c r="W62" i="26"/>
  <c r="W63" i="26"/>
  <c r="W61" i="26"/>
  <c r="W66" i="26"/>
  <c r="W59" i="26"/>
  <c r="W65" i="26"/>
  <c r="W70" i="26"/>
  <c r="Q28" i="58" s="1"/>
  <c r="R29" i="58" s="1"/>
  <c r="B141" i="11"/>
  <c r="C141" i="11"/>
  <c r="D141" i="11"/>
  <c r="E141" i="11"/>
  <c r="F141" i="11"/>
  <c r="G141" i="11"/>
  <c r="H141" i="11"/>
  <c r="I141" i="11"/>
  <c r="J141" i="11"/>
  <c r="K141" i="11"/>
  <c r="V2" i="22" l="1"/>
  <c r="V40" i="22" s="1"/>
  <c r="Q67" i="58" l="1"/>
  <c r="Q58" i="58"/>
  <c r="Q64" i="58"/>
  <c r="Q61" i="58"/>
  <c r="Q62" i="58"/>
  <c r="Q63" i="58"/>
  <c r="Q59" i="58"/>
  <c r="Q66" i="58" l="1"/>
  <c r="Q65" i="58"/>
  <c r="Q60" i="58" l="1"/>
  <c r="Q68" i="58" s="1"/>
  <c r="AK25" i="21" l="1"/>
  <c r="AK23" i="21" l="1"/>
  <c r="AK24" i="21"/>
  <c r="AK22" i="21"/>
  <c r="AK21" i="21" l="1"/>
  <c r="AL25" i="21"/>
  <c r="AL22" i="21" l="1"/>
  <c r="AM22" i="21"/>
  <c r="AL24" i="21"/>
  <c r="AM23" i="21"/>
  <c r="AL23" i="21"/>
  <c r="AL21" i="21"/>
  <c r="N83" i="56" l="1"/>
  <c r="C54" i="30" l="1"/>
  <c r="A168" i="56" l="1"/>
  <c r="A85" i="56"/>
  <c r="A44" i="56"/>
  <c r="A1" i="56"/>
  <c r="A1" i="14"/>
  <c r="A1" i="43"/>
  <c r="A1" i="53"/>
  <c r="A1" i="44"/>
  <c r="B56" i="24"/>
  <c r="B40" i="24"/>
  <c r="B24" i="24"/>
  <c r="B1" i="24"/>
  <c r="D1" i="51"/>
  <c r="D248" i="51" s="1"/>
  <c r="A1" i="50"/>
  <c r="A1" i="18"/>
  <c r="A1" i="29"/>
  <c r="A1" i="16"/>
  <c r="A1" i="46"/>
  <c r="A1" i="38"/>
  <c r="A63" i="38" s="1"/>
  <c r="A1" i="45"/>
  <c r="A1" i="41"/>
  <c r="A1" i="11"/>
  <c r="A1" i="10"/>
  <c r="A28" i="22"/>
  <c r="A1" i="22"/>
  <c r="A31" i="21"/>
  <c r="A85" i="21"/>
  <c r="A1" i="21"/>
  <c r="A21" i="28"/>
  <c r="A11" i="28"/>
  <c r="A1" i="28"/>
  <c r="A86" i="19"/>
  <c r="A58" i="19"/>
  <c r="A46" i="19"/>
  <c r="A29" i="19"/>
  <c r="A1" i="19"/>
  <c r="A1" i="9"/>
  <c r="A16" i="2"/>
  <c r="A1" i="2"/>
  <c r="A1" i="58"/>
  <c r="A55" i="34"/>
  <c r="A28" i="34"/>
  <c r="A1" i="34"/>
  <c r="A85" i="27"/>
  <c r="A57" i="27"/>
  <c r="A29" i="27"/>
  <c r="A1" i="27"/>
  <c r="A55" i="26"/>
  <c r="A37" i="26"/>
  <c r="A19" i="26"/>
  <c r="A1" i="26"/>
  <c r="D109" i="51" l="1"/>
  <c r="D173" i="51"/>
  <c r="D14" i="24" l="1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C14" i="24" l="1"/>
  <c r="Z2" i="24" l="1"/>
  <c r="Z57" i="24" l="1"/>
  <c r="Z41" i="24"/>
  <c r="V2" i="43" l="1"/>
  <c r="N2" i="56" s="1"/>
  <c r="N210" i="56" l="1"/>
  <c r="N86" i="56"/>
  <c r="N169" i="56"/>
  <c r="N126" i="56"/>
  <c r="N45" i="56"/>
  <c r="W2" i="38" l="1"/>
  <c r="W64" i="38" s="1"/>
  <c r="P5" i="58" l="1"/>
  <c r="P6" i="58"/>
  <c r="P7" i="58"/>
  <c r="P8" i="58"/>
  <c r="B101" i="41" l="1"/>
  <c r="C101" i="41"/>
  <c r="D101" i="41"/>
  <c r="E101" i="41"/>
  <c r="F101" i="41"/>
  <c r="G101" i="41"/>
  <c r="H101" i="41"/>
  <c r="I101" i="41"/>
  <c r="J101" i="41"/>
  <c r="K101" i="41"/>
  <c r="B102" i="41"/>
  <c r="C102" i="41"/>
  <c r="D102" i="41"/>
  <c r="E102" i="41"/>
  <c r="F102" i="41"/>
  <c r="G102" i="41"/>
  <c r="H102" i="41"/>
  <c r="I102" i="41"/>
  <c r="J102" i="41"/>
  <c r="K102" i="41"/>
  <c r="B103" i="41"/>
  <c r="C103" i="41"/>
  <c r="D103" i="41"/>
  <c r="E103" i="41"/>
  <c r="F103" i="41"/>
  <c r="G103" i="41"/>
  <c r="H103" i="41"/>
  <c r="I103" i="41"/>
  <c r="J103" i="41"/>
  <c r="K103" i="41"/>
  <c r="B104" i="41"/>
  <c r="C104" i="41"/>
  <c r="D104" i="41"/>
  <c r="E104" i="41"/>
  <c r="F104" i="41"/>
  <c r="G104" i="41"/>
  <c r="H104" i="41"/>
  <c r="I104" i="41"/>
  <c r="J104" i="41"/>
  <c r="K104" i="41"/>
  <c r="B117" i="41"/>
  <c r="C117" i="41"/>
  <c r="D117" i="41"/>
  <c r="E117" i="41"/>
  <c r="F117" i="41"/>
  <c r="G117" i="41"/>
  <c r="H117" i="41"/>
  <c r="I117" i="41"/>
  <c r="J117" i="41"/>
  <c r="K117" i="41"/>
  <c r="B118" i="41"/>
  <c r="C118" i="41"/>
  <c r="D118" i="41"/>
  <c r="E118" i="41"/>
  <c r="F118" i="41"/>
  <c r="G118" i="41"/>
  <c r="H118" i="41"/>
  <c r="I118" i="41"/>
  <c r="J118" i="41"/>
  <c r="K118" i="41"/>
  <c r="B121" i="41"/>
  <c r="C121" i="41"/>
  <c r="D121" i="41"/>
  <c r="E121" i="41"/>
  <c r="F121" i="41"/>
  <c r="G121" i="41"/>
  <c r="H121" i="41"/>
  <c r="I121" i="41"/>
  <c r="J121" i="41"/>
  <c r="K121" i="41"/>
  <c r="B122" i="41"/>
  <c r="C122" i="41"/>
  <c r="D122" i="41"/>
  <c r="E122" i="41"/>
  <c r="F122" i="41"/>
  <c r="G122" i="41"/>
  <c r="H122" i="41"/>
  <c r="I122" i="41"/>
  <c r="J122" i="41"/>
  <c r="K122" i="41"/>
  <c r="B123" i="41"/>
  <c r="C123" i="41"/>
  <c r="D123" i="41"/>
  <c r="E123" i="41"/>
  <c r="F123" i="41"/>
  <c r="G123" i="41"/>
  <c r="H123" i="41"/>
  <c r="I123" i="41"/>
  <c r="J123" i="41"/>
  <c r="K123" i="41"/>
  <c r="B124" i="41"/>
  <c r="C124" i="41"/>
  <c r="D124" i="41"/>
  <c r="E124" i="41"/>
  <c r="F124" i="41"/>
  <c r="G124" i="41"/>
  <c r="H124" i="41"/>
  <c r="I124" i="41"/>
  <c r="J124" i="41"/>
  <c r="K124" i="41"/>
  <c r="B127" i="41"/>
  <c r="C127" i="41"/>
  <c r="D127" i="41"/>
  <c r="E127" i="41"/>
  <c r="F127" i="41"/>
  <c r="G127" i="41"/>
  <c r="H127" i="41"/>
  <c r="I127" i="41"/>
  <c r="J127" i="41"/>
  <c r="K127" i="41"/>
  <c r="B128" i="41"/>
  <c r="C128" i="41"/>
  <c r="D128" i="41"/>
  <c r="E128" i="41"/>
  <c r="F128" i="41"/>
  <c r="G128" i="41"/>
  <c r="H128" i="41"/>
  <c r="I128" i="41"/>
  <c r="J128" i="41"/>
  <c r="K128" i="41"/>
  <c r="B131" i="41"/>
  <c r="C131" i="41"/>
  <c r="D131" i="41"/>
  <c r="E131" i="41"/>
  <c r="F131" i="41"/>
  <c r="G131" i="41"/>
  <c r="H131" i="41"/>
  <c r="I131" i="41"/>
  <c r="J131" i="41"/>
  <c r="K131" i="41"/>
  <c r="B133" i="41"/>
  <c r="C133" i="41"/>
  <c r="D133" i="41"/>
  <c r="E133" i="41"/>
  <c r="F133" i="41"/>
  <c r="G133" i="41"/>
  <c r="H133" i="41"/>
  <c r="I133" i="41"/>
  <c r="J133" i="41"/>
  <c r="K133" i="41"/>
  <c r="B134" i="41"/>
  <c r="C84" i="41"/>
  <c r="C151" i="41" s="1"/>
  <c r="D84" i="41"/>
  <c r="D151" i="41" s="1"/>
  <c r="E84" i="41"/>
  <c r="E151" i="41" s="1"/>
  <c r="F84" i="41"/>
  <c r="F151" i="41" s="1"/>
  <c r="G84" i="41"/>
  <c r="G151" i="41" s="1"/>
  <c r="H84" i="41"/>
  <c r="H151" i="41" s="1"/>
  <c r="I84" i="41"/>
  <c r="I151" i="41" s="1"/>
  <c r="J84" i="41"/>
  <c r="J151" i="41" s="1"/>
  <c r="K84" i="41"/>
  <c r="K151" i="41" s="1"/>
  <c r="B84" i="41"/>
  <c r="B151" i="41" s="1"/>
  <c r="K8" i="28" l="1"/>
  <c r="L8" i="28"/>
  <c r="M8" i="28"/>
  <c r="N8" i="28"/>
  <c r="O8" i="28"/>
  <c r="O9" i="28" s="1"/>
  <c r="P8" i="28"/>
  <c r="P9" i="28" s="1"/>
  <c r="Q8" i="28"/>
  <c r="Q9" i="28" s="1"/>
  <c r="R8" i="28"/>
  <c r="S8" i="28"/>
  <c r="S9" i="28" s="1"/>
  <c r="T9" i="28"/>
  <c r="O33" i="28"/>
  <c r="P33" i="28"/>
  <c r="Q33" i="28"/>
  <c r="R33" i="28"/>
  <c r="S33" i="28"/>
  <c r="R9" i="28" l="1"/>
  <c r="O18" i="44" l="1"/>
  <c r="O2" i="44"/>
  <c r="D5" i="30" l="1"/>
  <c r="D56" i="58"/>
  <c r="E56" i="58"/>
  <c r="F56" i="58"/>
  <c r="G56" i="58"/>
  <c r="H56" i="58"/>
  <c r="I56" i="58"/>
  <c r="J56" i="58"/>
  <c r="K56" i="58"/>
  <c r="L56" i="58"/>
  <c r="M56" i="58"/>
  <c r="N56" i="58"/>
  <c r="O56" i="58"/>
  <c r="P56" i="58"/>
  <c r="E66" i="58" l="1"/>
  <c r="F66" i="58"/>
  <c r="G66" i="58"/>
  <c r="H66" i="58"/>
  <c r="I66" i="58"/>
  <c r="J66" i="58"/>
  <c r="K66" i="58"/>
  <c r="L66" i="58"/>
  <c r="M66" i="58"/>
  <c r="D66" i="58"/>
  <c r="E58" i="58"/>
  <c r="F58" i="58"/>
  <c r="G58" i="58"/>
  <c r="H58" i="58"/>
  <c r="I58" i="58"/>
  <c r="J58" i="58"/>
  <c r="K58" i="58"/>
  <c r="L58" i="58"/>
  <c r="M58" i="58"/>
  <c r="E59" i="58"/>
  <c r="F59" i="58"/>
  <c r="G59" i="58"/>
  <c r="H59" i="58"/>
  <c r="I59" i="58"/>
  <c r="J59" i="58"/>
  <c r="K59" i="58"/>
  <c r="L59" i="58"/>
  <c r="M59" i="58"/>
  <c r="E60" i="58"/>
  <c r="F60" i="58"/>
  <c r="G60" i="58"/>
  <c r="H60" i="58"/>
  <c r="I60" i="58"/>
  <c r="J60" i="58"/>
  <c r="K60" i="58"/>
  <c r="L60" i="58"/>
  <c r="M60" i="58"/>
  <c r="E61" i="58"/>
  <c r="F61" i="58"/>
  <c r="G61" i="58"/>
  <c r="H61" i="58"/>
  <c r="I61" i="58"/>
  <c r="J61" i="58"/>
  <c r="K61" i="58"/>
  <c r="L61" i="58"/>
  <c r="M61" i="58"/>
  <c r="E62" i="58"/>
  <c r="F62" i="58"/>
  <c r="G62" i="58"/>
  <c r="H62" i="58"/>
  <c r="I62" i="58"/>
  <c r="J62" i="58"/>
  <c r="K62" i="58"/>
  <c r="L62" i="58"/>
  <c r="M62" i="58"/>
  <c r="E63" i="58"/>
  <c r="F63" i="58"/>
  <c r="G63" i="58"/>
  <c r="H63" i="58"/>
  <c r="I63" i="58"/>
  <c r="J63" i="58"/>
  <c r="K63" i="58"/>
  <c r="L63" i="58"/>
  <c r="M63" i="58"/>
  <c r="E64" i="58"/>
  <c r="F64" i="58"/>
  <c r="G64" i="58"/>
  <c r="H64" i="58"/>
  <c r="I64" i="58"/>
  <c r="J64" i="58"/>
  <c r="K64" i="58"/>
  <c r="L64" i="58"/>
  <c r="M64" i="58"/>
  <c r="E65" i="58"/>
  <c r="F65" i="58"/>
  <c r="G65" i="58"/>
  <c r="H65" i="58"/>
  <c r="I65" i="58"/>
  <c r="J65" i="58"/>
  <c r="K65" i="58"/>
  <c r="L65" i="58"/>
  <c r="M65" i="58"/>
  <c r="E67" i="58"/>
  <c r="F67" i="58"/>
  <c r="G67" i="58"/>
  <c r="H67" i="58"/>
  <c r="I67" i="58"/>
  <c r="J67" i="58"/>
  <c r="K67" i="58"/>
  <c r="L67" i="58"/>
  <c r="M67" i="58"/>
  <c r="D67" i="58"/>
  <c r="D65" i="58"/>
  <c r="D64" i="58"/>
  <c r="D63" i="58"/>
  <c r="D61" i="58"/>
  <c r="D62" i="58"/>
  <c r="D60" i="58"/>
  <c r="D59" i="58"/>
  <c r="D58" i="58"/>
  <c r="I68" i="58" l="1"/>
  <c r="H68" i="58"/>
  <c r="F68" i="58"/>
  <c r="D68" i="58"/>
  <c r="K68" i="58"/>
  <c r="J68" i="58"/>
  <c r="M68" i="58"/>
  <c r="E68" i="58"/>
  <c r="L68" i="58"/>
  <c r="G68" i="58"/>
  <c r="P22" i="58" l="1"/>
  <c r="Q23" i="58" s="1"/>
  <c r="O22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P20" i="58"/>
  <c r="Q21" i="58" s="1"/>
  <c r="M20" i="58"/>
  <c r="K20" i="58"/>
  <c r="J20" i="58"/>
  <c r="H20" i="58"/>
  <c r="E20" i="58"/>
  <c r="C20" i="58"/>
  <c r="C26" i="58" s="1"/>
  <c r="P18" i="58"/>
  <c r="Q19" i="58" s="1"/>
  <c r="O18" i="58"/>
  <c r="M18" i="58"/>
  <c r="L18" i="58"/>
  <c r="K18" i="58"/>
  <c r="J18" i="58"/>
  <c r="I18" i="58"/>
  <c r="H18" i="58"/>
  <c r="G18" i="58"/>
  <c r="F18" i="58"/>
  <c r="E18" i="58"/>
  <c r="D18" i="58"/>
  <c r="C18" i="58"/>
  <c r="C24" i="58" s="1"/>
  <c r="N23" i="58" l="1"/>
  <c r="F19" i="58"/>
  <c r="I23" i="58"/>
  <c r="N18" i="58"/>
  <c r="N19" i="58" s="1"/>
  <c r="L19" i="58"/>
  <c r="D23" i="58"/>
  <c r="L23" i="58"/>
  <c r="J26" i="58"/>
  <c r="G24" i="58"/>
  <c r="G19" i="58"/>
  <c r="K21" i="58"/>
  <c r="O24" i="58"/>
  <c r="K26" i="58"/>
  <c r="G23" i="58"/>
  <c r="O23" i="58"/>
  <c r="H19" i="58"/>
  <c r="P19" i="58"/>
  <c r="D20" i="58"/>
  <c r="L20" i="58"/>
  <c r="M21" i="58" s="1"/>
  <c r="H24" i="58"/>
  <c r="P24" i="58"/>
  <c r="Q25" i="58" s="1"/>
  <c r="H23" i="58"/>
  <c r="P23" i="58"/>
  <c r="I24" i="58"/>
  <c r="I19" i="58"/>
  <c r="J24" i="58"/>
  <c r="J19" i="58"/>
  <c r="F20" i="58"/>
  <c r="F21" i="58" s="1"/>
  <c r="N20" i="58"/>
  <c r="N21" i="58" s="1"/>
  <c r="J23" i="58"/>
  <c r="F24" i="58"/>
  <c r="E26" i="58"/>
  <c r="K24" i="58"/>
  <c r="K19" i="58"/>
  <c r="G20" i="58"/>
  <c r="O20" i="58"/>
  <c r="O26" i="58" s="1"/>
  <c r="K23" i="58"/>
  <c r="D24" i="58"/>
  <c r="D19" i="58"/>
  <c r="L24" i="58"/>
  <c r="M26" i="58"/>
  <c r="P26" i="58"/>
  <c r="Q27" i="58" s="1"/>
  <c r="H26" i="58"/>
  <c r="E24" i="58"/>
  <c r="E19" i="58"/>
  <c r="M24" i="58"/>
  <c r="M19" i="58"/>
  <c r="I20" i="58"/>
  <c r="F23" i="58"/>
  <c r="E23" i="58"/>
  <c r="M23" i="58"/>
  <c r="J25" i="58" l="1"/>
  <c r="P25" i="58"/>
  <c r="L25" i="58"/>
  <c r="G21" i="58"/>
  <c r="O19" i="58"/>
  <c r="K25" i="58"/>
  <c r="N24" i="58"/>
  <c r="O25" i="58" s="1"/>
  <c r="H25" i="58"/>
  <c r="F26" i="58"/>
  <c r="F27" i="58" s="1"/>
  <c r="P21" i="58"/>
  <c r="P27" i="58"/>
  <c r="L26" i="58"/>
  <c r="L27" i="58" s="1"/>
  <c r="L21" i="58"/>
  <c r="K27" i="58"/>
  <c r="I26" i="58"/>
  <c r="I27" i="58" s="1"/>
  <c r="I21" i="58"/>
  <c r="H21" i="58"/>
  <c r="D26" i="58"/>
  <c r="D27" i="58" s="1"/>
  <c r="D21" i="58"/>
  <c r="E21" i="58"/>
  <c r="M25" i="58"/>
  <c r="G26" i="58"/>
  <c r="I25" i="58"/>
  <c r="G25" i="58"/>
  <c r="F25" i="58"/>
  <c r="O21" i="58"/>
  <c r="N26" i="58"/>
  <c r="N27" i="58" s="1"/>
  <c r="J21" i="58"/>
  <c r="B136" i="11"/>
  <c r="C136" i="11"/>
  <c r="D136" i="11"/>
  <c r="E136" i="11"/>
  <c r="F136" i="11"/>
  <c r="G136" i="11"/>
  <c r="H136" i="11"/>
  <c r="I136" i="11"/>
  <c r="J136" i="11"/>
  <c r="K136" i="11"/>
  <c r="B137" i="11"/>
  <c r="C137" i="11"/>
  <c r="D137" i="11"/>
  <c r="E137" i="11"/>
  <c r="F137" i="11"/>
  <c r="G137" i="11"/>
  <c r="H137" i="11"/>
  <c r="I137" i="11"/>
  <c r="J137" i="11"/>
  <c r="K137" i="11"/>
  <c r="B139" i="11"/>
  <c r="C139" i="11"/>
  <c r="D139" i="11"/>
  <c r="E139" i="11"/>
  <c r="F139" i="11"/>
  <c r="G139" i="11"/>
  <c r="H139" i="11"/>
  <c r="I139" i="11"/>
  <c r="J139" i="11"/>
  <c r="K139" i="11"/>
  <c r="B140" i="11"/>
  <c r="C140" i="11"/>
  <c r="D140" i="11"/>
  <c r="E140" i="11"/>
  <c r="F140" i="11"/>
  <c r="G140" i="11"/>
  <c r="H140" i="11"/>
  <c r="I140" i="11"/>
  <c r="J140" i="11"/>
  <c r="K140" i="11"/>
  <c r="C83" i="11"/>
  <c r="D83" i="11"/>
  <c r="E83" i="11"/>
  <c r="F83" i="11"/>
  <c r="G83" i="11"/>
  <c r="H83" i="11"/>
  <c r="I83" i="11"/>
  <c r="J83" i="11"/>
  <c r="K83" i="11"/>
  <c r="B83" i="11"/>
  <c r="C59" i="11"/>
  <c r="D59" i="11"/>
  <c r="E59" i="11"/>
  <c r="F59" i="11"/>
  <c r="G59" i="11"/>
  <c r="H59" i="11"/>
  <c r="I59" i="11"/>
  <c r="J59" i="11"/>
  <c r="K59" i="11"/>
  <c r="V2" i="34"/>
  <c r="V56" i="34" s="1"/>
  <c r="V30" i="27"/>
  <c r="P16" i="58"/>
  <c r="Q17" i="58" s="1"/>
  <c r="V2" i="26"/>
  <c r="V38" i="26" l="1"/>
  <c r="V20" i="26"/>
  <c r="H138" i="11"/>
  <c r="H142" i="11"/>
  <c r="H84" i="11"/>
  <c r="D138" i="11"/>
  <c r="D142" i="11"/>
  <c r="D84" i="11"/>
  <c r="K138" i="11"/>
  <c r="K84" i="11"/>
  <c r="K142" i="11"/>
  <c r="G138" i="11"/>
  <c r="G84" i="11"/>
  <c r="G142" i="11"/>
  <c r="C138" i="11"/>
  <c r="C84" i="11"/>
  <c r="C142" i="11"/>
  <c r="J138" i="11"/>
  <c r="J84" i="11"/>
  <c r="J142" i="11"/>
  <c r="F138" i="11"/>
  <c r="F142" i="11"/>
  <c r="F84" i="11"/>
  <c r="I138" i="11"/>
  <c r="I142" i="11"/>
  <c r="I84" i="11"/>
  <c r="E138" i="11"/>
  <c r="E142" i="11"/>
  <c r="E84" i="11"/>
  <c r="N25" i="58"/>
  <c r="M27" i="58"/>
  <c r="G27" i="58"/>
  <c r="J27" i="58"/>
  <c r="E27" i="58"/>
  <c r="O27" i="58"/>
  <c r="H27" i="58"/>
  <c r="V56" i="26"/>
  <c r="B59" i="11"/>
  <c r="V29" i="34"/>
  <c r="V58" i="27"/>
  <c r="V86" i="27"/>
  <c r="C162" i="11" l="1"/>
  <c r="C163" i="11"/>
  <c r="D162" i="11"/>
  <c r="D163" i="11"/>
  <c r="E162" i="11"/>
  <c r="E163" i="11"/>
  <c r="G162" i="11"/>
  <c r="G163" i="11"/>
  <c r="F162" i="11"/>
  <c r="F163" i="11"/>
  <c r="J162" i="11"/>
  <c r="J163" i="11"/>
  <c r="I162" i="11"/>
  <c r="I163" i="11"/>
  <c r="K162" i="11"/>
  <c r="K163" i="11"/>
  <c r="H162" i="11"/>
  <c r="H163" i="11"/>
  <c r="B138" i="11"/>
  <c r="B84" i="11"/>
  <c r="B142" i="11"/>
  <c r="B162" i="11" l="1"/>
  <c r="B163" i="11"/>
  <c r="P67" i="58"/>
  <c r="O67" i="58"/>
  <c r="N67" i="58"/>
  <c r="P65" i="58"/>
  <c r="N65" i="58"/>
  <c r="P64" i="58"/>
  <c r="O64" i="58"/>
  <c r="N64" i="58"/>
  <c r="P61" i="58"/>
  <c r="O61" i="58"/>
  <c r="AF24" i="21"/>
  <c r="P62" i="58"/>
  <c r="O62" i="58"/>
  <c r="N62" i="58"/>
  <c r="O60" i="58"/>
  <c r="N60" i="58"/>
  <c r="AJ21" i="21"/>
  <c r="AB21" i="21"/>
  <c r="P59" i="58"/>
  <c r="O59" i="58"/>
  <c r="N59" i="58"/>
  <c r="P58" i="58"/>
  <c r="O58" i="58"/>
  <c r="AA22" i="21"/>
  <c r="AB22" i="21"/>
  <c r="AC22" i="21"/>
  <c r="AI22" i="21"/>
  <c r="AJ22" i="21"/>
  <c r="AB25" i="21"/>
  <c r="AD25" i="21"/>
  <c r="AJ25" i="21"/>
  <c r="N58" i="58"/>
  <c r="AD24" i="21" l="1"/>
  <c r="AA25" i="21"/>
  <c r="AF23" i="21"/>
  <c r="AC24" i="21"/>
  <c r="AC21" i="21"/>
  <c r="AI25" i="21"/>
  <c r="O66" i="58"/>
  <c r="AE24" i="21"/>
  <c r="AA21" i="21"/>
  <c r="AI21" i="21"/>
  <c r="AD21" i="21"/>
  <c r="AG23" i="21"/>
  <c r="AA24" i="21"/>
  <c r="AB24" i="21"/>
  <c r="AJ24" i="21"/>
  <c r="AE25" i="21"/>
  <c r="AF21" i="21"/>
  <c r="P66" i="58"/>
  <c r="AC25" i="21"/>
  <c r="AD22" i="21"/>
  <c r="AD23" i="21"/>
  <c r="N63" i="58"/>
  <c r="Z21" i="21"/>
  <c r="AH21" i="21"/>
  <c r="AI24" i="21"/>
  <c r="AE22" i="21"/>
  <c r="Y23" i="21"/>
  <c r="AE21" i="21"/>
  <c r="Z23" i="21"/>
  <c r="P60" i="58"/>
  <c r="P68" i="58" s="1"/>
  <c r="AH23" i="21"/>
  <c r="X25" i="21"/>
  <c r="N61" i="58"/>
  <c r="AF25" i="21"/>
  <c r="Y22" i="21"/>
  <c r="O65" i="58"/>
  <c r="O68" i="58" s="1"/>
  <c r="AG22" i="21"/>
  <c r="N66" i="58"/>
  <c r="X23" i="21"/>
  <c r="Y25" i="21"/>
  <c r="X22" i="21"/>
  <c r="X21" i="21"/>
  <c r="Y24" i="21"/>
  <c r="AG25" i="21"/>
  <c r="X24" i="21"/>
  <c r="AF22" i="21"/>
  <c r="AG24" i="21"/>
  <c r="O63" i="58"/>
  <c r="P63" i="58"/>
  <c r="N68" i="58"/>
  <c r="AH24" i="21"/>
  <c r="Z24" i="21"/>
  <c r="AE23" i="21"/>
  <c r="AG21" i="21"/>
  <c r="Y21" i="21"/>
  <c r="AC23" i="21"/>
  <c r="AH22" i="21"/>
  <c r="Z22" i="21"/>
  <c r="AH25" i="21"/>
  <c r="Z25" i="21"/>
  <c r="AJ23" i="21"/>
  <c r="AB23" i="21"/>
  <c r="AI23" i="21"/>
  <c r="AA23" i="21"/>
  <c r="P78" i="58"/>
  <c r="X2" i="46"/>
  <c r="P79" i="58"/>
  <c r="P81" i="58" l="1"/>
  <c r="P87" i="58"/>
  <c r="P86" i="58"/>
  <c r="P84" i="58"/>
  <c r="I87" i="58"/>
  <c r="H87" i="58"/>
  <c r="G87" i="58"/>
  <c r="F87" i="58"/>
  <c r="E87" i="58"/>
  <c r="D87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I86" i="58"/>
  <c r="H86" i="58"/>
  <c r="G86" i="58"/>
  <c r="F86" i="58"/>
  <c r="E86" i="58"/>
  <c r="D86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O79" i="58"/>
  <c r="N79" i="58"/>
  <c r="M79" i="58"/>
  <c r="L79" i="58"/>
  <c r="K79" i="58"/>
  <c r="J79" i="58"/>
  <c r="I79" i="58"/>
  <c r="H79" i="58"/>
  <c r="G79" i="58"/>
  <c r="F79" i="58"/>
  <c r="E79" i="58"/>
  <c r="D79" i="58"/>
  <c r="O78" i="58"/>
  <c r="N78" i="58"/>
  <c r="M78" i="58"/>
  <c r="L78" i="58"/>
  <c r="K78" i="58"/>
  <c r="J78" i="58"/>
  <c r="I78" i="58"/>
  <c r="H78" i="58"/>
  <c r="G78" i="58"/>
  <c r="F78" i="58"/>
  <c r="E78" i="58"/>
  <c r="D78" i="58"/>
  <c r="E75" i="58"/>
  <c r="D75" i="58"/>
  <c r="X2" i="29"/>
  <c r="P2" i="51" l="1"/>
  <c r="Q2" i="51"/>
  <c r="Q110" i="51" s="1"/>
  <c r="P31" i="58"/>
  <c r="P47" i="58"/>
  <c r="P33" i="58"/>
  <c r="P34" i="58"/>
  <c r="P35" i="58"/>
  <c r="P36" i="58"/>
  <c r="P37" i="58"/>
  <c r="P39" i="58"/>
  <c r="P52" i="58"/>
  <c r="P41" i="58"/>
  <c r="P42" i="58"/>
  <c r="P43" i="58"/>
  <c r="M2" i="50"/>
  <c r="N2" i="50"/>
  <c r="O43" i="58"/>
  <c r="N43" i="58"/>
  <c r="M43" i="58"/>
  <c r="L43" i="58"/>
  <c r="K43" i="58"/>
  <c r="J43" i="58"/>
  <c r="I43" i="58"/>
  <c r="H43" i="58"/>
  <c r="G43" i="58"/>
  <c r="F43" i="58"/>
  <c r="E43" i="58"/>
  <c r="D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M38" i="58"/>
  <c r="E38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Q249" i="51" l="1"/>
  <c r="I82" i="58"/>
  <c r="G38" i="58"/>
  <c r="O38" i="58"/>
  <c r="K82" i="58"/>
  <c r="D38" i="58"/>
  <c r="L38" i="58"/>
  <c r="H82" i="58"/>
  <c r="J32" i="58"/>
  <c r="J40" i="58"/>
  <c r="K40" i="58"/>
  <c r="D32" i="58"/>
  <c r="L32" i="58"/>
  <c r="D40" i="58"/>
  <c r="L40" i="58"/>
  <c r="H32" i="58"/>
  <c r="E32" i="58"/>
  <c r="M32" i="58"/>
  <c r="E40" i="58"/>
  <c r="M40" i="58"/>
  <c r="I32" i="58"/>
  <c r="K32" i="58"/>
  <c r="F32" i="58"/>
  <c r="N32" i="58"/>
  <c r="F40" i="58"/>
  <c r="N40" i="58"/>
  <c r="G32" i="58"/>
  <c r="O32" i="58"/>
  <c r="G40" i="58"/>
  <c r="O40" i="58"/>
  <c r="H40" i="58"/>
  <c r="I40" i="58"/>
  <c r="P38" i="58"/>
  <c r="P82" i="58"/>
  <c r="J38" i="58"/>
  <c r="F82" i="58"/>
  <c r="N82" i="58"/>
  <c r="F38" i="58"/>
  <c r="N38" i="58"/>
  <c r="J82" i="58"/>
  <c r="P51" i="58"/>
  <c r="D82" i="58"/>
  <c r="L82" i="58"/>
  <c r="I38" i="58"/>
  <c r="E82" i="58"/>
  <c r="M82" i="58"/>
  <c r="H38" i="58"/>
  <c r="K38" i="58"/>
  <c r="G82" i="58"/>
  <c r="O82" i="58"/>
  <c r="P40" i="58"/>
  <c r="P32" i="58"/>
  <c r="Q174" i="51"/>
  <c r="P50" i="58"/>
  <c r="P49" i="58"/>
  <c r="P45" i="58"/>
  <c r="U2" i="22"/>
  <c r="U40" i="22" s="1"/>
  <c r="P46" i="58" l="1"/>
  <c r="P53" i="58"/>
  <c r="P48" i="58"/>
  <c r="M83" i="56"/>
  <c r="L83" i="56"/>
  <c r="Y2" i="24"/>
  <c r="D6" i="30"/>
  <c r="D7" i="30" s="1"/>
  <c r="D9" i="30" s="1"/>
  <c r="D10" i="30" s="1"/>
  <c r="D11" i="30" s="1"/>
  <c r="D12" i="30" s="1"/>
  <c r="D13" i="30" s="1"/>
  <c r="D14" i="30" s="1"/>
  <c r="D15" i="30" s="1"/>
  <c r="O8" i="58"/>
  <c r="N8" i="58"/>
  <c r="M8" i="58"/>
  <c r="L8" i="58"/>
  <c r="K8" i="58"/>
  <c r="J8" i="58"/>
  <c r="I8" i="58"/>
  <c r="H8" i="58"/>
  <c r="G8" i="58"/>
  <c r="F8" i="58"/>
  <c r="E8" i="58"/>
  <c r="D8" i="58"/>
  <c r="C8" i="58"/>
  <c r="O7" i="58"/>
  <c r="N7" i="58"/>
  <c r="M7" i="58"/>
  <c r="L7" i="58"/>
  <c r="K7" i="58"/>
  <c r="J7" i="58"/>
  <c r="I7" i="58"/>
  <c r="H7" i="58"/>
  <c r="G7" i="58"/>
  <c r="F7" i="58"/>
  <c r="E7" i="58"/>
  <c r="D7" i="58"/>
  <c r="C7" i="58"/>
  <c r="O6" i="58"/>
  <c r="N6" i="58"/>
  <c r="M6" i="58"/>
  <c r="L6" i="58"/>
  <c r="K6" i="58"/>
  <c r="J6" i="58"/>
  <c r="I6" i="58"/>
  <c r="H6" i="58"/>
  <c r="G6" i="58"/>
  <c r="F6" i="58"/>
  <c r="E6" i="58"/>
  <c r="D6" i="58"/>
  <c r="C6" i="58"/>
  <c r="O5" i="58"/>
  <c r="N5" i="58"/>
  <c r="M5" i="58"/>
  <c r="L5" i="58"/>
  <c r="K5" i="58"/>
  <c r="J5" i="58"/>
  <c r="I5" i="58"/>
  <c r="H5" i="58"/>
  <c r="G5" i="58"/>
  <c r="F5" i="58"/>
  <c r="E5" i="58"/>
  <c r="D5" i="58"/>
  <c r="C5" i="58"/>
  <c r="U2" i="43"/>
  <c r="M2" i="56" s="1"/>
  <c r="S2" i="22"/>
  <c r="S40" i="22" s="1"/>
  <c r="T2" i="22"/>
  <c r="T40" i="22" s="1"/>
  <c r="R2" i="22"/>
  <c r="W2" i="29"/>
  <c r="W2" i="46"/>
  <c r="V2" i="38"/>
  <c r="V64" i="38" s="1"/>
  <c r="N18" i="44"/>
  <c r="C83" i="41"/>
  <c r="C150" i="41" s="1"/>
  <c r="D83" i="41"/>
  <c r="D150" i="41" s="1"/>
  <c r="E83" i="41"/>
  <c r="E150" i="41" s="1"/>
  <c r="F83" i="41"/>
  <c r="F150" i="41" s="1"/>
  <c r="G83" i="41"/>
  <c r="G150" i="41" s="1"/>
  <c r="H83" i="41"/>
  <c r="H150" i="41" s="1"/>
  <c r="I83" i="41"/>
  <c r="I150" i="41" s="1"/>
  <c r="J83" i="41"/>
  <c r="J150" i="41" s="1"/>
  <c r="K83" i="41"/>
  <c r="K150" i="41" s="1"/>
  <c r="B83" i="41"/>
  <c r="B150" i="41" s="1"/>
  <c r="U2" i="26"/>
  <c r="U30" i="27"/>
  <c r="U2" i="34"/>
  <c r="U56" i="34" s="1"/>
  <c r="C16" i="58"/>
  <c r="B132" i="11"/>
  <c r="C132" i="11"/>
  <c r="D132" i="11"/>
  <c r="E132" i="11"/>
  <c r="F132" i="11"/>
  <c r="G132" i="11"/>
  <c r="H132" i="11"/>
  <c r="I132" i="11"/>
  <c r="J132" i="11"/>
  <c r="K132" i="11"/>
  <c r="B133" i="11"/>
  <c r="C133" i="11"/>
  <c r="D133" i="11"/>
  <c r="E133" i="11"/>
  <c r="F133" i="11"/>
  <c r="G133" i="11"/>
  <c r="H133" i="11"/>
  <c r="I133" i="11"/>
  <c r="J133" i="11"/>
  <c r="K133" i="11"/>
  <c r="B134" i="11"/>
  <c r="C134" i="11"/>
  <c r="D134" i="11"/>
  <c r="E134" i="11"/>
  <c r="F134" i="11"/>
  <c r="G134" i="11"/>
  <c r="H134" i="11"/>
  <c r="I134" i="11"/>
  <c r="J134" i="11"/>
  <c r="K134" i="11"/>
  <c r="B135" i="11"/>
  <c r="C135" i="11"/>
  <c r="D135" i="11"/>
  <c r="E135" i="11"/>
  <c r="F135" i="11"/>
  <c r="G135" i="11"/>
  <c r="H135" i="11"/>
  <c r="I135" i="11"/>
  <c r="J135" i="11"/>
  <c r="K135" i="11"/>
  <c r="C82" i="11"/>
  <c r="C161" i="11" s="1"/>
  <c r="D82" i="11"/>
  <c r="D161" i="11" s="1"/>
  <c r="E82" i="11"/>
  <c r="E161" i="11" s="1"/>
  <c r="F82" i="11"/>
  <c r="F161" i="11" s="1"/>
  <c r="G82" i="11"/>
  <c r="G161" i="11" s="1"/>
  <c r="H82" i="11"/>
  <c r="H161" i="11" s="1"/>
  <c r="I82" i="11"/>
  <c r="I161" i="11" s="1"/>
  <c r="J82" i="11"/>
  <c r="J161" i="11" s="1"/>
  <c r="K82" i="11"/>
  <c r="K161" i="11" s="1"/>
  <c r="B82" i="11"/>
  <c r="B161" i="11" s="1"/>
  <c r="P174" i="51"/>
  <c r="O2" i="51"/>
  <c r="O249" i="51" s="1"/>
  <c r="O110" i="51"/>
  <c r="O174" i="51"/>
  <c r="P249" i="51"/>
  <c r="L2" i="50"/>
  <c r="O49" i="58"/>
  <c r="O50" i="58"/>
  <c r="P110" i="51"/>
  <c r="O51" i="58"/>
  <c r="O45" i="58"/>
  <c r="X2" i="24"/>
  <c r="G29" i="9"/>
  <c r="H29" i="9"/>
  <c r="G30" i="9"/>
  <c r="H30" i="9"/>
  <c r="G31" i="9"/>
  <c r="H31" i="9"/>
  <c r="G32" i="9"/>
  <c r="H32" i="9"/>
  <c r="F32" i="9"/>
  <c r="F31" i="9"/>
  <c r="F30" i="9"/>
  <c r="F29" i="9"/>
  <c r="V2" i="29"/>
  <c r="V2" i="46"/>
  <c r="U2" i="38"/>
  <c r="U64" i="38" s="1"/>
  <c r="T2" i="43"/>
  <c r="L2" i="56" s="1"/>
  <c r="N24" i="21"/>
  <c r="O24" i="21"/>
  <c r="P24" i="21"/>
  <c r="Q24" i="21"/>
  <c r="R24" i="21"/>
  <c r="S24" i="21"/>
  <c r="T24" i="21"/>
  <c r="U24" i="21"/>
  <c r="V24" i="21"/>
  <c r="N25" i="21"/>
  <c r="O25" i="21"/>
  <c r="P25" i="21"/>
  <c r="Q25" i="21"/>
  <c r="R25" i="21"/>
  <c r="S25" i="21"/>
  <c r="T25" i="21"/>
  <c r="U25" i="21"/>
  <c r="V25" i="21"/>
  <c r="W25" i="21"/>
  <c r="W24" i="21"/>
  <c r="W23" i="21"/>
  <c r="V23" i="21"/>
  <c r="U23" i="21"/>
  <c r="T23" i="21"/>
  <c r="S23" i="21"/>
  <c r="R23" i="21"/>
  <c r="Q23" i="21"/>
  <c r="P23" i="21"/>
  <c r="O23" i="21"/>
  <c r="N23" i="21"/>
  <c r="N22" i="21"/>
  <c r="O22" i="21"/>
  <c r="P22" i="21"/>
  <c r="Q22" i="21"/>
  <c r="R22" i="21"/>
  <c r="S22" i="21"/>
  <c r="T22" i="21"/>
  <c r="U22" i="21"/>
  <c r="V22" i="21"/>
  <c r="W22" i="21"/>
  <c r="S21" i="21"/>
  <c r="T21" i="21"/>
  <c r="U21" i="21"/>
  <c r="V21" i="21"/>
  <c r="W21" i="21"/>
  <c r="M10" i="44"/>
  <c r="Q10" i="44" s="1"/>
  <c r="M2" i="44"/>
  <c r="T2" i="34"/>
  <c r="T29" i="34" s="1"/>
  <c r="T2" i="26"/>
  <c r="K82" i="41"/>
  <c r="J82" i="41"/>
  <c r="I82" i="41"/>
  <c r="H82" i="41"/>
  <c r="G82" i="41"/>
  <c r="F82" i="41"/>
  <c r="E82" i="41"/>
  <c r="D82" i="41"/>
  <c r="C82" i="41"/>
  <c r="B82" i="41"/>
  <c r="B128" i="11"/>
  <c r="C128" i="11"/>
  <c r="D128" i="11"/>
  <c r="E128" i="11"/>
  <c r="F128" i="11"/>
  <c r="G128" i="11"/>
  <c r="H128" i="11"/>
  <c r="I128" i="11"/>
  <c r="J128" i="11"/>
  <c r="K128" i="11"/>
  <c r="B129" i="11"/>
  <c r="C129" i="11"/>
  <c r="D129" i="11"/>
  <c r="E129" i="11"/>
  <c r="F129" i="11"/>
  <c r="G129" i="11"/>
  <c r="H129" i="11"/>
  <c r="I129" i="11"/>
  <c r="J129" i="11"/>
  <c r="K129" i="11"/>
  <c r="B130" i="11"/>
  <c r="C130" i="11"/>
  <c r="D130" i="11"/>
  <c r="E130" i="11"/>
  <c r="F130" i="11"/>
  <c r="G130" i="11"/>
  <c r="H130" i="11"/>
  <c r="I130" i="11"/>
  <c r="J130" i="11"/>
  <c r="K130" i="11"/>
  <c r="B131" i="11"/>
  <c r="C131" i="11"/>
  <c r="D131" i="11"/>
  <c r="E131" i="11"/>
  <c r="F131" i="11"/>
  <c r="G131" i="11"/>
  <c r="H131" i="11"/>
  <c r="I131" i="11"/>
  <c r="J131" i="11"/>
  <c r="K131" i="11"/>
  <c r="C81" i="11"/>
  <c r="D81" i="11"/>
  <c r="E81" i="11"/>
  <c r="F81" i="11"/>
  <c r="G81" i="11"/>
  <c r="H81" i="11"/>
  <c r="I81" i="11"/>
  <c r="J81" i="11"/>
  <c r="K81" i="11"/>
  <c r="B81" i="11"/>
  <c r="C70" i="11"/>
  <c r="D70" i="11"/>
  <c r="E70" i="11"/>
  <c r="F70" i="11"/>
  <c r="G70" i="11"/>
  <c r="H70" i="11"/>
  <c r="I70" i="11"/>
  <c r="J70" i="11"/>
  <c r="K70" i="11"/>
  <c r="C83" i="56"/>
  <c r="J83" i="56"/>
  <c r="K83" i="56"/>
  <c r="I83" i="56"/>
  <c r="D83" i="56"/>
  <c r="H73" i="11"/>
  <c r="S2" i="43"/>
  <c r="K2" i="56" s="1"/>
  <c r="U2" i="29"/>
  <c r="U2" i="46"/>
  <c r="T2" i="38"/>
  <c r="T64" i="38" s="1"/>
  <c r="W2" i="24"/>
  <c r="F174" i="51"/>
  <c r="G174" i="51"/>
  <c r="H174" i="51"/>
  <c r="I174" i="51"/>
  <c r="J174" i="51"/>
  <c r="K174" i="51"/>
  <c r="L174" i="51"/>
  <c r="M174" i="51"/>
  <c r="N174" i="51"/>
  <c r="E174" i="51"/>
  <c r="K13" i="53"/>
  <c r="Q13" i="53" s="1"/>
  <c r="K6" i="53"/>
  <c r="Q6" i="53" s="1"/>
  <c r="F110" i="51"/>
  <c r="G110" i="51"/>
  <c r="H110" i="51"/>
  <c r="I110" i="51"/>
  <c r="J110" i="51"/>
  <c r="K110" i="51"/>
  <c r="L110" i="51"/>
  <c r="M110" i="51"/>
  <c r="N110" i="51"/>
  <c r="E110" i="51"/>
  <c r="N2" i="51"/>
  <c r="N249" i="51" s="1"/>
  <c r="K2" i="50"/>
  <c r="L18" i="44"/>
  <c r="W2" i="21"/>
  <c r="S2" i="34"/>
  <c r="S58" i="27"/>
  <c r="S2" i="26"/>
  <c r="K81" i="41"/>
  <c r="J81" i="41"/>
  <c r="I81" i="41"/>
  <c r="H81" i="41"/>
  <c r="G81" i="41"/>
  <c r="F81" i="41"/>
  <c r="E81" i="41"/>
  <c r="D81" i="41"/>
  <c r="C81" i="41"/>
  <c r="B81" i="41"/>
  <c r="K80" i="11"/>
  <c r="J80" i="11"/>
  <c r="I80" i="11"/>
  <c r="H80" i="11"/>
  <c r="G80" i="11"/>
  <c r="F80" i="11"/>
  <c r="E80" i="11"/>
  <c r="D80" i="11"/>
  <c r="C80" i="11"/>
  <c r="B80" i="11"/>
  <c r="B124" i="11"/>
  <c r="C124" i="11"/>
  <c r="D124" i="11"/>
  <c r="E124" i="11"/>
  <c r="F124" i="11"/>
  <c r="G124" i="11"/>
  <c r="H124" i="11"/>
  <c r="I124" i="11"/>
  <c r="J124" i="11"/>
  <c r="K124" i="11"/>
  <c r="B125" i="11"/>
  <c r="C125" i="11"/>
  <c r="D125" i="11"/>
  <c r="E125" i="11"/>
  <c r="F125" i="11"/>
  <c r="G125" i="11"/>
  <c r="H125" i="11"/>
  <c r="I125" i="11"/>
  <c r="J125" i="11"/>
  <c r="K125" i="11"/>
  <c r="B126" i="11"/>
  <c r="C126" i="11"/>
  <c r="D126" i="11"/>
  <c r="E126" i="11"/>
  <c r="F126" i="11"/>
  <c r="G126" i="11"/>
  <c r="H126" i="11"/>
  <c r="I126" i="11"/>
  <c r="J126" i="11"/>
  <c r="K126" i="11"/>
  <c r="B127" i="11"/>
  <c r="C127" i="11"/>
  <c r="D127" i="11"/>
  <c r="E127" i="11"/>
  <c r="F127" i="11"/>
  <c r="G127" i="11"/>
  <c r="H127" i="11"/>
  <c r="I127" i="11"/>
  <c r="J127" i="11"/>
  <c r="K127" i="11"/>
  <c r="B20" i="53"/>
  <c r="B15" i="53" s="1"/>
  <c r="Q15" i="53" s="1"/>
  <c r="B9" i="53"/>
  <c r="Q9" i="53" s="1"/>
  <c r="R2" i="43"/>
  <c r="J2" i="56" s="1"/>
  <c r="J45" i="56" s="1"/>
  <c r="C2" i="24"/>
  <c r="D2" i="24"/>
  <c r="H2" i="24"/>
  <c r="I2" i="24"/>
  <c r="I41" i="24" s="1"/>
  <c r="J2" i="24"/>
  <c r="K2" i="24"/>
  <c r="L2" i="24"/>
  <c r="M2" i="24"/>
  <c r="M41" i="24" s="1"/>
  <c r="N2" i="24"/>
  <c r="N41" i="24" s="1"/>
  <c r="O2" i="24"/>
  <c r="O41" i="24" s="1"/>
  <c r="P2" i="24"/>
  <c r="P41" i="24" s="1"/>
  <c r="Q2" i="24"/>
  <c r="R2" i="24"/>
  <c r="S2" i="24"/>
  <c r="T2" i="24"/>
  <c r="U2" i="24"/>
  <c r="V2" i="24"/>
  <c r="F2" i="24"/>
  <c r="G2" i="24"/>
  <c r="E2" i="24"/>
  <c r="K2" i="44"/>
  <c r="J2" i="44"/>
  <c r="I2" i="44"/>
  <c r="H2" i="44"/>
  <c r="G2" i="44"/>
  <c r="F2" i="44"/>
  <c r="E2" i="44"/>
  <c r="D2" i="44"/>
  <c r="C2" i="44"/>
  <c r="B2" i="44"/>
  <c r="M2" i="51"/>
  <c r="M249" i="51" s="1"/>
  <c r="L2" i="51"/>
  <c r="L249" i="51" s="1"/>
  <c r="K2" i="51"/>
  <c r="K249" i="51" s="1"/>
  <c r="J2" i="51"/>
  <c r="J249" i="51" s="1"/>
  <c r="I2" i="51"/>
  <c r="I249" i="51" s="1"/>
  <c r="H2" i="51"/>
  <c r="H249" i="51" s="1"/>
  <c r="G2" i="51"/>
  <c r="G249" i="51" s="1"/>
  <c r="F2" i="51"/>
  <c r="F249" i="51" s="1"/>
  <c r="E2" i="51"/>
  <c r="E249" i="51" s="1"/>
  <c r="I2" i="50"/>
  <c r="H2" i="50"/>
  <c r="G2" i="50"/>
  <c r="F2" i="50"/>
  <c r="E2" i="50"/>
  <c r="D2" i="50"/>
  <c r="C2" i="50"/>
  <c r="B2" i="50"/>
  <c r="J2" i="50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C2" i="29"/>
  <c r="C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S2" i="38"/>
  <c r="S64" i="38" s="1"/>
  <c r="R2" i="38"/>
  <c r="R64" i="38" s="1"/>
  <c r="Q2" i="38"/>
  <c r="Q64" i="38" s="1"/>
  <c r="P2" i="38"/>
  <c r="P64" i="38" s="1"/>
  <c r="O2" i="38"/>
  <c r="O64" i="38" s="1"/>
  <c r="N2" i="38"/>
  <c r="N64" i="38" s="1"/>
  <c r="M2" i="38"/>
  <c r="M64" i="38" s="1"/>
  <c r="L2" i="38"/>
  <c r="L64" i="38" s="1"/>
  <c r="K2" i="38"/>
  <c r="K64" i="38" s="1"/>
  <c r="J2" i="38"/>
  <c r="J64" i="38" s="1"/>
  <c r="I2" i="38"/>
  <c r="I64" i="38" s="1"/>
  <c r="H2" i="38"/>
  <c r="H64" i="38" s="1"/>
  <c r="G2" i="38"/>
  <c r="G64" i="38" s="1"/>
  <c r="F2" i="38"/>
  <c r="F64" i="38" s="1"/>
  <c r="E2" i="38"/>
  <c r="E64" i="38" s="1"/>
  <c r="D2" i="38"/>
  <c r="D64" i="38" s="1"/>
  <c r="C2" i="38"/>
  <c r="C64" i="38" s="1"/>
  <c r="B2" i="38"/>
  <c r="B64" i="38" s="1"/>
  <c r="C2" i="45"/>
  <c r="D2" i="45"/>
  <c r="E2" i="45"/>
  <c r="F2" i="45"/>
  <c r="G2" i="45"/>
  <c r="H2" i="45"/>
  <c r="I2" i="45"/>
  <c r="K2" i="45"/>
  <c r="L2" i="45"/>
  <c r="M2" i="45"/>
  <c r="N2" i="45"/>
  <c r="O2" i="45"/>
  <c r="P2" i="45"/>
  <c r="Q2" i="45"/>
  <c r="J2" i="45"/>
  <c r="L2" i="21"/>
  <c r="M2" i="21"/>
  <c r="N2" i="21"/>
  <c r="O2" i="21"/>
  <c r="P2" i="21"/>
  <c r="Q2" i="21"/>
  <c r="R2" i="21"/>
  <c r="S2" i="21"/>
  <c r="T2" i="21"/>
  <c r="U2" i="21"/>
  <c r="V2" i="21"/>
  <c r="K2" i="21"/>
  <c r="D2" i="34"/>
  <c r="D56" i="34" s="1"/>
  <c r="E2" i="34"/>
  <c r="E56" i="34" s="1"/>
  <c r="F2" i="34"/>
  <c r="F56" i="34" s="1"/>
  <c r="G2" i="34"/>
  <c r="G56" i="34" s="1"/>
  <c r="H2" i="34"/>
  <c r="H56" i="34" s="1"/>
  <c r="I2" i="34"/>
  <c r="I56" i="34" s="1"/>
  <c r="J2" i="34"/>
  <c r="J56" i="34" s="1"/>
  <c r="K2" i="34"/>
  <c r="K56" i="34" s="1"/>
  <c r="L2" i="34"/>
  <c r="L56" i="34" s="1"/>
  <c r="M2" i="34"/>
  <c r="M56" i="34" s="1"/>
  <c r="N2" i="34"/>
  <c r="N29" i="34" s="1"/>
  <c r="O2" i="34"/>
  <c r="O56" i="34" s="1"/>
  <c r="P2" i="34"/>
  <c r="P29" i="34" s="1"/>
  <c r="Q2" i="34"/>
  <c r="Q56" i="34" s="1"/>
  <c r="R2" i="34"/>
  <c r="R56" i="34" s="1"/>
  <c r="C2" i="34"/>
  <c r="C56" i="34" s="1"/>
  <c r="E30" i="27"/>
  <c r="I30" i="27"/>
  <c r="L30" i="27"/>
  <c r="M86" i="27"/>
  <c r="O30" i="27"/>
  <c r="Q86" i="27"/>
  <c r="C2" i="27"/>
  <c r="C30" i="27" s="1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C2" i="26"/>
  <c r="C38" i="26" s="1"/>
  <c r="D2" i="43"/>
  <c r="E2" i="43"/>
  <c r="F2" i="43"/>
  <c r="G2" i="43"/>
  <c r="H2" i="43"/>
  <c r="I2" i="43"/>
  <c r="J2" i="43"/>
  <c r="B2" i="56" s="1"/>
  <c r="K2" i="43"/>
  <c r="C2" i="56" s="1"/>
  <c r="C126" i="56" s="1"/>
  <c r="L2" i="43"/>
  <c r="D2" i="56" s="1"/>
  <c r="M2" i="43"/>
  <c r="E2" i="56" s="1"/>
  <c r="N2" i="43"/>
  <c r="F2" i="56" s="1"/>
  <c r="F169" i="56" s="1"/>
  <c r="O2" i="43"/>
  <c r="G2" i="56" s="1"/>
  <c r="G169" i="56" s="1"/>
  <c r="P2" i="43"/>
  <c r="H2" i="56" s="1"/>
  <c r="Q2" i="43"/>
  <c r="I2" i="56" s="1"/>
  <c r="C2" i="43"/>
  <c r="J30" i="27"/>
  <c r="F58" i="27"/>
  <c r="K18" i="44"/>
  <c r="I18" i="44"/>
  <c r="H18" i="44"/>
  <c r="G18" i="44"/>
  <c r="F18" i="44"/>
  <c r="E18" i="44"/>
  <c r="D18" i="44"/>
  <c r="C18" i="44"/>
  <c r="B18" i="44"/>
  <c r="J18" i="44"/>
  <c r="K80" i="41"/>
  <c r="J80" i="41"/>
  <c r="I80" i="41"/>
  <c r="H80" i="41"/>
  <c r="G80" i="41"/>
  <c r="F80" i="41"/>
  <c r="E80" i="41"/>
  <c r="D80" i="41"/>
  <c r="C80" i="41"/>
  <c r="B80" i="41"/>
  <c r="G26" i="2"/>
  <c r="J26" i="2" s="1"/>
  <c r="J31" i="2"/>
  <c r="J30" i="2"/>
  <c r="J29" i="2"/>
  <c r="J27" i="2"/>
  <c r="J25" i="2"/>
  <c r="J24" i="2"/>
  <c r="G21" i="2"/>
  <c r="J21" i="2" s="1"/>
  <c r="K79" i="11"/>
  <c r="J79" i="11"/>
  <c r="I79" i="11"/>
  <c r="H79" i="11"/>
  <c r="G79" i="11"/>
  <c r="F79" i="11"/>
  <c r="E79" i="11"/>
  <c r="D79" i="11"/>
  <c r="C79" i="11"/>
  <c r="K78" i="11"/>
  <c r="J78" i="11"/>
  <c r="I78" i="11"/>
  <c r="H78" i="11"/>
  <c r="G78" i="11"/>
  <c r="F78" i="11"/>
  <c r="E78" i="11"/>
  <c r="D78" i="11"/>
  <c r="C78" i="11"/>
  <c r="B78" i="11"/>
  <c r="B79" i="11"/>
  <c r="B120" i="11"/>
  <c r="C120" i="11"/>
  <c r="D120" i="11"/>
  <c r="E120" i="11"/>
  <c r="F120" i="11"/>
  <c r="G120" i="11"/>
  <c r="H120" i="11"/>
  <c r="I120" i="11"/>
  <c r="J120" i="11"/>
  <c r="K120" i="11"/>
  <c r="B121" i="11"/>
  <c r="C121" i="11"/>
  <c r="D121" i="11"/>
  <c r="E121" i="11"/>
  <c r="F121" i="11"/>
  <c r="G121" i="11"/>
  <c r="H121" i="11"/>
  <c r="I121" i="11"/>
  <c r="J121" i="11"/>
  <c r="K121" i="11"/>
  <c r="B122" i="11"/>
  <c r="C122" i="11"/>
  <c r="D122" i="11"/>
  <c r="E122" i="11"/>
  <c r="F122" i="11"/>
  <c r="G122" i="11"/>
  <c r="H122" i="11"/>
  <c r="I122" i="11"/>
  <c r="J122" i="11"/>
  <c r="K122" i="11"/>
  <c r="B123" i="11"/>
  <c r="C123" i="11"/>
  <c r="D123" i="11"/>
  <c r="E123" i="11"/>
  <c r="F123" i="11"/>
  <c r="G123" i="11"/>
  <c r="H123" i="11"/>
  <c r="I123" i="11"/>
  <c r="J123" i="11"/>
  <c r="K123" i="11"/>
  <c r="B70" i="11"/>
  <c r="J20" i="2"/>
  <c r="K12" i="2"/>
  <c r="J12" i="2"/>
  <c r="I12" i="2"/>
  <c r="E12" i="2"/>
  <c r="H12" i="2" s="1"/>
  <c r="G12" i="2"/>
  <c r="F12" i="2"/>
  <c r="B114" i="11"/>
  <c r="C114" i="11"/>
  <c r="D114" i="11"/>
  <c r="E114" i="11"/>
  <c r="F114" i="11"/>
  <c r="G114" i="11"/>
  <c r="H114" i="11"/>
  <c r="I114" i="11"/>
  <c r="J114" i="11"/>
  <c r="K114" i="11"/>
  <c r="B115" i="11"/>
  <c r="C115" i="11"/>
  <c r="D115" i="11"/>
  <c r="E115" i="11"/>
  <c r="F115" i="11"/>
  <c r="G115" i="11"/>
  <c r="H115" i="11"/>
  <c r="I115" i="11"/>
  <c r="J115" i="11"/>
  <c r="K115" i="11"/>
  <c r="B116" i="11"/>
  <c r="C116" i="11"/>
  <c r="D116" i="11"/>
  <c r="E116" i="11"/>
  <c r="F116" i="11"/>
  <c r="G116" i="11"/>
  <c r="H116" i="11"/>
  <c r="I116" i="11"/>
  <c r="J116" i="11"/>
  <c r="K116" i="11"/>
  <c r="B117" i="11"/>
  <c r="C117" i="11"/>
  <c r="D117" i="11"/>
  <c r="E117" i="11"/>
  <c r="F117" i="11"/>
  <c r="G117" i="11"/>
  <c r="H117" i="11"/>
  <c r="I117" i="11"/>
  <c r="J117" i="11"/>
  <c r="K117" i="11"/>
  <c r="B118" i="11"/>
  <c r="C118" i="11"/>
  <c r="D118" i="11"/>
  <c r="E118" i="11"/>
  <c r="F118" i="11"/>
  <c r="G118" i="11"/>
  <c r="H118" i="11"/>
  <c r="I118" i="11"/>
  <c r="J118" i="11"/>
  <c r="K118" i="11"/>
  <c r="B119" i="11"/>
  <c r="C119" i="11"/>
  <c r="D119" i="11"/>
  <c r="E119" i="11"/>
  <c r="F119" i="11"/>
  <c r="G119" i="11"/>
  <c r="H119" i="11"/>
  <c r="I119" i="11"/>
  <c r="J119" i="11"/>
  <c r="K119" i="11"/>
  <c r="N33" i="28"/>
  <c r="N9" i="28"/>
  <c r="F72" i="19"/>
  <c r="B113" i="11"/>
  <c r="C113" i="11"/>
  <c r="D113" i="11"/>
  <c r="E113" i="11"/>
  <c r="F113" i="11"/>
  <c r="G113" i="11"/>
  <c r="H113" i="11"/>
  <c r="I113" i="11"/>
  <c r="J113" i="11"/>
  <c r="K113" i="11"/>
  <c r="C77" i="11"/>
  <c r="D77" i="11"/>
  <c r="E77" i="11"/>
  <c r="F77" i="11"/>
  <c r="G77" i="11"/>
  <c r="H77" i="11"/>
  <c r="I77" i="11"/>
  <c r="J77" i="11"/>
  <c r="K77" i="11"/>
  <c r="B77" i="11"/>
  <c r="B111" i="11"/>
  <c r="C111" i="11"/>
  <c r="D111" i="11"/>
  <c r="E111" i="11"/>
  <c r="F111" i="11"/>
  <c r="G111" i="11"/>
  <c r="H111" i="11"/>
  <c r="I111" i="11"/>
  <c r="J111" i="11"/>
  <c r="K111" i="11"/>
  <c r="B112" i="11"/>
  <c r="C112" i="11"/>
  <c r="D112" i="11"/>
  <c r="E112" i="11"/>
  <c r="F112" i="11"/>
  <c r="G112" i="11"/>
  <c r="H112" i="11"/>
  <c r="I112" i="11"/>
  <c r="J112" i="11"/>
  <c r="K112" i="11"/>
  <c r="L33" i="28"/>
  <c r="M33" i="28"/>
  <c r="M9" i="28"/>
  <c r="C8" i="28"/>
  <c r="C9" i="28" s="1"/>
  <c r="B8" i="28"/>
  <c r="B9" i="28" s="1"/>
  <c r="F71" i="19"/>
  <c r="K79" i="41"/>
  <c r="J79" i="41"/>
  <c r="I79" i="41"/>
  <c r="H79" i="41"/>
  <c r="H146" i="41" s="1"/>
  <c r="G79" i="41"/>
  <c r="F79" i="41"/>
  <c r="E79" i="41"/>
  <c r="D79" i="41"/>
  <c r="C79" i="41"/>
  <c r="B79" i="41"/>
  <c r="C78" i="41"/>
  <c r="K76" i="11"/>
  <c r="J76" i="11"/>
  <c r="I76" i="11"/>
  <c r="H76" i="11"/>
  <c r="G76" i="11"/>
  <c r="F76" i="11"/>
  <c r="E76" i="11"/>
  <c r="D76" i="11"/>
  <c r="C76" i="11"/>
  <c r="B76" i="11"/>
  <c r="B108" i="11"/>
  <c r="C108" i="11"/>
  <c r="D108" i="11"/>
  <c r="E108" i="11"/>
  <c r="F108" i="11"/>
  <c r="G108" i="11"/>
  <c r="H108" i="11"/>
  <c r="I108" i="11"/>
  <c r="J108" i="11"/>
  <c r="K108" i="11"/>
  <c r="B109" i="11"/>
  <c r="C109" i="11"/>
  <c r="D109" i="11"/>
  <c r="E109" i="11"/>
  <c r="F109" i="11"/>
  <c r="G109" i="11"/>
  <c r="H109" i="11"/>
  <c r="I109" i="11"/>
  <c r="J109" i="11"/>
  <c r="K109" i="11"/>
  <c r="B110" i="11"/>
  <c r="C110" i="11"/>
  <c r="D110" i="11"/>
  <c r="E110" i="11"/>
  <c r="F110" i="11"/>
  <c r="G110" i="11"/>
  <c r="H110" i="11"/>
  <c r="I110" i="11"/>
  <c r="J110" i="11"/>
  <c r="K110" i="11"/>
  <c r="L9" i="28"/>
  <c r="C20" i="41"/>
  <c r="C92" i="41" s="1"/>
  <c r="C21" i="41"/>
  <c r="C93" i="41" s="1"/>
  <c r="C22" i="41"/>
  <c r="C94" i="41" s="1"/>
  <c r="C23" i="41"/>
  <c r="C95" i="41" s="1"/>
  <c r="C77" i="41"/>
  <c r="E20" i="41"/>
  <c r="E92" i="41" s="1"/>
  <c r="E21" i="41"/>
  <c r="E93" i="41" s="1"/>
  <c r="E22" i="41"/>
  <c r="E94" i="41" s="1"/>
  <c r="E23" i="41"/>
  <c r="E95" i="41" s="1"/>
  <c r="E77" i="41"/>
  <c r="F20" i="41"/>
  <c r="F21" i="41"/>
  <c r="F93" i="41" s="1"/>
  <c r="F22" i="41"/>
  <c r="F94" i="41" s="1"/>
  <c r="F23" i="41"/>
  <c r="F95" i="41" s="1"/>
  <c r="F77" i="41"/>
  <c r="G20" i="41"/>
  <c r="G92" i="41" s="1"/>
  <c r="G21" i="41"/>
  <c r="G93" i="41" s="1"/>
  <c r="G22" i="41"/>
  <c r="G94" i="41" s="1"/>
  <c r="G23" i="41"/>
  <c r="G95" i="41" s="1"/>
  <c r="G77" i="41"/>
  <c r="L20" i="41"/>
  <c r="B15" i="41"/>
  <c r="L15" i="41" s="1"/>
  <c r="L21" i="41"/>
  <c r="L22" i="41"/>
  <c r="L23" i="41"/>
  <c r="B77" i="41"/>
  <c r="G19" i="41"/>
  <c r="F19" i="41"/>
  <c r="G18" i="41"/>
  <c r="F18" i="41"/>
  <c r="G17" i="41"/>
  <c r="F17" i="41"/>
  <c r="E19" i="41"/>
  <c r="E18" i="41"/>
  <c r="E17" i="41"/>
  <c r="C17" i="41"/>
  <c r="C18" i="41"/>
  <c r="C19" i="41"/>
  <c r="L17" i="41"/>
  <c r="L18" i="41"/>
  <c r="L19" i="41"/>
  <c r="B4" i="41"/>
  <c r="D77" i="41"/>
  <c r="H77" i="41"/>
  <c r="I77" i="41"/>
  <c r="J77" i="41"/>
  <c r="K77" i="41"/>
  <c r="B78" i="41"/>
  <c r="D78" i="41"/>
  <c r="E78" i="41"/>
  <c r="F78" i="41"/>
  <c r="G78" i="41"/>
  <c r="G144" i="41" s="1"/>
  <c r="H78" i="41"/>
  <c r="I78" i="41"/>
  <c r="J78" i="41"/>
  <c r="K78" i="41"/>
  <c r="B96" i="41"/>
  <c r="C96" i="41"/>
  <c r="D96" i="41"/>
  <c r="E96" i="41"/>
  <c r="F96" i="41"/>
  <c r="G96" i="41"/>
  <c r="H96" i="41"/>
  <c r="I96" i="41"/>
  <c r="J96" i="41"/>
  <c r="K96" i="41"/>
  <c r="B97" i="41"/>
  <c r="C97" i="41"/>
  <c r="D97" i="41"/>
  <c r="E97" i="41"/>
  <c r="F97" i="41"/>
  <c r="G97" i="41"/>
  <c r="H97" i="41"/>
  <c r="I97" i="41"/>
  <c r="J97" i="41"/>
  <c r="K97" i="41"/>
  <c r="B98" i="41"/>
  <c r="C98" i="41"/>
  <c r="D98" i="41"/>
  <c r="E98" i="41"/>
  <c r="F98" i="41"/>
  <c r="G98" i="41"/>
  <c r="H98" i="41"/>
  <c r="I98" i="41"/>
  <c r="J98" i="41"/>
  <c r="K98" i="41"/>
  <c r="B99" i="41"/>
  <c r="C99" i="41"/>
  <c r="D99" i="41"/>
  <c r="E99" i="41"/>
  <c r="F99" i="41"/>
  <c r="G99" i="41"/>
  <c r="H99" i="41"/>
  <c r="I99" i="41"/>
  <c r="J99" i="41"/>
  <c r="K99" i="41"/>
  <c r="B100" i="41"/>
  <c r="C100" i="41"/>
  <c r="D100" i="41"/>
  <c r="E100" i="41"/>
  <c r="F100" i="41"/>
  <c r="G100" i="41"/>
  <c r="H100" i="41"/>
  <c r="I100" i="41"/>
  <c r="J100" i="41"/>
  <c r="K100" i="41"/>
  <c r="C104" i="11"/>
  <c r="D104" i="11"/>
  <c r="E104" i="11"/>
  <c r="F104" i="11"/>
  <c r="G104" i="11"/>
  <c r="H104" i="11"/>
  <c r="I104" i="11"/>
  <c r="J104" i="11"/>
  <c r="K104" i="11"/>
  <c r="C105" i="11"/>
  <c r="D105" i="11"/>
  <c r="E105" i="11"/>
  <c r="F105" i="11"/>
  <c r="G105" i="11"/>
  <c r="H105" i="11"/>
  <c r="I105" i="11"/>
  <c r="J105" i="11"/>
  <c r="K105" i="11"/>
  <c r="C106" i="11"/>
  <c r="D106" i="11"/>
  <c r="E106" i="11"/>
  <c r="F106" i="11"/>
  <c r="G106" i="11"/>
  <c r="H106" i="11"/>
  <c r="I106" i="11"/>
  <c r="J106" i="11"/>
  <c r="K106" i="11"/>
  <c r="C107" i="11"/>
  <c r="D107" i="11"/>
  <c r="E107" i="11"/>
  <c r="F107" i="11"/>
  <c r="G107" i="11"/>
  <c r="H107" i="11"/>
  <c r="I107" i="11"/>
  <c r="J107" i="11"/>
  <c r="K107" i="11"/>
  <c r="B105" i="11"/>
  <c r="B106" i="11"/>
  <c r="B107" i="11"/>
  <c r="C72" i="11"/>
  <c r="D72" i="11"/>
  <c r="E72" i="11"/>
  <c r="F72" i="11"/>
  <c r="G72" i="11"/>
  <c r="H72" i="11"/>
  <c r="I72" i="11"/>
  <c r="J72" i="11"/>
  <c r="K72" i="11"/>
  <c r="C73" i="11"/>
  <c r="D73" i="11"/>
  <c r="E73" i="11"/>
  <c r="F73" i="11"/>
  <c r="G73" i="11"/>
  <c r="I73" i="11"/>
  <c r="I151" i="11" s="1"/>
  <c r="J73" i="11"/>
  <c r="K73" i="11"/>
  <c r="C74" i="11"/>
  <c r="D74" i="11"/>
  <c r="E74" i="11"/>
  <c r="F74" i="11"/>
  <c r="G74" i="11"/>
  <c r="H74" i="11"/>
  <c r="I74" i="11"/>
  <c r="J74" i="11"/>
  <c r="K74" i="11"/>
  <c r="C75" i="11"/>
  <c r="D75" i="11"/>
  <c r="E75" i="11"/>
  <c r="F75" i="11"/>
  <c r="G75" i="11"/>
  <c r="H75" i="11"/>
  <c r="I75" i="11"/>
  <c r="J75" i="11"/>
  <c r="K75" i="11"/>
  <c r="B75" i="11"/>
  <c r="B74" i="11"/>
  <c r="B3" i="11"/>
  <c r="B71" i="11"/>
  <c r="C71" i="11"/>
  <c r="D71" i="11"/>
  <c r="E71" i="11"/>
  <c r="F71" i="11"/>
  <c r="G71" i="11"/>
  <c r="H71" i="11"/>
  <c r="I71" i="11"/>
  <c r="J71" i="11"/>
  <c r="K71" i="11"/>
  <c r="B72" i="11"/>
  <c r="B73" i="11"/>
  <c r="B87" i="11"/>
  <c r="C87" i="11"/>
  <c r="D87" i="11"/>
  <c r="E87" i="11"/>
  <c r="F87" i="11"/>
  <c r="G87" i="11"/>
  <c r="H87" i="11"/>
  <c r="I87" i="11"/>
  <c r="J87" i="11"/>
  <c r="K87" i="11"/>
  <c r="B88" i="11"/>
  <c r="C88" i="11"/>
  <c r="D88" i="11"/>
  <c r="E88" i="11"/>
  <c r="F88" i="11"/>
  <c r="G88" i="11"/>
  <c r="H88" i="11"/>
  <c r="I88" i="11"/>
  <c r="J88" i="11"/>
  <c r="K88" i="11"/>
  <c r="B89" i="11"/>
  <c r="C89" i="11"/>
  <c r="D89" i="11"/>
  <c r="E89" i="11"/>
  <c r="F89" i="11"/>
  <c r="G89" i="11"/>
  <c r="H89" i="11"/>
  <c r="I89" i="11"/>
  <c r="J89" i="11"/>
  <c r="K89" i="11"/>
  <c r="B90" i="11"/>
  <c r="C90" i="11"/>
  <c r="D90" i="11"/>
  <c r="E90" i="11"/>
  <c r="F90" i="11"/>
  <c r="G90" i="11"/>
  <c r="H90" i="11"/>
  <c r="I90" i="11"/>
  <c r="J90" i="11"/>
  <c r="K90" i="11"/>
  <c r="B91" i="11"/>
  <c r="C91" i="11"/>
  <c r="D91" i="11"/>
  <c r="E91" i="11"/>
  <c r="F91" i="11"/>
  <c r="G91" i="11"/>
  <c r="H91" i="11"/>
  <c r="I91" i="11"/>
  <c r="J91" i="11"/>
  <c r="K91" i="11"/>
  <c r="B92" i="11"/>
  <c r="C92" i="11"/>
  <c r="D92" i="11"/>
  <c r="E92" i="11"/>
  <c r="F92" i="11"/>
  <c r="G92" i="11"/>
  <c r="H92" i="11"/>
  <c r="I92" i="11"/>
  <c r="J92" i="11"/>
  <c r="K92" i="11"/>
  <c r="B93" i="11"/>
  <c r="C93" i="11"/>
  <c r="D93" i="11"/>
  <c r="E93" i="11"/>
  <c r="F93" i="11"/>
  <c r="G93" i="11"/>
  <c r="H93" i="11"/>
  <c r="I93" i="11"/>
  <c r="J93" i="11"/>
  <c r="K93" i="11"/>
  <c r="B94" i="11"/>
  <c r="C94" i="11"/>
  <c r="D94" i="11"/>
  <c r="E94" i="11"/>
  <c r="F94" i="11"/>
  <c r="G94" i="11"/>
  <c r="H94" i="11"/>
  <c r="I94" i="11"/>
  <c r="J94" i="11"/>
  <c r="K94" i="11"/>
  <c r="B95" i="11"/>
  <c r="C95" i="11"/>
  <c r="D95" i="11"/>
  <c r="E95" i="11"/>
  <c r="F95" i="11"/>
  <c r="G95" i="11"/>
  <c r="H95" i="11"/>
  <c r="I95" i="11"/>
  <c r="J95" i="11"/>
  <c r="K95" i="11"/>
  <c r="B96" i="11"/>
  <c r="C96" i="11"/>
  <c r="D96" i="11"/>
  <c r="E96" i="11"/>
  <c r="F96" i="11"/>
  <c r="G96" i="11"/>
  <c r="H96" i="11"/>
  <c r="I96" i="11"/>
  <c r="J96" i="11"/>
  <c r="K96" i="11"/>
  <c r="B97" i="11"/>
  <c r="C97" i="11"/>
  <c r="D97" i="11"/>
  <c r="E97" i="11"/>
  <c r="F97" i="11"/>
  <c r="G97" i="11"/>
  <c r="H97" i="11"/>
  <c r="I97" i="11"/>
  <c r="J97" i="11"/>
  <c r="K97" i="11"/>
  <c r="B98" i="11"/>
  <c r="C98" i="11"/>
  <c r="D98" i="11"/>
  <c r="E98" i="11"/>
  <c r="F98" i="11"/>
  <c r="G98" i="11"/>
  <c r="H98" i="11"/>
  <c r="I98" i="11"/>
  <c r="J98" i="11"/>
  <c r="K98" i="11"/>
  <c r="B99" i="11"/>
  <c r="C99" i="11"/>
  <c r="D99" i="11"/>
  <c r="E99" i="11"/>
  <c r="F99" i="11"/>
  <c r="G99" i="11"/>
  <c r="H99" i="11"/>
  <c r="I99" i="11"/>
  <c r="J99" i="11"/>
  <c r="K99" i="11"/>
  <c r="B100" i="11"/>
  <c r="C100" i="11"/>
  <c r="D100" i="11"/>
  <c r="E100" i="11"/>
  <c r="F100" i="11"/>
  <c r="G100" i="11"/>
  <c r="H100" i="11"/>
  <c r="I100" i="11"/>
  <c r="J100" i="11"/>
  <c r="K100" i="11"/>
  <c r="B101" i="11"/>
  <c r="C101" i="11"/>
  <c r="D101" i="11"/>
  <c r="E101" i="11"/>
  <c r="F101" i="11"/>
  <c r="G101" i="11"/>
  <c r="H101" i="11"/>
  <c r="I101" i="11"/>
  <c r="J101" i="11"/>
  <c r="K101" i="11"/>
  <c r="B102" i="11"/>
  <c r="C102" i="11"/>
  <c r="D102" i="11"/>
  <c r="E102" i="11"/>
  <c r="F102" i="11"/>
  <c r="G102" i="11"/>
  <c r="H102" i="11"/>
  <c r="I102" i="11"/>
  <c r="J102" i="11"/>
  <c r="K102" i="11"/>
  <c r="B103" i="11"/>
  <c r="C103" i="11"/>
  <c r="D103" i="11"/>
  <c r="E103" i="11"/>
  <c r="F103" i="11"/>
  <c r="G103" i="11"/>
  <c r="H103" i="11"/>
  <c r="I103" i="11"/>
  <c r="J103" i="11"/>
  <c r="K103" i="11"/>
  <c r="B104" i="11"/>
  <c r="B25" i="10"/>
  <c r="C25" i="10"/>
  <c r="D25" i="10"/>
  <c r="E25" i="10"/>
  <c r="F25" i="10"/>
  <c r="B26" i="10"/>
  <c r="C26" i="10"/>
  <c r="D26" i="10"/>
  <c r="E26" i="10"/>
  <c r="F26" i="10"/>
  <c r="B27" i="10"/>
  <c r="C27" i="10"/>
  <c r="D27" i="10"/>
  <c r="E27" i="10"/>
  <c r="F27" i="10"/>
  <c r="B28" i="10"/>
  <c r="C28" i="10"/>
  <c r="D28" i="10"/>
  <c r="E28" i="10"/>
  <c r="F28" i="10"/>
  <c r="B29" i="10"/>
  <c r="C29" i="10"/>
  <c r="D29" i="10"/>
  <c r="E29" i="10"/>
  <c r="F29" i="10"/>
  <c r="B30" i="10"/>
  <c r="C30" i="10"/>
  <c r="D30" i="10"/>
  <c r="E30" i="10"/>
  <c r="F30" i="10"/>
  <c r="B31" i="10"/>
  <c r="C31" i="10"/>
  <c r="D31" i="10"/>
  <c r="E31" i="10"/>
  <c r="F31" i="10"/>
  <c r="B32" i="10"/>
  <c r="C32" i="10"/>
  <c r="D32" i="10"/>
  <c r="E32" i="10"/>
  <c r="F32" i="10"/>
  <c r="B33" i="10"/>
  <c r="C33" i="10"/>
  <c r="D33" i="10"/>
  <c r="E33" i="10"/>
  <c r="F33" i="10"/>
  <c r="B34" i="10"/>
  <c r="C34" i="10"/>
  <c r="D34" i="10"/>
  <c r="E34" i="10"/>
  <c r="F34" i="10"/>
  <c r="B35" i="10"/>
  <c r="C35" i="10"/>
  <c r="D35" i="10"/>
  <c r="E35" i="10"/>
  <c r="F35" i="10"/>
  <c r="B36" i="10"/>
  <c r="C36" i="10"/>
  <c r="D36" i="10"/>
  <c r="E36" i="10"/>
  <c r="F36" i="10"/>
  <c r="B37" i="10"/>
  <c r="C37" i="10"/>
  <c r="D37" i="10"/>
  <c r="E37" i="10"/>
  <c r="F37" i="10"/>
  <c r="B38" i="10"/>
  <c r="C38" i="10"/>
  <c r="D38" i="10"/>
  <c r="E38" i="10"/>
  <c r="F38" i="10"/>
  <c r="B39" i="10"/>
  <c r="C39" i="10"/>
  <c r="D39" i="10"/>
  <c r="E39" i="10"/>
  <c r="F39" i="10"/>
  <c r="B40" i="10"/>
  <c r="C40" i="10"/>
  <c r="D40" i="10"/>
  <c r="E40" i="10"/>
  <c r="F40" i="10"/>
  <c r="B41" i="10"/>
  <c r="C41" i="10"/>
  <c r="D41" i="10"/>
  <c r="E41" i="10"/>
  <c r="F41" i="10"/>
  <c r="B42" i="10"/>
  <c r="C42" i="10"/>
  <c r="D42" i="10"/>
  <c r="E42" i="10"/>
  <c r="F42" i="10"/>
  <c r="G32" i="22"/>
  <c r="G34" i="22"/>
  <c r="G35" i="22"/>
  <c r="G36" i="22"/>
  <c r="G38" i="22"/>
  <c r="G39" i="22"/>
  <c r="K22" i="21"/>
  <c r="L22" i="21"/>
  <c r="M22" i="21"/>
  <c r="K23" i="21"/>
  <c r="L23" i="21"/>
  <c r="M23" i="21"/>
  <c r="E8" i="28"/>
  <c r="E9" i="28" s="1"/>
  <c r="F8" i="28"/>
  <c r="F9" i="28" s="1"/>
  <c r="G8" i="28"/>
  <c r="G9" i="28" s="1"/>
  <c r="H8" i="28"/>
  <c r="H9" i="28" s="1"/>
  <c r="I8" i="28"/>
  <c r="I9" i="28" s="1"/>
  <c r="J8" i="28"/>
  <c r="J9" i="28" s="1"/>
  <c r="K9" i="28"/>
  <c r="K33" i="28"/>
  <c r="I33" i="28"/>
  <c r="J33" i="28"/>
  <c r="D49" i="19"/>
  <c r="D50" i="19"/>
  <c r="D51" i="19"/>
  <c r="D52" i="19"/>
  <c r="D53" i="19"/>
  <c r="F61" i="19"/>
  <c r="F62" i="19"/>
  <c r="F63" i="19"/>
  <c r="F64" i="19"/>
  <c r="F65" i="19"/>
  <c r="F66" i="19"/>
  <c r="F67" i="19"/>
  <c r="F68" i="19"/>
  <c r="F69" i="19"/>
  <c r="F70" i="19"/>
  <c r="E4" i="2"/>
  <c r="H4" i="2" s="1"/>
  <c r="F4" i="2"/>
  <c r="G4" i="2"/>
  <c r="E5" i="2"/>
  <c r="F5" i="2"/>
  <c r="G5" i="2"/>
  <c r="I5" i="2"/>
  <c r="J5" i="2"/>
  <c r="K5" i="2"/>
  <c r="E6" i="2"/>
  <c r="H6" i="2" s="1"/>
  <c r="F6" i="2"/>
  <c r="G6" i="2"/>
  <c r="I6" i="2"/>
  <c r="J6" i="2"/>
  <c r="K6" i="2"/>
  <c r="E7" i="2"/>
  <c r="H7" i="2" s="1"/>
  <c r="F7" i="2"/>
  <c r="G7" i="2"/>
  <c r="I7" i="2"/>
  <c r="J7" i="2"/>
  <c r="K7" i="2"/>
  <c r="E8" i="2"/>
  <c r="H8" i="2" s="1"/>
  <c r="F8" i="2"/>
  <c r="G8" i="2"/>
  <c r="I8" i="2"/>
  <c r="J8" i="2"/>
  <c r="K8" i="2"/>
  <c r="E9" i="2"/>
  <c r="H9" i="2" s="1"/>
  <c r="F9" i="2"/>
  <c r="G9" i="2"/>
  <c r="I9" i="2"/>
  <c r="J9" i="2"/>
  <c r="K9" i="2"/>
  <c r="E10" i="2"/>
  <c r="H10" i="2" s="1"/>
  <c r="F10" i="2"/>
  <c r="G10" i="2"/>
  <c r="I10" i="2"/>
  <c r="J10" i="2"/>
  <c r="K10" i="2"/>
  <c r="E11" i="2"/>
  <c r="L12" i="2" s="1"/>
  <c r="F11" i="2"/>
  <c r="G11" i="2"/>
  <c r="I11" i="2"/>
  <c r="J11" i="2"/>
  <c r="K11" i="2"/>
  <c r="H20" i="2"/>
  <c r="I20" i="2"/>
  <c r="H21" i="2"/>
  <c r="I21" i="2"/>
  <c r="H23" i="2"/>
  <c r="I23" i="2"/>
  <c r="H24" i="2"/>
  <c r="I24" i="2"/>
  <c r="H25" i="2"/>
  <c r="I25" i="2"/>
  <c r="H26" i="2"/>
  <c r="I26" i="2"/>
  <c r="I27" i="2"/>
  <c r="H28" i="2"/>
  <c r="I28" i="2"/>
  <c r="I30" i="2"/>
  <c r="H32" i="2"/>
  <c r="I32" i="2"/>
  <c r="M45" i="58"/>
  <c r="M51" i="58"/>
  <c r="M50" i="58"/>
  <c r="L50" i="58"/>
  <c r="L51" i="58"/>
  <c r="L45" i="58"/>
  <c r="K51" i="58"/>
  <c r="K50" i="58"/>
  <c r="K45" i="58"/>
  <c r="F51" i="58"/>
  <c r="G51" i="58"/>
  <c r="B34" i="50"/>
  <c r="D51" i="58" s="1"/>
  <c r="E51" i="58"/>
  <c r="H51" i="58"/>
  <c r="I51" i="58"/>
  <c r="J51" i="58"/>
  <c r="I50" i="58"/>
  <c r="B36" i="50"/>
  <c r="F50" i="58"/>
  <c r="J50" i="58"/>
  <c r="G50" i="58"/>
  <c r="B33" i="50"/>
  <c r="D50" i="58" s="1"/>
  <c r="H50" i="58"/>
  <c r="E50" i="58"/>
  <c r="B30" i="50"/>
  <c r="B31" i="50"/>
  <c r="B29" i="50"/>
  <c r="D45" i="58" s="1"/>
  <c r="E45" i="58"/>
  <c r="F45" i="58"/>
  <c r="H45" i="58"/>
  <c r="I45" i="58"/>
  <c r="G45" i="58"/>
  <c r="J45" i="58"/>
  <c r="N49" i="58"/>
  <c r="M49" i="58"/>
  <c r="K49" i="58"/>
  <c r="L49" i="58"/>
  <c r="H49" i="58"/>
  <c r="B32" i="50"/>
  <c r="D49" i="58" s="1"/>
  <c r="E49" i="58"/>
  <c r="I49" i="58"/>
  <c r="F49" i="58"/>
  <c r="J49" i="58"/>
  <c r="G49" i="58"/>
  <c r="B35" i="50"/>
  <c r="B37" i="50"/>
  <c r="E152" i="11" l="1"/>
  <c r="C156" i="11"/>
  <c r="F29" i="34"/>
  <c r="K46" i="58"/>
  <c r="J53" i="58"/>
  <c r="J46" i="58"/>
  <c r="G46" i="58"/>
  <c r="L46" i="58"/>
  <c r="M48" i="58"/>
  <c r="H53" i="58"/>
  <c r="H46" i="58"/>
  <c r="O46" i="58"/>
  <c r="G53" i="58"/>
  <c r="H48" i="58"/>
  <c r="F46" i="58"/>
  <c r="K48" i="58"/>
  <c r="I53" i="58"/>
  <c r="L53" i="58"/>
  <c r="F48" i="58"/>
  <c r="E48" i="58"/>
  <c r="F53" i="58"/>
  <c r="M53" i="58"/>
  <c r="N53" i="58"/>
  <c r="D48" i="58"/>
  <c r="K53" i="58"/>
  <c r="J48" i="58"/>
  <c r="E46" i="58"/>
  <c r="O53" i="58"/>
  <c r="I48" i="58"/>
  <c r="I46" i="58"/>
  <c r="O48" i="58"/>
  <c r="D53" i="58"/>
  <c r="E53" i="58"/>
  <c r="G48" i="58"/>
  <c r="D46" i="58"/>
  <c r="L48" i="58"/>
  <c r="M46" i="58"/>
  <c r="H20" i="26"/>
  <c r="H56" i="26" s="1"/>
  <c r="H38" i="26"/>
  <c r="T20" i="26"/>
  <c r="T56" i="26" s="1"/>
  <c r="T38" i="26"/>
  <c r="L20" i="26"/>
  <c r="L56" i="26" s="1"/>
  <c r="L38" i="26"/>
  <c r="O20" i="26"/>
  <c r="O38" i="26"/>
  <c r="K38" i="26"/>
  <c r="K20" i="26"/>
  <c r="K56" i="26" s="1"/>
  <c r="G20" i="26"/>
  <c r="G38" i="26"/>
  <c r="D20" i="26"/>
  <c r="D56" i="26" s="1"/>
  <c r="D38" i="26"/>
  <c r="R38" i="26"/>
  <c r="R20" i="26"/>
  <c r="R56" i="26" s="1"/>
  <c r="N38" i="26"/>
  <c r="N20" i="26"/>
  <c r="N56" i="26" s="1"/>
  <c r="J38" i="26"/>
  <c r="J20" i="26"/>
  <c r="F38" i="26"/>
  <c r="F20" i="26"/>
  <c r="F56" i="26" s="1"/>
  <c r="S38" i="26"/>
  <c r="S20" i="26"/>
  <c r="U38" i="26"/>
  <c r="U20" i="26"/>
  <c r="U56" i="26" s="1"/>
  <c r="P20" i="26"/>
  <c r="P38" i="26"/>
  <c r="Q38" i="26"/>
  <c r="Q20" i="26"/>
  <c r="M38" i="26"/>
  <c r="M20" i="26"/>
  <c r="I38" i="26"/>
  <c r="I20" i="26"/>
  <c r="I56" i="26" s="1"/>
  <c r="E38" i="26"/>
  <c r="E20" i="26"/>
  <c r="E56" i="26" s="1"/>
  <c r="F148" i="41"/>
  <c r="G146" i="41"/>
  <c r="E149" i="41"/>
  <c r="J145" i="41"/>
  <c r="E146" i="41"/>
  <c r="D147" i="41"/>
  <c r="I29" i="34"/>
  <c r="Q30" i="27"/>
  <c r="M30" i="27"/>
  <c r="J56" i="26"/>
  <c r="C147" i="41"/>
  <c r="K147" i="41"/>
  <c r="J29" i="34"/>
  <c r="N56" i="34"/>
  <c r="F160" i="11"/>
  <c r="F149" i="41"/>
  <c r="O56" i="26"/>
  <c r="L7" i="2"/>
  <c r="H152" i="11"/>
  <c r="B145" i="41"/>
  <c r="C89" i="41"/>
  <c r="R29" i="34"/>
  <c r="H149" i="11"/>
  <c r="I145" i="41"/>
  <c r="H29" i="34"/>
  <c r="J159" i="11"/>
  <c r="L9" i="2"/>
  <c r="C152" i="11"/>
  <c r="L6" i="2"/>
  <c r="C144" i="41"/>
  <c r="G29" i="34"/>
  <c r="K12" i="53"/>
  <c r="Q12" i="53" s="1"/>
  <c r="M18" i="44"/>
  <c r="Q18" i="44" s="1"/>
  <c r="L5" i="2"/>
  <c r="B153" i="11"/>
  <c r="E153" i="11"/>
  <c r="F151" i="11"/>
  <c r="F146" i="41"/>
  <c r="F150" i="11"/>
  <c r="D29" i="34"/>
  <c r="F89" i="41"/>
  <c r="H5" i="2"/>
  <c r="B16" i="53"/>
  <c r="Q16" i="53" s="1"/>
  <c r="H11" i="2"/>
  <c r="D154" i="11"/>
  <c r="B156" i="11"/>
  <c r="I160" i="11"/>
  <c r="G152" i="11"/>
  <c r="G149" i="11"/>
  <c r="D153" i="11"/>
  <c r="E86" i="56"/>
  <c r="E169" i="56"/>
  <c r="E29" i="34"/>
  <c r="Q29" i="34"/>
  <c r="Q58" i="27"/>
  <c r="S57" i="24"/>
  <c r="S41" i="24"/>
  <c r="K25" i="24"/>
  <c r="K41" i="24"/>
  <c r="R57" i="24"/>
  <c r="R41" i="24"/>
  <c r="J57" i="24"/>
  <c r="J41" i="24"/>
  <c r="Q57" i="24"/>
  <c r="Q41" i="24"/>
  <c r="L25" i="24"/>
  <c r="L41" i="24"/>
  <c r="G25" i="24"/>
  <c r="G41" i="24"/>
  <c r="H25" i="24"/>
  <c r="H41" i="24"/>
  <c r="Y57" i="24"/>
  <c r="Y41" i="24"/>
  <c r="L57" i="24"/>
  <c r="W57" i="24"/>
  <c r="W41" i="24"/>
  <c r="T57" i="24"/>
  <c r="T41" i="24"/>
  <c r="V57" i="24"/>
  <c r="V41" i="24"/>
  <c r="U57" i="24"/>
  <c r="U41" i="24"/>
  <c r="X57" i="24"/>
  <c r="X41" i="24"/>
  <c r="J25" i="24"/>
  <c r="K57" i="24"/>
  <c r="P57" i="24"/>
  <c r="P25" i="24"/>
  <c r="O25" i="24"/>
  <c r="O57" i="24"/>
  <c r="N25" i="24"/>
  <c r="N57" i="24"/>
  <c r="J52" i="58"/>
  <c r="J47" i="58"/>
  <c r="K47" i="58"/>
  <c r="K52" i="58"/>
  <c r="D52" i="58"/>
  <c r="D47" i="58"/>
  <c r="L52" i="58"/>
  <c r="L47" i="58"/>
  <c r="E52" i="58"/>
  <c r="E47" i="58"/>
  <c r="M47" i="58"/>
  <c r="M52" i="58"/>
  <c r="F47" i="58"/>
  <c r="F52" i="58"/>
  <c r="N52" i="58"/>
  <c r="N47" i="58"/>
  <c r="G47" i="58"/>
  <c r="G52" i="58"/>
  <c r="O52" i="58"/>
  <c r="O47" i="58"/>
  <c r="I52" i="58"/>
  <c r="I47" i="58"/>
  <c r="H52" i="58"/>
  <c r="H47" i="58"/>
  <c r="G148" i="41"/>
  <c r="I147" i="41"/>
  <c r="B147" i="41"/>
  <c r="J147" i="41"/>
  <c r="G91" i="41"/>
  <c r="E83" i="56"/>
  <c r="F83" i="56"/>
  <c r="D148" i="41"/>
  <c r="I149" i="41"/>
  <c r="G149" i="41"/>
  <c r="H149" i="41"/>
  <c r="K148" i="41"/>
  <c r="F91" i="41"/>
  <c r="E148" i="41"/>
  <c r="H148" i="41"/>
  <c r="C149" i="41"/>
  <c r="K149" i="41"/>
  <c r="B146" i="41"/>
  <c r="F147" i="41"/>
  <c r="C76" i="41"/>
  <c r="C143" i="41" s="1"/>
  <c r="B148" i="41"/>
  <c r="J148" i="41"/>
  <c r="H147" i="41"/>
  <c r="D144" i="41"/>
  <c r="K144" i="41"/>
  <c r="J144" i="41"/>
  <c r="F144" i="41"/>
  <c r="E90" i="41"/>
  <c r="C90" i="41"/>
  <c r="J149" i="41"/>
  <c r="I148" i="41"/>
  <c r="E91" i="41"/>
  <c r="F76" i="41"/>
  <c r="C146" i="41"/>
  <c r="K146" i="41"/>
  <c r="G147" i="41"/>
  <c r="D16" i="30"/>
  <c r="I126" i="56"/>
  <c r="I45" i="56"/>
  <c r="B86" i="56"/>
  <c r="B45" i="56"/>
  <c r="K169" i="56"/>
  <c r="K210" i="56"/>
  <c r="K86" i="56"/>
  <c r="C169" i="56"/>
  <c r="J58" i="27"/>
  <c r="J86" i="27"/>
  <c r="S30" i="27"/>
  <c r="S86" i="27"/>
  <c r="E45" i="56"/>
  <c r="P58" i="27"/>
  <c r="P86" i="27"/>
  <c r="I58" i="27"/>
  <c r="I86" i="27"/>
  <c r="U29" i="34"/>
  <c r="O58" i="27"/>
  <c r="O86" i="27"/>
  <c r="H58" i="27"/>
  <c r="H86" i="27"/>
  <c r="C45" i="56"/>
  <c r="M29" i="34"/>
  <c r="F210" i="56"/>
  <c r="N58" i="27"/>
  <c r="N86" i="27"/>
  <c r="G58" i="27"/>
  <c r="G86" i="27"/>
  <c r="K58" i="27"/>
  <c r="K86" i="27"/>
  <c r="F86" i="56"/>
  <c r="M58" i="27"/>
  <c r="F30" i="27"/>
  <c r="F86" i="27"/>
  <c r="U58" i="27"/>
  <c r="U86" i="27"/>
  <c r="C86" i="56"/>
  <c r="C58" i="27"/>
  <c r="C86" i="27"/>
  <c r="E58" i="27"/>
  <c r="E86" i="27"/>
  <c r="C29" i="34"/>
  <c r="C210" i="56"/>
  <c r="R58" i="27"/>
  <c r="R86" i="27"/>
  <c r="L58" i="27"/>
  <c r="L86" i="27"/>
  <c r="D58" i="27"/>
  <c r="D86" i="27"/>
  <c r="T30" i="27"/>
  <c r="T86" i="27"/>
  <c r="B159" i="11"/>
  <c r="D156" i="11"/>
  <c r="K157" i="11"/>
  <c r="E160" i="11"/>
  <c r="C159" i="11"/>
  <c r="K159" i="11"/>
  <c r="J149" i="11"/>
  <c r="I155" i="11"/>
  <c r="I149" i="11"/>
  <c r="F154" i="11"/>
  <c r="E156" i="11"/>
  <c r="G160" i="11"/>
  <c r="B157" i="11"/>
  <c r="I157" i="11"/>
  <c r="E76" i="41"/>
  <c r="E89" i="41"/>
  <c r="I146" i="41"/>
  <c r="E147" i="41"/>
  <c r="E145" i="41"/>
  <c r="B149" i="41"/>
  <c r="D149" i="41"/>
  <c r="I144" i="41"/>
  <c r="D145" i="41"/>
  <c r="B19" i="41"/>
  <c r="B20" i="41"/>
  <c r="B92" i="41" s="1"/>
  <c r="F145" i="41"/>
  <c r="J146" i="41"/>
  <c r="F90" i="41"/>
  <c r="F92" i="41"/>
  <c r="B17" i="41"/>
  <c r="B21" i="41"/>
  <c r="B93" i="41" s="1"/>
  <c r="C148" i="41"/>
  <c r="H144" i="41"/>
  <c r="G89" i="41"/>
  <c r="D146" i="41"/>
  <c r="B151" i="11"/>
  <c r="G154" i="11"/>
  <c r="H158" i="11"/>
  <c r="J160" i="11"/>
  <c r="F149" i="11"/>
  <c r="J153" i="11"/>
  <c r="C151" i="11"/>
  <c r="K149" i="11"/>
  <c r="C149" i="11"/>
  <c r="J156" i="11"/>
  <c r="D158" i="11"/>
  <c r="F159" i="11"/>
  <c r="H153" i="11"/>
  <c r="G158" i="11"/>
  <c r="C158" i="11"/>
  <c r="K158" i="11"/>
  <c r="E159" i="11"/>
  <c r="J151" i="11"/>
  <c r="C150" i="11"/>
  <c r="K150" i="11"/>
  <c r="B149" i="11"/>
  <c r="F155" i="11"/>
  <c r="J152" i="11"/>
  <c r="I152" i="11"/>
  <c r="I154" i="11"/>
  <c r="D151" i="11"/>
  <c r="G157" i="11"/>
  <c r="G150" i="11"/>
  <c r="D149" i="11"/>
  <c r="I158" i="11"/>
  <c r="E155" i="11"/>
  <c r="B160" i="11"/>
  <c r="D160" i="11"/>
  <c r="G153" i="11"/>
  <c r="H159" i="11"/>
  <c r="G151" i="11"/>
  <c r="B152" i="11"/>
  <c r="E151" i="11"/>
  <c r="B155" i="11"/>
  <c r="E154" i="11"/>
  <c r="C153" i="11"/>
  <c r="D152" i="11"/>
  <c r="H157" i="11"/>
  <c r="I156" i="11"/>
  <c r="E150" i="11"/>
  <c r="K160" i="11"/>
  <c r="C160" i="11"/>
  <c r="J155" i="11"/>
  <c r="G159" i="11"/>
  <c r="J154" i="11"/>
  <c r="H154" i="11"/>
  <c r="F153" i="11"/>
  <c r="H150" i="11"/>
  <c r="B154" i="11"/>
  <c r="H160" i="11"/>
  <c r="F156" i="11"/>
  <c r="E157" i="11"/>
  <c r="K153" i="11"/>
  <c r="C154" i="11"/>
  <c r="K155" i="11"/>
  <c r="E158" i="11"/>
  <c r="H151" i="11"/>
  <c r="D155" i="11"/>
  <c r="B158" i="11"/>
  <c r="F158" i="11"/>
  <c r="D159" i="11"/>
  <c r="I153" i="11"/>
  <c r="D150" i="11"/>
  <c r="K154" i="11"/>
  <c r="H155" i="11"/>
  <c r="J150" i="11"/>
  <c r="K151" i="11"/>
  <c r="K156" i="11"/>
  <c r="G155" i="11"/>
  <c r="I159" i="11"/>
  <c r="E149" i="11"/>
  <c r="I150" i="11"/>
  <c r="D157" i="11"/>
  <c r="G16" i="58"/>
  <c r="E16" i="58"/>
  <c r="M16" i="58"/>
  <c r="K16" i="58"/>
  <c r="I16" i="58"/>
  <c r="C20" i="26"/>
  <c r="C56" i="26" s="1"/>
  <c r="J16" i="58"/>
  <c r="H16" i="58"/>
  <c r="F16" i="58"/>
  <c r="N16" i="58"/>
  <c r="D16" i="58"/>
  <c r="D17" i="58" s="1"/>
  <c r="L16" i="58"/>
  <c r="M56" i="26"/>
  <c r="T58" i="27"/>
  <c r="N30" i="27"/>
  <c r="R30" i="27"/>
  <c r="S56" i="26"/>
  <c r="O16" i="58"/>
  <c r="B18" i="41"/>
  <c r="L8" i="2"/>
  <c r="H145" i="41"/>
  <c r="F152" i="11"/>
  <c r="K152" i="11"/>
  <c r="E144" i="41"/>
  <c r="D169" i="56"/>
  <c r="D126" i="56"/>
  <c r="D45" i="56"/>
  <c r="D86" i="56"/>
  <c r="I25" i="24"/>
  <c r="I57" i="24"/>
  <c r="G145" i="41"/>
  <c r="G156" i="11"/>
  <c r="B23" i="41"/>
  <c r="L10" i="2"/>
  <c r="K145" i="41"/>
  <c r="H156" i="11"/>
  <c r="D210" i="56"/>
  <c r="H126" i="56"/>
  <c r="H45" i="56"/>
  <c r="H86" i="56"/>
  <c r="H169" i="56"/>
  <c r="M25" i="24"/>
  <c r="M57" i="24"/>
  <c r="B22" i="41"/>
  <c r="G90" i="41"/>
  <c r="C145" i="41"/>
  <c r="B144" i="41"/>
  <c r="C155" i="11"/>
  <c r="H210" i="56"/>
  <c r="G126" i="56"/>
  <c r="G45" i="56"/>
  <c r="G210" i="56"/>
  <c r="G86" i="56"/>
  <c r="L11" i="2"/>
  <c r="F157" i="11"/>
  <c r="J158" i="11"/>
  <c r="J157" i="11"/>
  <c r="G76" i="41"/>
  <c r="C91" i="41"/>
  <c r="B150" i="11"/>
  <c r="H30" i="27"/>
  <c r="Q56" i="26"/>
  <c r="B169" i="56"/>
  <c r="L126" i="56"/>
  <c r="L210" i="56"/>
  <c r="L169" i="56"/>
  <c r="L86" i="56"/>
  <c r="L45" i="56"/>
  <c r="N51" i="58"/>
  <c r="N45" i="58"/>
  <c r="C157" i="11"/>
  <c r="O29" i="34"/>
  <c r="P30" i="27"/>
  <c r="I210" i="56"/>
  <c r="B126" i="56"/>
  <c r="E126" i="56"/>
  <c r="G30" i="27"/>
  <c r="P56" i="26"/>
  <c r="I86" i="56"/>
  <c r="B210" i="56"/>
  <c r="F126" i="56"/>
  <c r="J169" i="56"/>
  <c r="J126" i="56"/>
  <c r="J86" i="56"/>
  <c r="J210" i="56"/>
  <c r="H83" i="56"/>
  <c r="G83" i="56"/>
  <c r="C207" i="56"/>
  <c r="L29" i="34"/>
  <c r="G56" i="26"/>
  <c r="I169" i="56"/>
  <c r="F45" i="56"/>
  <c r="N50" i="58"/>
  <c r="K29" i="34"/>
  <c r="D30" i="27"/>
  <c r="E210" i="56"/>
  <c r="P56" i="34"/>
  <c r="M126" i="56"/>
  <c r="M210" i="56"/>
  <c r="M169" i="56"/>
  <c r="M86" i="56"/>
  <c r="M45" i="56"/>
  <c r="K30" i="27"/>
  <c r="B19" i="53"/>
  <c r="Q19" i="53" s="1"/>
  <c r="S56" i="34"/>
  <c r="S29" i="34"/>
  <c r="K126" i="56"/>
  <c r="T56" i="34"/>
  <c r="K45" i="56"/>
  <c r="D14" i="58" l="1" a="1"/>
  <c r="D17" i="30"/>
  <c r="D18" i="30" s="1"/>
  <c r="D19" i="30" s="1"/>
  <c r="D20" i="30" s="1"/>
  <c r="D21" i="30" s="1"/>
  <c r="D22" i="30" s="1"/>
  <c r="N48" i="58"/>
  <c r="N46" i="58"/>
  <c r="K17" i="58"/>
  <c r="E17" i="58"/>
  <c r="H17" i="58"/>
  <c r="N17" i="58"/>
  <c r="I17" i="58"/>
  <c r="J17" i="58"/>
  <c r="M17" i="58"/>
  <c r="L17" i="58"/>
  <c r="G17" i="58"/>
  <c r="O17" i="58"/>
  <c r="P17" i="58"/>
  <c r="F17" i="58"/>
  <c r="E143" i="41"/>
  <c r="G143" i="41"/>
  <c r="F143" i="41"/>
  <c r="B89" i="41"/>
  <c r="B76" i="41"/>
  <c r="B91" i="41"/>
  <c r="B95" i="41"/>
  <c r="B90" i="41"/>
  <c r="B94" i="41"/>
  <c r="D14" i="58" l="1"/>
  <c r="O14" i="58"/>
  <c r="G14" i="58"/>
  <c r="K14" i="58"/>
  <c r="R14" i="58"/>
  <c r="Q14" i="58"/>
  <c r="P14" i="58"/>
  <c r="N14" i="58"/>
  <c r="M14" i="58"/>
  <c r="L14" i="58"/>
  <c r="J14" i="58"/>
  <c r="I14" i="58"/>
  <c r="H14" i="58"/>
  <c r="F14" i="58"/>
  <c r="E14" i="58"/>
  <c r="D23" i="30"/>
  <c r="D24" i="30" s="1"/>
  <c r="D25" i="30" s="1"/>
  <c r="D26" i="30" s="1"/>
  <c r="B143" i="41"/>
  <c r="J75" i="26"/>
  <c r="V75" i="26"/>
  <c r="U75" i="26"/>
  <c r="N75" i="26"/>
  <c r="S75" i="26"/>
  <c r="R75" i="26"/>
  <c r="Q75" i="26"/>
  <c r="I75" i="26"/>
  <c r="L75" i="26"/>
  <c r="O75" i="26"/>
  <c r="T75" i="26"/>
  <c r="K75" i="26"/>
  <c r="M75" i="26"/>
  <c r="P75" i="26"/>
  <c r="D27" i="30" l="1"/>
  <c r="D28" i="30" s="1"/>
  <c r="D29" i="30" s="1"/>
  <c r="D30" i="30" s="1"/>
  <c r="D31" i="30" s="1"/>
  <c r="D33" i="30" s="1"/>
  <c r="D34" i="30" s="1"/>
  <c r="D35" i="30" s="1"/>
  <c r="T91" i="27"/>
  <c r="T95" i="27"/>
  <c r="T99" i="27"/>
  <c r="T103" i="27"/>
  <c r="T107" i="27"/>
  <c r="T90" i="27"/>
  <c r="T94" i="27"/>
  <c r="T98" i="27"/>
  <c r="T102" i="27"/>
  <c r="T106" i="27"/>
  <c r="T100" i="27"/>
  <c r="T104" i="27"/>
  <c r="T108" i="27"/>
  <c r="T71" i="26"/>
  <c r="T93" i="27"/>
  <c r="T97" i="27"/>
  <c r="T101" i="27"/>
  <c r="T105" i="27"/>
  <c r="T109" i="27"/>
  <c r="T92" i="27"/>
  <c r="T96" i="27"/>
  <c r="T88" i="27"/>
  <c r="P91" i="27"/>
  <c r="P95" i="27"/>
  <c r="P99" i="27"/>
  <c r="P103" i="27"/>
  <c r="P107" i="27"/>
  <c r="P90" i="27"/>
  <c r="P94" i="27"/>
  <c r="P98" i="27"/>
  <c r="P102" i="27"/>
  <c r="P106" i="27"/>
  <c r="P92" i="27"/>
  <c r="P96" i="27"/>
  <c r="P100" i="27"/>
  <c r="P104" i="27"/>
  <c r="P108" i="27"/>
  <c r="P97" i="27"/>
  <c r="P71" i="26"/>
  <c r="P88" i="27"/>
  <c r="P93" i="27"/>
  <c r="P101" i="27"/>
  <c r="P105" i="27"/>
  <c r="P109" i="27"/>
  <c r="O90" i="27"/>
  <c r="O94" i="27"/>
  <c r="O98" i="27"/>
  <c r="O102" i="27"/>
  <c r="O106" i="27"/>
  <c r="O93" i="27"/>
  <c r="O97" i="27"/>
  <c r="O101" i="27"/>
  <c r="O105" i="27"/>
  <c r="O109" i="27"/>
  <c r="O71" i="26"/>
  <c r="O88" i="27"/>
  <c r="O95" i="27"/>
  <c r="O96" i="27"/>
  <c r="O99" i="27"/>
  <c r="O91" i="27"/>
  <c r="O92" i="27"/>
  <c r="O100" i="27"/>
  <c r="O103" i="27"/>
  <c r="O104" i="27"/>
  <c r="O107" i="27"/>
  <c r="O108" i="27"/>
  <c r="R93" i="27"/>
  <c r="R97" i="27"/>
  <c r="R101" i="27"/>
  <c r="R105" i="27"/>
  <c r="R109" i="27"/>
  <c r="R71" i="26"/>
  <c r="R88" i="27"/>
  <c r="R92" i="27"/>
  <c r="R96" i="27"/>
  <c r="R100" i="27"/>
  <c r="R104" i="27"/>
  <c r="R108" i="27"/>
  <c r="R90" i="27"/>
  <c r="R91" i="27"/>
  <c r="R94" i="27"/>
  <c r="R95" i="27"/>
  <c r="R98" i="27"/>
  <c r="R99" i="27"/>
  <c r="R102" i="27"/>
  <c r="R103" i="27"/>
  <c r="R106" i="27"/>
  <c r="R107" i="27"/>
  <c r="V93" i="27"/>
  <c r="V97" i="27"/>
  <c r="V101" i="27"/>
  <c r="V105" i="27"/>
  <c r="V109" i="27"/>
  <c r="V71" i="26"/>
  <c r="V88" i="27"/>
  <c r="V92" i="27"/>
  <c r="V96" i="27"/>
  <c r="V100" i="27"/>
  <c r="V104" i="27"/>
  <c r="V108" i="27"/>
  <c r="V90" i="27"/>
  <c r="V91" i="27"/>
  <c r="V94" i="27"/>
  <c r="V99" i="27"/>
  <c r="V102" i="27"/>
  <c r="V103" i="27"/>
  <c r="V106" i="27"/>
  <c r="V107" i="27"/>
  <c r="V95" i="27"/>
  <c r="V98" i="27"/>
  <c r="Q58" i="26"/>
  <c r="Q88" i="27"/>
  <c r="Q92" i="27"/>
  <c r="Q96" i="27"/>
  <c r="Q100" i="27"/>
  <c r="Q104" i="27"/>
  <c r="Q108" i="27"/>
  <c r="Q91" i="27"/>
  <c r="Q95" i="27"/>
  <c r="Q99" i="27"/>
  <c r="Q103" i="27"/>
  <c r="Q107" i="27"/>
  <c r="Q93" i="27"/>
  <c r="Q97" i="27"/>
  <c r="Q101" i="27"/>
  <c r="Q105" i="27"/>
  <c r="Q109" i="27"/>
  <c r="Q90" i="27"/>
  <c r="Q102" i="27"/>
  <c r="Q106" i="27"/>
  <c r="Q71" i="26"/>
  <c r="Q94" i="27"/>
  <c r="Q98" i="27"/>
  <c r="M88" i="27"/>
  <c r="M92" i="27"/>
  <c r="M96" i="27"/>
  <c r="M100" i="27"/>
  <c r="M104" i="27"/>
  <c r="M108" i="27"/>
  <c r="M91" i="27"/>
  <c r="M95" i="27"/>
  <c r="M99" i="27"/>
  <c r="M103" i="27"/>
  <c r="M107" i="27"/>
  <c r="M71" i="26"/>
  <c r="M93" i="27"/>
  <c r="M97" i="27"/>
  <c r="M101" i="27"/>
  <c r="M105" i="27"/>
  <c r="M109" i="27"/>
  <c r="M90" i="27"/>
  <c r="M94" i="27"/>
  <c r="M98" i="27"/>
  <c r="M102" i="27"/>
  <c r="M106" i="27"/>
  <c r="S90" i="27"/>
  <c r="S94" i="27"/>
  <c r="S98" i="27"/>
  <c r="S102" i="27"/>
  <c r="S106" i="27"/>
  <c r="S88" i="27"/>
  <c r="S93" i="27"/>
  <c r="S97" i="27"/>
  <c r="S101" i="27"/>
  <c r="S105" i="27"/>
  <c r="S109" i="27"/>
  <c r="S71" i="26"/>
  <c r="S91" i="27"/>
  <c r="S92" i="27"/>
  <c r="S95" i="27"/>
  <c r="S96" i="27"/>
  <c r="S99" i="27"/>
  <c r="S100" i="27"/>
  <c r="S103" i="27"/>
  <c r="S104" i="27"/>
  <c r="S107" i="27"/>
  <c r="S108" i="27"/>
  <c r="J59" i="26"/>
  <c r="J93" i="27"/>
  <c r="J97" i="27"/>
  <c r="J101" i="27"/>
  <c r="J105" i="27"/>
  <c r="J109" i="27"/>
  <c r="J71" i="26"/>
  <c r="J88" i="27"/>
  <c r="J92" i="27"/>
  <c r="J96" i="27"/>
  <c r="J100" i="27"/>
  <c r="J104" i="27"/>
  <c r="J108" i="27"/>
  <c r="J90" i="27"/>
  <c r="J91" i="27"/>
  <c r="J94" i="27"/>
  <c r="J95" i="27"/>
  <c r="J98" i="27"/>
  <c r="J99" i="27"/>
  <c r="J102" i="27"/>
  <c r="J103" i="27"/>
  <c r="J106" i="27"/>
  <c r="J107" i="27"/>
  <c r="U65" i="26"/>
  <c r="U88" i="27"/>
  <c r="U92" i="27"/>
  <c r="U96" i="27"/>
  <c r="U100" i="27"/>
  <c r="U104" i="27"/>
  <c r="U108" i="27"/>
  <c r="U91" i="27"/>
  <c r="U95" i="27"/>
  <c r="U99" i="27"/>
  <c r="U103" i="27"/>
  <c r="U107" i="27"/>
  <c r="U71" i="26"/>
  <c r="U93" i="27"/>
  <c r="U101" i="27"/>
  <c r="U105" i="27"/>
  <c r="U90" i="27"/>
  <c r="U94" i="27"/>
  <c r="U98" i="27"/>
  <c r="U102" i="27"/>
  <c r="U106" i="27"/>
  <c r="U97" i="27"/>
  <c r="U109" i="27"/>
  <c r="L91" i="27"/>
  <c r="L95" i="27"/>
  <c r="L99" i="27"/>
  <c r="L103" i="27"/>
  <c r="L107" i="27"/>
  <c r="L90" i="27"/>
  <c r="L94" i="27"/>
  <c r="L98" i="27"/>
  <c r="L102" i="27"/>
  <c r="L106" i="27"/>
  <c r="L92" i="27"/>
  <c r="L96" i="27"/>
  <c r="L100" i="27"/>
  <c r="L104" i="27"/>
  <c r="L71" i="26"/>
  <c r="L88" i="27"/>
  <c r="L93" i="27"/>
  <c r="L97" i="27"/>
  <c r="L101" i="27"/>
  <c r="L105" i="27"/>
  <c r="L109" i="27"/>
  <c r="L108" i="27"/>
  <c r="K90" i="27"/>
  <c r="K94" i="27"/>
  <c r="K98" i="27"/>
  <c r="K102" i="27"/>
  <c r="K106" i="27"/>
  <c r="K88" i="27"/>
  <c r="K93" i="27"/>
  <c r="K97" i="27"/>
  <c r="K101" i="27"/>
  <c r="K105" i="27"/>
  <c r="K109" i="27"/>
  <c r="K71" i="26"/>
  <c r="K91" i="27"/>
  <c r="K92" i="27"/>
  <c r="K95" i="27"/>
  <c r="K96" i="27"/>
  <c r="K99" i="27"/>
  <c r="K100" i="27"/>
  <c r="K103" i="27"/>
  <c r="K104" i="27"/>
  <c r="K107" i="27"/>
  <c r="K108" i="27"/>
  <c r="I93" i="27"/>
  <c r="I97" i="27"/>
  <c r="I101" i="27"/>
  <c r="I105" i="27"/>
  <c r="I109" i="27"/>
  <c r="I90" i="27"/>
  <c r="I94" i="27"/>
  <c r="I98" i="27"/>
  <c r="I102" i="27"/>
  <c r="I106" i="27"/>
  <c r="I88" i="27"/>
  <c r="I95" i="27"/>
  <c r="I103" i="27"/>
  <c r="I91" i="27"/>
  <c r="I107" i="27"/>
  <c r="I71" i="26"/>
  <c r="I92" i="27"/>
  <c r="I108" i="27"/>
  <c r="I96" i="27"/>
  <c r="I104" i="27"/>
  <c r="I99" i="27"/>
  <c r="I100" i="27"/>
  <c r="N93" i="27"/>
  <c r="N97" i="27"/>
  <c r="N101" i="27"/>
  <c r="N105" i="27"/>
  <c r="N109" i="27"/>
  <c r="N71" i="26"/>
  <c r="N88" i="27"/>
  <c r="N92" i="27"/>
  <c r="N96" i="27"/>
  <c r="N100" i="27"/>
  <c r="N104" i="27"/>
  <c r="N108" i="27"/>
  <c r="N90" i="27"/>
  <c r="N95" i="27"/>
  <c r="N98" i="27"/>
  <c r="N99" i="27"/>
  <c r="N102" i="27"/>
  <c r="N103" i="27"/>
  <c r="N107" i="27"/>
  <c r="N91" i="27"/>
  <c r="N94" i="27"/>
  <c r="N106" i="27"/>
  <c r="I66" i="26"/>
  <c r="I57" i="26"/>
  <c r="I65" i="26"/>
  <c r="I59" i="26"/>
  <c r="I63" i="26"/>
  <c r="I62" i="26"/>
  <c r="I58" i="26"/>
  <c r="I61" i="26"/>
  <c r="I60" i="26"/>
  <c r="I70" i="26"/>
  <c r="C28" i="58" s="1"/>
  <c r="S70" i="26"/>
  <c r="M28" i="58" s="1"/>
  <c r="J58" i="26"/>
  <c r="S61" i="26"/>
  <c r="J65" i="26"/>
  <c r="S65" i="26"/>
  <c r="S60" i="26"/>
  <c r="S66" i="26"/>
  <c r="J66" i="26"/>
  <c r="J63" i="26"/>
  <c r="S57" i="26"/>
  <c r="J57" i="26"/>
  <c r="S62" i="26"/>
  <c r="S58" i="26"/>
  <c r="J70" i="26"/>
  <c r="D28" i="58" s="1"/>
  <c r="J61" i="26"/>
  <c r="S63" i="26"/>
  <c r="S59" i="26"/>
  <c r="J60" i="26"/>
  <c r="J62" i="26"/>
  <c r="V65" i="26"/>
  <c r="V60" i="26"/>
  <c r="V70" i="26"/>
  <c r="P28" i="58" s="1"/>
  <c r="Q29" i="58" s="1"/>
  <c r="V61" i="26"/>
  <c r="V58" i="26"/>
  <c r="V63" i="26"/>
  <c r="V59" i="26"/>
  <c r="V66" i="26"/>
  <c r="V57" i="26"/>
  <c r="V62" i="26"/>
  <c r="R61" i="26"/>
  <c r="Q70" i="26"/>
  <c r="K28" i="58" s="1"/>
  <c r="Q60" i="26"/>
  <c r="Q59" i="26"/>
  <c r="Q63" i="26"/>
  <c r="Q65" i="26"/>
  <c r="Q61" i="26"/>
  <c r="Q57" i="26"/>
  <c r="Q66" i="26"/>
  <c r="Q62" i="26"/>
  <c r="N57" i="26"/>
  <c r="R62" i="26"/>
  <c r="R59" i="26"/>
  <c r="R63" i="26"/>
  <c r="U61" i="26"/>
  <c r="U60" i="26"/>
  <c r="R60" i="26"/>
  <c r="U57" i="26"/>
  <c r="U66" i="26"/>
  <c r="U62" i="26"/>
  <c r="N66" i="26"/>
  <c r="N60" i="26"/>
  <c r="R70" i="26"/>
  <c r="L28" i="58" s="1"/>
  <c r="U70" i="26"/>
  <c r="O28" i="58" s="1"/>
  <c r="U63" i="26"/>
  <c r="U58" i="26"/>
  <c r="R66" i="26"/>
  <c r="U59" i="26"/>
  <c r="R57" i="26"/>
  <c r="R58" i="26"/>
  <c r="N58" i="26"/>
  <c r="N63" i="26"/>
  <c r="R65" i="26"/>
  <c r="N61" i="26"/>
  <c r="N59" i="26"/>
  <c r="N62" i="26"/>
  <c r="N65" i="26"/>
  <c r="N70" i="26"/>
  <c r="H28" i="58" s="1"/>
  <c r="M70" i="26"/>
  <c r="G28" i="58" s="1"/>
  <c r="M66" i="26"/>
  <c r="M57" i="26"/>
  <c r="M59" i="26"/>
  <c r="M58" i="26"/>
  <c r="M61" i="26"/>
  <c r="M60" i="26"/>
  <c r="M63" i="26"/>
  <c r="M62" i="26"/>
  <c r="M65" i="26"/>
  <c r="K58" i="26"/>
  <c r="K57" i="26"/>
  <c r="K60" i="26"/>
  <c r="K59" i="26"/>
  <c r="K62" i="26"/>
  <c r="K61" i="26"/>
  <c r="K63" i="26"/>
  <c r="K66" i="26"/>
  <c r="K65" i="26"/>
  <c r="K70" i="26"/>
  <c r="E28" i="58" s="1"/>
  <c r="O57" i="26"/>
  <c r="O59" i="26"/>
  <c r="O65" i="26"/>
  <c r="O58" i="26"/>
  <c r="O61" i="26"/>
  <c r="O60" i="26"/>
  <c r="O63" i="26"/>
  <c r="O62" i="26"/>
  <c r="O70" i="26"/>
  <c r="I28" i="58" s="1"/>
  <c r="O66" i="26"/>
  <c r="T66" i="26"/>
  <c r="T59" i="26"/>
  <c r="T61" i="26"/>
  <c r="T63" i="26"/>
  <c r="T58" i="26"/>
  <c r="T65" i="26"/>
  <c r="T60" i="26"/>
  <c r="T70" i="26"/>
  <c r="N28" i="58" s="1"/>
  <c r="T62" i="26"/>
  <c r="T57" i="26"/>
  <c r="L60" i="26"/>
  <c r="L57" i="26"/>
  <c r="L62" i="26"/>
  <c r="L59" i="26"/>
  <c r="L61" i="26"/>
  <c r="L66" i="26"/>
  <c r="L63" i="26"/>
  <c r="L65" i="26"/>
  <c r="L70" i="26"/>
  <c r="F28" i="58" s="1"/>
  <c r="L58" i="26"/>
  <c r="P61" i="26"/>
  <c r="P63" i="26"/>
  <c r="P65" i="26"/>
  <c r="P70" i="26"/>
  <c r="J28" i="58" s="1"/>
  <c r="P58" i="26"/>
  <c r="P60" i="26"/>
  <c r="P62" i="26"/>
  <c r="P57" i="26"/>
  <c r="P59" i="26"/>
  <c r="P66" i="26"/>
  <c r="D36" i="30" l="1"/>
  <c r="D37" i="30"/>
  <c r="D38" i="30" s="1"/>
  <c r="D39" i="30" s="1"/>
  <c r="D40" i="30" s="1"/>
  <c r="D41" i="30" s="1"/>
  <c r="D42" i="30" s="1"/>
  <c r="D43" i="30" s="1"/>
  <c r="D45" i="30" s="1"/>
  <c r="D46" i="30" s="1"/>
  <c r="J29" i="58"/>
  <c r="N29" i="58"/>
  <c r="F29" i="58"/>
  <c r="I29" i="58"/>
  <c r="H29" i="58"/>
  <c r="O29" i="58"/>
  <c r="P29" i="58"/>
  <c r="M29" i="58"/>
  <c r="L29" i="58"/>
  <c r="E29" i="58"/>
  <c r="D29" i="58"/>
  <c r="K29" i="58"/>
  <c r="G29" i="58"/>
  <c r="D47" i="30" l="1"/>
  <c r="D48" i="30" s="1"/>
  <c r="D49" i="30" s="1"/>
  <c r="E72" i="58"/>
  <c r="D50" i="30" l="1"/>
  <c r="D51" i="30" s="1"/>
  <c r="D52" i="30" s="1"/>
  <c r="D53" i="30" s="1"/>
  <c r="D56" i="30" s="1"/>
  <c r="D57" i="30" s="1"/>
  <c r="D58" i="30" s="1"/>
  <c r="D59" i="30" s="1"/>
  <c r="D60" i="30" s="1"/>
  <c r="D61" i="30" s="1"/>
  <c r="D62" i="30" s="1"/>
  <c r="D63" i="30" s="1"/>
  <c r="D65" i="30" s="1"/>
  <c r="D66" i="30" s="1"/>
  <c r="D67" i="30" s="1"/>
  <c r="D68" i="30" s="1"/>
  <c r="D69" i="30" s="1"/>
  <c r="D71" i="30" s="1"/>
  <c r="D72" i="30" s="1"/>
  <c r="D73" i="30" s="1"/>
  <c r="D75" i="30" s="1"/>
  <c r="D76" i="30" s="1"/>
  <c r="D77" i="30" s="1"/>
  <c r="D78" i="30" s="1"/>
  <c r="D79" i="30" s="1"/>
  <c r="D80" i="30" s="1"/>
  <c r="D82" i="30" s="1"/>
  <c r="D83" i="30" s="1"/>
  <c r="D84" i="30" s="1"/>
  <c r="D85" i="30" s="1"/>
  <c r="D86" i="30" s="1"/>
  <c r="D87" i="30" s="1"/>
  <c r="D88" i="30" s="1"/>
  <c r="D89" i="30" s="1"/>
  <c r="E71" i="58"/>
  <c r="E76" i="58"/>
  <c r="D71" i="58" l="1"/>
  <c r="E70" i="58" l="1"/>
  <c r="D70" i="58"/>
  <c r="D72" i="58" l="1"/>
  <c r="D76" i="58" l="1"/>
  <c r="E25" i="58" l="1"/>
  <c r="D25" i="58"/>
  <c r="F25" i="14" l="1"/>
  <c r="H25" i="14"/>
  <c r="F23" i="14"/>
  <c r="H23" i="14"/>
  <c r="H36" i="14"/>
  <c r="F36" i="14"/>
  <c r="F38" i="14"/>
  <c r="H38" i="14"/>
  <c r="I39" i="14" s="1"/>
  <c r="H29" i="14"/>
  <c r="F29" i="14"/>
  <c r="H32" i="14"/>
  <c r="F32" i="14"/>
  <c r="F27" i="14"/>
  <c r="H27" i="14"/>
  <c r="H24" i="14"/>
  <c r="F24" i="14"/>
  <c r="H26" i="14"/>
  <c r="F26" i="14"/>
  <c r="H21" i="14"/>
  <c r="F33" i="14"/>
  <c r="H33" i="14"/>
  <c r="H35" i="14"/>
  <c r="F35" i="14"/>
  <c r="F31" i="14"/>
  <c r="H31" i="14"/>
  <c r="F37" i="14"/>
  <c r="H37" i="14"/>
  <c r="F22" i="14"/>
  <c r="H22" i="14"/>
  <c r="H34" i="14"/>
  <c r="F34" i="14"/>
  <c r="H28" i="14"/>
  <c r="F28" i="14"/>
  <c r="H30" i="14"/>
  <c r="F30" i="14"/>
  <c r="I24" i="14" l="1"/>
  <c r="I22" i="14"/>
  <c r="I33" i="14"/>
  <c r="I37" i="14"/>
  <c r="I27" i="14"/>
  <c r="I36" i="14"/>
  <c r="I30" i="14"/>
  <c r="I38" i="14"/>
  <c r="H20" i="14"/>
  <c r="I21" i="14" s="1"/>
  <c r="I31" i="14"/>
  <c r="I23" i="14"/>
  <c r="F20" i="14"/>
  <c r="I28" i="14"/>
  <c r="F21" i="14"/>
  <c r="I32" i="14"/>
  <c r="I25" i="14"/>
  <c r="I34" i="14"/>
  <c r="I35" i="14"/>
  <c r="I26" i="14"/>
  <c r="I29" i="14"/>
  <c r="H18" i="14" l="1"/>
  <c r="H19" i="14"/>
  <c r="F19" i="14"/>
  <c r="I19" i="14" l="1"/>
  <c r="I20" i="14"/>
  <c r="H16" i="14" l="1"/>
  <c r="F17" i="14"/>
  <c r="H17" i="14"/>
  <c r="F18" i="14"/>
  <c r="H15" i="14" l="1"/>
  <c r="I16" i="14" s="1"/>
  <c r="I17" i="14"/>
  <c r="I18" i="14"/>
  <c r="F16" i="14"/>
  <c r="H14" i="14" l="1"/>
  <c r="I15" i="14" s="1"/>
  <c r="F15" i="14"/>
  <c r="H13" i="14" l="1"/>
  <c r="F14" i="14"/>
  <c r="H12" i="14" l="1"/>
  <c r="I13" i="14" s="1"/>
  <c r="I14" i="14"/>
  <c r="F13" i="14"/>
  <c r="H11" i="14" l="1"/>
  <c r="F12" i="14"/>
  <c r="F11" i="14"/>
  <c r="H10" i="14" l="1"/>
  <c r="I11" i="14" s="1"/>
  <c r="I12" i="14"/>
  <c r="H9" i="14" l="1"/>
  <c r="F10" i="14"/>
  <c r="F9" i="14"/>
  <c r="H8" i="14" l="1"/>
  <c r="I9" i="14" s="1"/>
  <c r="I10" i="14"/>
  <c r="H6" i="14" l="1"/>
  <c r="H7" i="14"/>
  <c r="F7" i="14"/>
  <c r="F8" i="14"/>
  <c r="H5" i="14" l="1"/>
  <c r="I7" i="14"/>
  <c r="I8" i="14"/>
  <c r="F6" i="14"/>
  <c r="I6" i="14" l="1"/>
  <c r="H3" i="14"/>
  <c r="H4" i="14" l="1"/>
  <c r="F4" i="14"/>
  <c r="F5" i="14"/>
  <c r="I4" i="14" l="1"/>
  <c r="I5" i="14"/>
  <c r="P85" i="58" l="1"/>
  <c r="D85" i="58" l="1"/>
  <c r="F85" i="58"/>
  <c r="G85" i="58"/>
  <c r="H85" i="58"/>
  <c r="I85" i="58"/>
  <c r="J85" i="58"/>
  <c r="E85" i="58" l="1"/>
  <c r="M85" i="58"/>
  <c r="N85" i="58"/>
  <c r="L85" i="58"/>
  <c r="K85" i="58"/>
  <c r="O85" i="58" l="1"/>
  <c r="E73" i="58" l="1"/>
  <c r="D73" i="58" l="1"/>
  <c r="E74" i="58" l="1"/>
  <c r="O86" i="58" l="1"/>
  <c r="L86" i="58"/>
  <c r="N86" i="58"/>
  <c r="K86" i="58"/>
  <c r="J86" i="58"/>
  <c r="M86" i="58"/>
  <c r="L87" i="58" l="1"/>
  <c r="N87" i="58"/>
  <c r="O87" i="58"/>
  <c r="J87" i="58"/>
  <c r="M87" i="58"/>
  <c r="K87" i="58"/>
  <c r="D74" i="58" l="1"/>
  <c r="X142" i="59" l="1"/>
  <c r="D142" i="59" l="1"/>
  <c r="E142" i="59"/>
  <c r="F142" i="59"/>
  <c r="G142" i="59"/>
  <c r="H142" i="59"/>
  <c r="I142" i="59"/>
  <c r="G95" i="60" l="1"/>
  <c r="G94" i="60"/>
  <c r="G93" i="60"/>
  <c r="G92" i="60"/>
  <c r="F95" i="60"/>
  <c r="F94" i="60"/>
  <c r="F93" i="60"/>
  <c r="F92" i="60"/>
  <c r="E95" i="60"/>
  <c r="E94" i="60"/>
  <c r="E93" i="60"/>
  <c r="E92" i="60"/>
  <c r="D95" i="60"/>
  <c r="D94" i="60"/>
  <c r="D93" i="60"/>
  <c r="D92" i="60"/>
  <c r="F145" i="59" l="1"/>
  <c r="C145" i="59"/>
  <c r="D175" i="59" s="1"/>
  <c r="D145" i="59"/>
  <c r="F96" i="60" l="1"/>
  <c r="D174" i="59"/>
  <c r="D168" i="59"/>
  <c r="D57" i="59"/>
  <c r="D33" i="59" s="1"/>
  <c r="D164" i="59"/>
  <c r="D155" i="59"/>
  <c r="D159" i="59"/>
  <c r="D154" i="59"/>
  <c r="D163" i="59"/>
  <c r="D167" i="59"/>
  <c r="D156" i="59"/>
  <c r="D172" i="59"/>
  <c r="D162" i="59"/>
  <c r="D158" i="59"/>
  <c r="D166" i="59"/>
  <c r="D161" i="59"/>
  <c r="D165" i="59"/>
  <c r="D169" i="59"/>
  <c r="D157" i="59"/>
  <c r="D160" i="59"/>
  <c r="D151" i="59"/>
  <c r="D150" i="59"/>
  <c r="D153" i="59"/>
  <c r="E145" i="59" l="1"/>
  <c r="F175" i="59" s="1"/>
  <c r="E175" i="59"/>
  <c r="D48" i="59"/>
  <c r="D56" i="59"/>
  <c r="D43" i="59"/>
  <c r="D52" i="59"/>
  <c r="D53" i="59"/>
  <c r="D55" i="59"/>
  <c r="D34" i="59"/>
  <c r="D41" i="59"/>
  <c r="D46" i="59"/>
  <c r="D39" i="59"/>
  <c r="D51" i="59"/>
  <c r="D44" i="59"/>
  <c r="D42" i="59"/>
  <c r="D40" i="59"/>
  <c r="D49" i="59"/>
  <c r="D37" i="59"/>
  <c r="D59" i="59"/>
  <c r="D38" i="59"/>
  <c r="D50" i="59"/>
  <c r="D47" i="59"/>
  <c r="D36" i="59"/>
  <c r="D45" i="59"/>
  <c r="D35" i="59"/>
  <c r="E57" i="59"/>
  <c r="E34" i="59" s="1"/>
  <c r="E159" i="59"/>
  <c r="E151" i="59"/>
  <c r="E169" i="59"/>
  <c r="E165" i="59"/>
  <c r="E157" i="59"/>
  <c r="E163" i="59"/>
  <c r="E172" i="59"/>
  <c r="E167" i="59"/>
  <c r="E150" i="59"/>
  <c r="E153" i="59"/>
  <c r="E154" i="59"/>
  <c r="E161" i="59"/>
  <c r="E155" i="59"/>
  <c r="E160" i="59"/>
  <c r="E166" i="59"/>
  <c r="E168" i="59"/>
  <c r="E156" i="59"/>
  <c r="E162" i="59"/>
  <c r="E158" i="59"/>
  <c r="E174" i="59"/>
  <c r="E33" i="59"/>
  <c r="E164" i="59"/>
  <c r="E171" i="59"/>
  <c r="F169" i="59"/>
  <c r="F57" i="59"/>
  <c r="F35" i="59" s="1"/>
  <c r="F167" i="59" l="1"/>
  <c r="F159" i="59"/>
  <c r="E48" i="59"/>
  <c r="E40" i="59"/>
  <c r="E52" i="59"/>
  <c r="E43" i="59"/>
  <c r="E55" i="59"/>
  <c r="E53" i="59"/>
  <c r="E51" i="59"/>
  <c r="E56" i="59"/>
  <c r="E45" i="59"/>
  <c r="E35" i="59"/>
  <c r="E54" i="59"/>
  <c r="E41" i="59"/>
  <c r="E36" i="59"/>
  <c r="E44" i="59"/>
  <c r="E42" i="59"/>
  <c r="E46" i="59"/>
  <c r="E47" i="59"/>
  <c r="F36" i="59"/>
  <c r="F42" i="59"/>
  <c r="F49" i="59"/>
  <c r="F51" i="59"/>
  <c r="F47" i="59"/>
  <c r="E37" i="59"/>
  <c r="E38" i="59"/>
  <c r="E39" i="59"/>
  <c r="E49" i="59"/>
  <c r="E50" i="59"/>
  <c r="E59" i="59"/>
  <c r="F172" i="59"/>
  <c r="F151" i="59"/>
  <c r="F171" i="59"/>
  <c r="F165" i="59"/>
  <c r="F160" i="59"/>
  <c r="F174" i="59"/>
  <c r="F157" i="59"/>
  <c r="F155" i="59"/>
  <c r="F166" i="59"/>
  <c r="F161" i="59"/>
  <c r="F150" i="59"/>
  <c r="F162" i="59"/>
  <c r="F163" i="59"/>
  <c r="F168" i="59"/>
  <c r="F156" i="59"/>
  <c r="F158" i="59"/>
  <c r="F154" i="59"/>
  <c r="F153" i="59"/>
  <c r="F164" i="59"/>
  <c r="F39" i="59"/>
  <c r="F53" i="59"/>
  <c r="F45" i="59"/>
  <c r="F43" i="59"/>
  <c r="F46" i="59"/>
  <c r="F40" i="59"/>
  <c r="F41" i="59"/>
  <c r="F56" i="59"/>
  <c r="D96" i="60"/>
  <c r="E108" i="60" s="1"/>
  <c r="F50" i="59"/>
  <c r="F37" i="59"/>
  <c r="F55" i="59"/>
  <c r="F59" i="59"/>
  <c r="F52" i="59"/>
  <c r="E96" i="60"/>
  <c r="F100" i="60" s="1"/>
  <c r="F34" i="59"/>
  <c r="F44" i="59"/>
  <c r="F38" i="59"/>
  <c r="F33" i="59"/>
  <c r="F48" i="59"/>
  <c r="F54" i="59"/>
  <c r="C96" i="60"/>
  <c r="D110" i="60" s="1"/>
  <c r="F108" i="60" l="1"/>
  <c r="F109" i="60"/>
  <c r="E101" i="60"/>
  <c r="D104" i="60"/>
  <c r="F112" i="60"/>
  <c r="E112" i="60"/>
  <c r="F113" i="60"/>
  <c r="E102" i="60"/>
  <c r="F115" i="60"/>
  <c r="F105" i="60"/>
  <c r="F104" i="60"/>
  <c r="F103" i="60"/>
  <c r="D103" i="60"/>
  <c r="F110" i="60"/>
  <c r="F102" i="60"/>
  <c r="F101" i="60"/>
  <c r="F106" i="60"/>
  <c r="F111" i="60"/>
  <c r="F114" i="60"/>
  <c r="F107" i="60"/>
  <c r="E114" i="60"/>
  <c r="E110" i="60"/>
  <c r="E105" i="60"/>
  <c r="E107" i="60"/>
  <c r="E115" i="60"/>
  <c r="D115" i="60"/>
  <c r="D105" i="60"/>
  <c r="E111" i="60"/>
  <c r="E104" i="60"/>
  <c r="E103" i="60"/>
  <c r="D108" i="60"/>
  <c r="D102" i="60"/>
  <c r="D107" i="60"/>
  <c r="E113" i="60"/>
  <c r="E100" i="60"/>
  <c r="E106" i="60"/>
  <c r="E109" i="60"/>
  <c r="D101" i="60"/>
  <c r="D106" i="60"/>
  <c r="D109" i="60"/>
  <c r="D100" i="60"/>
  <c r="V94" i="60"/>
  <c r="R94" i="60"/>
  <c r="N94" i="60"/>
  <c r="J94" i="60"/>
  <c r="V92" i="60"/>
  <c r="R92" i="60"/>
  <c r="N92" i="60"/>
  <c r="J92" i="60"/>
  <c r="I95" i="60"/>
  <c r="U94" i="60"/>
  <c r="Q94" i="60"/>
  <c r="M94" i="60"/>
  <c r="I94" i="60"/>
  <c r="U92" i="60"/>
  <c r="Q92" i="60"/>
  <c r="M92" i="60"/>
  <c r="I92" i="60"/>
  <c r="H95" i="60"/>
  <c r="X94" i="60"/>
  <c r="T94" i="60"/>
  <c r="P94" i="60"/>
  <c r="L94" i="60"/>
  <c r="H94" i="60"/>
  <c r="X92" i="60"/>
  <c r="T92" i="60"/>
  <c r="P92" i="60"/>
  <c r="L92" i="60"/>
  <c r="H92" i="60"/>
  <c r="W94" i="60"/>
  <c r="S94" i="60"/>
  <c r="O94" i="60"/>
  <c r="K94" i="60"/>
  <c r="W92" i="60"/>
  <c r="S92" i="60"/>
  <c r="O92" i="60"/>
  <c r="K92" i="60"/>
  <c r="J142" i="59"/>
  <c r="K142" i="59"/>
  <c r="L142" i="59"/>
  <c r="M142" i="59"/>
  <c r="N142" i="59"/>
  <c r="O142" i="59"/>
  <c r="P142" i="59"/>
  <c r="Q142" i="59"/>
  <c r="R142" i="59"/>
  <c r="S142" i="59"/>
  <c r="T142" i="59"/>
  <c r="U142" i="59"/>
  <c r="V142" i="59"/>
  <c r="W142" i="59"/>
  <c r="C142" i="59"/>
  <c r="D54" i="59" l="1"/>
  <c r="D171" i="59"/>
  <c r="C92" i="60"/>
  <c r="D111" i="60" s="1"/>
  <c r="I93" i="60"/>
  <c r="M93" i="60"/>
  <c r="Q93" i="60"/>
  <c r="U93" i="60"/>
  <c r="K93" i="60"/>
  <c r="O93" i="60"/>
  <c r="S93" i="60"/>
  <c r="W93" i="60"/>
  <c r="H93" i="60"/>
  <c r="L93" i="60"/>
  <c r="P93" i="60"/>
  <c r="T93" i="60"/>
  <c r="X93" i="60"/>
  <c r="J93" i="60"/>
  <c r="V93" i="60"/>
  <c r="C94" i="60"/>
  <c r="D113" i="60" s="1"/>
  <c r="C95" i="60"/>
  <c r="D114" i="60" s="1"/>
  <c r="N93" i="60"/>
  <c r="R93" i="60"/>
  <c r="C93" i="60" l="1"/>
  <c r="D112" i="60" s="1"/>
  <c r="C10" i="58" l="1"/>
  <c r="I145" i="59"/>
  <c r="J10" i="58" l="1"/>
  <c r="P145" i="59"/>
  <c r="Q175" i="59" s="1"/>
  <c r="O10" i="58"/>
  <c r="U145" i="59"/>
  <c r="P10" i="58"/>
  <c r="V145" i="59"/>
  <c r="W175" i="59" s="1"/>
  <c r="N10" i="58"/>
  <c r="T145" i="59"/>
  <c r="U175" i="59" s="1"/>
  <c r="F10" i="58"/>
  <c r="L145" i="59"/>
  <c r="M169" i="59" s="1"/>
  <c r="R10" i="58"/>
  <c r="X145" i="59"/>
  <c r="L10" i="58"/>
  <c r="R145" i="59"/>
  <c r="S153" i="59" s="1"/>
  <c r="I10" i="58"/>
  <c r="O145" i="59"/>
  <c r="P175" i="59" s="1"/>
  <c r="G145" i="59"/>
  <c r="G175" i="59"/>
  <c r="Q10" i="58"/>
  <c r="W145" i="59"/>
  <c r="X175" i="59" s="1"/>
  <c r="H10" i="58"/>
  <c r="N145" i="59"/>
  <c r="O175" i="59" s="1"/>
  <c r="E10" i="58"/>
  <c r="K145" i="59"/>
  <c r="L175" i="59" s="1"/>
  <c r="D10" i="58"/>
  <c r="D11" i="58" s="1"/>
  <c r="J145" i="59"/>
  <c r="K175" i="59" s="1"/>
  <c r="J175" i="59"/>
  <c r="G10" i="58"/>
  <c r="M145" i="59"/>
  <c r="N175" i="59" s="1"/>
  <c r="K10" i="58"/>
  <c r="K11" i="58" s="1"/>
  <c r="Q145" i="59"/>
  <c r="R175" i="59" s="1"/>
  <c r="M10" i="58"/>
  <c r="S145" i="59"/>
  <c r="T175" i="59" s="1"/>
  <c r="Q57" i="59"/>
  <c r="V57" i="59"/>
  <c r="L57" i="59"/>
  <c r="J57" i="59"/>
  <c r="J150" i="59"/>
  <c r="J169" i="59"/>
  <c r="J164" i="59"/>
  <c r="J166" i="59"/>
  <c r="J165" i="59"/>
  <c r="J162" i="59"/>
  <c r="J154" i="59"/>
  <c r="J159" i="59"/>
  <c r="J160" i="59"/>
  <c r="J172" i="59"/>
  <c r="J155" i="59"/>
  <c r="J157" i="59"/>
  <c r="J167" i="59"/>
  <c r="J151" i="59"/>
  <c r="J156" i="59"/>
  <c r="J153" i="59"/>
  <c r="J161" i="59"/>
  <c r="J163" i="59"/>
  <c r="J158" i="59"/>
  <c r="J168" i="59"/>
  <c r="J171" i="59"/>
  <c r="M57" i="59"/>
  <c r="M158" i="59"/>
  <c r="M165" i="59"/>
  <c r="M164" i="59"/>
  <c r="M161" i="59"/>
  <c r="M160" i="59"/>
  <c r="M156" i="59"/>
  <c r="M150" i="59"/>
  <c r="M162" i="59"/>
  <c r="M171" i="59"/>
  <c r="R57" i="59"/>
  <c r="O57" i="59"/>
  <c r="O41" i="59" s="1"/>
  <c r="G174" i="59"/>
  <c r="G57" i="59"/>
  <c r="G37" i="59" s="1"/>
  <c r="G153" i="59"/>
  <c r="G155" i="59"/>
  <c r="G164" i="59"/>
  <c r="G165" i="59"/>
  <c r="G154" i="59"/>
  <c r="G151" i="59"/>
  <c r="G150" i="59"/>
  <c r="G168" i="59"/>
  <c r="G172" i="59"/>
  <c r="G169" i="59"/>
  <c r="G157" i="59"/>
  <c r="G167" i="59"/>
  <c r="G166" i="59"/>
  <c r="G161" i="59"/>
  <c r="G156" i="59"/>
  <c r="G163" i="59"/>
  <c r="G158" i="59"/>
  <c r="G160" i="59"/>
  <c r="G159" i="59"/>
  <c r="G162" i="59"/>
  <c r="G171" i="59"/>
  <c r="N57" i="59"/>
  <c r="N161" i="59"/>
  <c r="N155" i="59"/>
  <c r="N164" i="59"/>
  <c r="S57" i="59"/>
  <c r="S161" i="59"/>
  <c r="S166" i="59"/>
  <c r="S165" i="59"/>
  <c r="S172" i="59"/>
  <c r="Q153" i="59"/>
  <c r="P57" i="59"/>
  <c r="T57" i="59"/>
  <c r="I96" i="60"/>
  <c r="U57" i="59"/>
  <c r="W57" i="59"/>
  <c r="K57" i="59"/>
  <c r="K168" i="59"/>
  <c r="X57" i="59"/>
  <c r="M153" i="59" l="1"/>
  <c r="M159" i="59"/>
  <c r="M155" i="59"/>
  <c r="M175" i="59"/>
  <c r="M154" i="59"/>
  <c r="M172" i="59"/>
  <c r="M167" i="59"/>
  <c r="G11" i="58"/>
  <c r="M157" i="59"/>
  <c r="M168" i="59"/>
  <c r="M163" i="59"/>
  <c r="M151" i="59"/>
  <c r="N153" i="59"/>
  <c r="M166" i="59"/>
  <c r="S167" i="59"/>
  <c r="S160" i="59"/>
  <c r="N55" i="59"/>
  <c r="L35" i="59"/>
  <c r="M44" i="59"/>
  <c r="P36" i="59"/>
  <c r="S156" i="59"/>
  <c r="S168" i="59"/>
  <c r="G51" i="59"/>
  <c r="O43" i="59"/>
  <c r="Q59" i="59"/>
  <c r="S169" i="59"/>
  <c r="R50" i="59"/>
  <c r="S175" i="59"/>
  <c r="J55" i="59"/>
  <c r="T53" i="59"/>
  <c r="K43" i="59"/>
  <c r="S43" i="59"/>
  <c r="W160" i="59"/>
  <c r="S171" i="59"/>
  <c r="S151" i="59"/>
  <c r="U53" i="59"/>
  <c r="X55" i="59"/>
  <c r="S163" i="59"/>
  <c r="V55" i="59"/>
  <c r="W166" i="59"/>
  <c r="S159" i="59"/>
  <c r="W50" i="59"/>
  <c r="S155" i="59"/>
  <c r="Q46" i="59"/>
  <c r="R155" i="59"/>
  <c r="R153" i="59"/>
  <c r="R165" i="59"/>
  <c r="R172" i="59"/>
  <c r="G45" i="59"/>
  <c r="O37" i="59"/>
  <c r="R166" i="59"/>
  <c r="R162" i="59"/>
  <c r="R157" i="59"/>
  <c r="R158" i="59"/>
  <c r="R156" i="59"/>
  <c r="R150" i="59"/>
  <c r="R174" i="59"/>
  <c r="X166" i="59"/>
  <c r="R169" i="59"/>
  <c r="R168" i="59"/>
  <c r="R167" i="59"/>
  <c r="R161" i="59"/>
  <c r="R164" i="59"/>
  <c r="L47" i="59"/>
  <c r="X165" i="59"/>
  <c r="S40" i="59"/>
  <c r="X49" i="59"/>
  <c r="L158" i="59"/>
  <c r="R171" i="59"/>
  <c r="R163" i="59"/>
  <c r="R159" i="59"/>
  <c r="R160" i="59"/>
  <c r="R154" i="59"/>
  <c r="R151" i="59"/>
  <c r="L155" i="59"/>
  <c r="S52" i="59"/>
  <c r="V174" i="59"/>
  <c r="X54" i="59"/>
  <c r="J42" i="59"/>
  <c r="W37" i="59"/>
  <c r="R51" i="59"/>
  <c r="P168" i="59"/>
  <c r="R37" i="59"/>
  <c r="M41" i="59"/>
  <c r="J46" i="59"/>
  <c r="V51" i="59"/>
  <c r="U168" i="59"/>
  <c r="S46" i="59"/>
  <c r="T150" i="59"/>
  <c r="N35" i="59"/>
  <c r="G56" i="59"/>
  <c r="O46" i="59"/>
  <c r="O55" i="59"/>
  <c r="O44" i="59"/>
  <c r="P159" i="59"/>
  <c r="V48" i="59"/>
  <c r="P154" i="59"/>
  <c r="S37" i="59"/>
  <c r="S47" i="59"/>
  <c r="N52" i="59"/>
  <c r="G46" i="59"/>
  <c r="O39" i="59"/>
  <c r="O51" i="59"/>
  <c r="O40" i="59"/>
  <c r="V39" i="59"/>
  <c r="V40" i="59"/>
  <c r="S48" i="59"/>
  <c r="S38" i="59"/>
  <c r="O45" i="59"/>
  <c r="O42" i="59"/>
  <c r="O47" i="59"/>
  <c r="V53" i="59"/>
  <c r="V42" i="59"/>
  <c r="R35" i="59"/>
  <c r="R45" i="59"/>
  <c r="R34" i="59"/>
  <c r="J37" i="59"/>
  <c r="J52" i="59"/>
  <c r="V175" i="59"/>
  <c r="N44" i="59"/>
  <c r="N38" i="59"/>
  <c r="N51" i="59"/>
  <c r="G49" i="59"/>
  <c r="G41" i="59"/>
  <c r="G48" i="59"/>
  <c r="O50" i="59"/>
  <c r="O48" i="59"/>
  <c r="O52" i="59"/>
  <c r="O33" i="59"/>
  <c r="O56" i="59"/>
  <c r="R49" i="59"/>
  <c r="R33" i="59"/>
  <c r="J53" i="59"/>
  <c r="J43" i="59"/>
  <c r="K160" i="59"/>
  <c r="V150" i="59"/>
  <c r="K159" i="59"/>
  <c r="N46" i="59"/>
  <c r="N36" i="59"/>
  <c r="G54" i="59"/>
  <c r="G39" i="59"/>
  <c r="G55" i="59"/>
  <c r="O54" i="59"/>
  <c r="O35" i="59"/>
  <c r="O38" i="59"/>
  <c r="O49" i="59"/>
  <c r="O53" i="59"/>
  <c r="O34" i="59"/>
  <c r="R39" i="59"/>
  <c r="J54" i="59"/>
  <c r="J40" i="59"/>
  <c r="J56" i="59"/>
  <c r="X174" i="59"/>
  <c r="P11" i="58"/>
  <c r="K54" i="59"/>
  <c r="L45" i="59"/>
  <c r="V45" i="59"/>
  <c r="K49" i="59"/>
  <c r="L37" i="59"/>
  <c r="V36" i="59"/>
  <c r="Q54" i="59"/>
  <c r="L41" i="59"/>
  <c r="V35" i="59"/>
  <c r="Q51" i="59"/>
  <c r="K33" i="59"/>
  <c r="O157" i="59"/>
  <c r="U49" i="59"/>
  <c r="P53" i="59"/>
  <c r="S54" i="59"/>
  <c r="S42" i="59"/>
  <c r="N37" i="59"/>
  <c r="N56" i="59"/>
  <c r="Q44" i="59"/>
  <c r="K44" i="59"/>
  <c r="W49" i="59"/>
  <c r="U52" i="59"/>
  <c r="P33" i="59"/>
  <c r="N40" i="59"/>
  <c r="N48" i="59"/>
  <c r="O153" i="59"/>
  <c r="Q53" i="59"/>
  <c r="M11" i="58"/>
  <c r="Q11" i="58"/>
  <c r="K50" i="59"/>
  <c r="W45" i="59"/>
  <c r="P41" i="59"/>
  <c r="O159" i="59"/>
  <c r="Q33" i="59"/>
  <c r="P38" i="59"/>
  <c r="K55" i="59"/>
  <c r="S51" i="59"/>
  <c r="N50" i="59"/>
  <c r="O161" i="59"/>
  <c r="Q55" i="59"/>
  <c r="O162" i="59"/>
  <c r="K34" i="59"/>
  <c r="W43" i="59"/>
  <c r="S53" i="59"/>
  <c r="S49" i="59"/>
  <c r="N54" i="59"/>
  <c r="N174" i="59"/>
  <c r="L36" i="59"/>
  <c r="Q49" i="59"/>
  <c r="K52" i="59"/>
  <c r="K53" i="59"/>
  <c r="K38" i="59"/>
  <c r="W36" i="59"/>
  <c r="W46" i="59"/>
  <c r="W59" i="59"/>
  <c r="U36" i="59"/>
  <c r="P54" i="59"/>
  <c r="P35" i="59"/>
  <c r="P34" i="59"/>
  <c r="O59" i="59"/>
  <c r="K41" i="59"/>
  <c r="K48" i="59"/>
  <c r="K36" i="59"/>
  <c r="W35" i="59"/>
  <c r="W53" i="59"/>
  <c r="U55" i="59"/>
  <c r="U56" i="59"/>
  <c r="T49" i="59"/>
  <c r="P39" i="59"/>
  <c r="O36" i="59"/>
  <c r="L55" i="59"/>
  <c r="V46" i="59"/>
  <c r="Q41" i="59"/>
  <c r="L11" i="58"/>
  <c r="F11" i="58"/>
  <c r="O11" i="58"/>
  <c r="H145" i="59"/>
  <c r="I175" i="59" s="1"/>
  <c r="V52" i="59"/>
  <c r="H11" i="58"/>
  <c r="I11" i="58"/>
  <c r="V38" i="59"/>
  <c r="Q48" i="59"/>
  <c r="E11" i="58"/>
  <c r="H175" i="59"/>
  <c r="R11" i="58"/>
  <c r="N11" i="58"/>
  <c r="J11" i="58"/>
  <c r="W165" i="59"/>
  <c r="U43" i="59"/>
  <c r="U41" i="59"/>
  <c r="U38" i="59"/>
  <c r="U34" i="59"/>
  <c r="U50" i="59"/>
  <c r="U42" i="59"/>
  <c r="T48" i="59"/>
  <c r="P161" i="59"/>
  <c r="P166" i="59"/>
  <c r="X156" i="59"/>
  <c r="K45" i="59"/>
  <c r="K51" i="59"/>
  <c r="K40" i="59"/>
  <c r="K35" i="59"/>
  <c r="K59" i="59"/>
  <c r="W172" i="59"/>
  <c r="U51" i="59"/>
  <c r="U48" i="59"/>
  <c r="U37" i="59"/>
  <c r="U44" i="59"/>
  <c r="U154" i="59"/>
  <c r="T37" i="59"/>
  <c r="P150" i="59"/>
  <c r="S150" i="59"/>
  <c r="S33" i="59"/>
  <c r="S157" i="59"/>
  <c r="S162" i="59"/>
  <c r="S34" i="59"/>
  <c r="S50" i="59"/>
  <c r="S164" i="59"/>
  <c r="S154" i="59"/>
  <c r="S45" i="59"/>
  <c r="S158" i="59"/>
  <c r="S59" i="59"/>
  <c r="N43" i="59"/>
  <c r="N47" i="59"/>
  <c r="N49" i="59"/>
  <c r="N33" i="59"/>
  <c r="N53" i="59"/>
  <c r="G43" i="59"/>
  <c r="G47" i="59"/>
  <c r="O155" i="59"/>
  <c r="J33" i="59"/>
  <c r="J47" i="59"/>
  <c r="J44" i="59"/>
  <c r="J39" i="59"/>
  <c r="L38" i="59"/>
  <c r="L46" i="59"/>
  <c r="L39" i="59"/>
  <c r="W154" i="59"/>
  <c r="W174" i="59"/>
  <c r="U163" i="59"/>
  <c r="U40" i="59"/>
  <c r="U47" i="59"/>
  <c r="U35" i="59"/>
  <c r="U166" i="59"/>
  <c r="P167" i="59"/>
  <c r="S56" i="59"/>
  <c r="N39" i="59"/>
  <c r="N41" i="59"/>
  <c r="N42" i="59"/>
  <c r="N45" i="59"/>
  <c r="N34" i="59"/>
  <c r="N59" i="59"/>
  <c r="J48" i="59"/>
  <c r="J34" i="59"/>
  <c r="J45" i="59"/>
  <c r="J50" i="59"/>
  <c r="J59" i="59"/>
  <c r="L43" i="59"/>
  <c r="L42" i="59"/>
  <c r="L49" i="59"/>
  <c r="Q42" i="59"/>
  <c r="Q36" i="59"/>
  <c r="Q39" i="59"/>
  <c r="Q172" i="59"/>
  <c r="W150" i="59"/>
  <c r="W151" i="59"/>
  <c r="W156" i="59"/>
  <c r="W157" i="59"/>
  <c r="V169" i="59"/>
  <c r="Q171" i="59"/>
  <c r="Q151" i="59"/>
  <c r="Q160" i="59"/>
  <c r="Q154" i="59"/>
  <c r="X164" i="59"/>
  <c r="X158" i="59"/>
  <c r="X159" i="59"/>
  <c r="X167" i="59"/>
  <c r="X171" i="59"/>
  <c r="X172" i="59"/>
  <c r="X160" i="59"/>
  <c r="X154" i="59"/>
  <c r="X168" i="59"/>
  <c r="W171" i="59"/>
  <c r="W168" i="59"/>
  <c r="W163" i="59"/>
  <c r="W167" i="59"/>
  <c r="W159" i="59"/>
  <c r="O156" i="59"/>
  <c r="O158" i="59"/>
  <c r="Q168" i="59"/>
  <c r="Q161" i="59"/>
  <c r="Q159" i="59"/>
  <c r="W158" i="59"/>
  <c r="X169" i="59"/>
  <c r="X155" i="59"/>
  <c r="X161" i="59"/>
  <c r="W155" i="59"/>
  <c r="W169" i="59"/>
  <c r="W164" i="59"/>
  <c r="W162" i="59"/>
  <c r="W153" i="59"/>
  <c r="W161" i="59"/>
  <c r="U151" i="59"/>
  <c r="T158" i="59"/>
  <c r="O163" i="59"/>
  <c r="O151" i="59"/>
  <c r="O154" i="59"/>
  <c r="Q156" i="59"/>
  <c r="Q157" i="59"/>
  <c r="W96" i="60"/>
  <c r="X103" i="60" s="1"/>
  <c r="J96" i="60"/>
  <c r="K100" i="60" s="1"/>
  <c r="J110" i="60"/>
  <c r="J106" i="60"/>
  <c r="J100" i="60"/>
  <c r="J107" i="60"/>
  <c r="J103" i="60"/>
  <c r="J102" i="60"/>
  <c r="J101" i="60"/>
  <c r="J108" i="60"/>
  <c r="J109" i="60"/>
  <c r="J104" i="60"/>
  <c r="J105" i="60"/>
  <c r="J111" i="60"/>
  <c r="J113" i="60"/>
  <c r="J112" i="60"/>
  <c r="X50" i="59"/>
  <c r="X38" i="59"/>
  <c r="X44" i="59"/>
  <c r="X39" i="59"/>
  <c r="X53" i="59"/>
  <c r="X56" i="59"/>
  <c r="X40" i="59"/>
  <c r="X35" i="59"/>
  <c r="X59" i="59"/>
  <c r="X37" i="59"/>
  <c r="X45" i="59"/>
  <c r="X52" i="59"/>
  <c r="X42" i="59"/>
  <c r="X36" i="59"/>
  <c r="T163" i="59"/>
  <c r="T155" i="59"/>
  <c r="T161" i="59"/>
  <c r="T169" i="59"/>
  <c r="T153" i="59"/>
  <c r="T156" i="59"/>
  <c r="T172" i="59"/>
  <c r="T160" i="59"/>
  <c r="T157" i="59"/>
  <c r="T165" i="59"/>
  <c r="T166" i="59"/>
  <c r="T167" i="59"/>
  <c r="T171" i="59"/>
  <c r="M56" i="59"/>
  <c r="M39" i="59"/>
  <c r="M47" i="59"/>
  <c r="M49" i="59"/>
  <c r="M53" i="59"/>
  <c r="M51" i="59"/>
  <c r="M45" i="59"/>
  <c r="M33" i="59"/>
  <c r="M38" i="59"/>
  <c r="M59" i="59"/>
  <c r="M52" i="59"/>
  <c r="M50" i="59"/>
  <c r="M48" i="59"/>
  <c r="M55" i="59"/>
  <c r="M46" i="59"/>
  <c r="X46" i="59"/>
  <c r="X34" i="59"/>
  <c r="L169" i="59"/>
  <c r="L167" i="59"/>
  <c r="L168" i="59"/>
  <c r="L164" i="59"/>
  <c r="L163" i="59"/>
  <c r="L161" i="59"/>
  <c r="L174" i="59"/>
  <c r="L159" i="59"/>
  <c r="L160" i="59"/>
  <c r="L162" i="59"/>
  <c r="L166" i="59"/>
  <c r="L171" i="59"/>
  <c r="L172" i="59"/>
  <c r="L156" i="59"/>
  <c r="L157" i="59"/>
  <c r="L151" i="59"/>
  <c r="L154" i="59"/>
  <c r="T162" i="59"/>
  <c r="T154" i="59"/>
  <c r="T47" i="59"/>
  <c r="T164" i="59"/>
  <c r="T56" i="59"/>
  <c r="T174" i="59"/>
  <c r="U150" i="59"/>
  <c r="U160" i="59"/>
  <c r="U155" i="59"/>
  <c r="U167" i="59"/>
  <c r="U159" i="59"/>
  <c r="U172" i="59"/>
  <c r="U157" i="59"/>
  <c r="U162" i="59"/>
  <c r="U153" i="59"/>
  <c r="U164" i="59"/>
  <c r="O174" i="59"/>
  <c r="P172" i="59"/>
  <c r="P155" i="59"/>
  <c r="P174" i="59"/>
  <c r="P169" i="59"/>
  <c r="P158" i="59"/>
  <c r="P157" i="59"/>
  <c r="P153" i="59"/>
  <c r="P163" i="59"/>
  <c r="M40" i="59"/>
  <c r="M36" i="59"/>
  <c r="M43" i="59"/>
  <c r="N162" i="59"/>
  <c r="N165" i="59"/>
  <c r="N151" i="59"/>
  <c r="N167" i="59"/>
  <c r="N168" i="59"/>
  <c r="N159" i="59"/>
  <c r="N163" i="59"/>
  <c r="N156" i="59"/>
  <c r="N158" i="59"/>
  <c r="N157" i="59"/>
  <c r="N171" i="59"/>
  <c r="K174" i="59"/>
  <c r="K154" i="59"/>
  <c r="K163" i="59"/>
  <c r="K158" i="59"/>
  <c r="K150" i="59"/>
  <c r="K156" i="59"/>
  <c r="K166" i="59"/>
  <c r="K169" i="59"/>
  <c r="K161" i="59"/>
  <c r="K157" i="59"/>
  <c r="K167" i="59"/>
  <c r="K164" i="59"/>
  <c r="G96" i="60"/>
  <c r="G115" i="60" s="1"/>
  <c r="G110" i="60"/>
  <c r="G100" i="60"/>
  <c r="G104" i="60"/>
  <c r="G107" i="60"/>
  <c r="G106" i="60"/>
  <c r="G103" i="60"/>
  <c r="G108" i="60"/>
  <c r="G101" i="60"/>
  <c r="G102" i="60"/>
  <c r="G105" i="60"/>
  <c r="G109" i="60"/>
  <c r="G112" i="60"/>
  <c r="G114" i="60"/>
  <c r="G111" i="60"/>
  <c r="G113" i="60"/>
  <c r="M96" i="60"/>
  <c r="N102" i="60" s="1"/>
  <c r="V96" i="60"/>
  <c r="W101" i="60" s="1"/>
  <c r="X48" i="59"/>
  <c r="X41" i="59"/>
  <c r="K171" i="59"/>
  <c r="K172" i="59"/>
  <c r="K165" i="59"/>
  <c r="K155" i="59"/>
  <c r="K151" i="59"/>
  <c r="W52" i="59"/>
  <c r="W38" i="59"/>
  <c r="W47" i="59"/>
  <c r="W40" i="59"/>
  <c r="W33" i="59"/>
  <c r="W56" i="59"/>
  <c r="W48" i="59"/>
  <c r="W54" i="59"/>
  <c r="W34" i="59"/>
  <c r="W55" i="59"/>
  <c r="W42" i="59"/>
  <c r="W51" i="59"/>
  <c r="W44" i="59"/>
  <c r="W41" i="59"/>
  <c r="W39" i="59"/>
  <c r="U171" i="59"/>
  <c r="U161" i="59"/>
  <c r="U169" i="59"/>
  <c r="V160" i="59"/>
  <c r="V159" i="59"/>
  <c r="V158" i="59"/>
  <c r="V168" i="59"/>
  <c r="V163" i="59"/>
  <c r="V167" i="59"/>
  <c r="V155" i="59"/>
  <c r="V156" i="59"/>
  <c r="V165" i="59"/>
  <c r="V157" i="59"/>
  <c r="V151" i="59"/>
  <c r="V166" i="59"/>
  <c r="V171" i="59"/>
  <c r="U174" i="59"/>
  <c r="V154" i="59"/>
  <c r="V164" i="59"/>
  <c r="V172" i="59"/>
  <c r="T50" i="59"/>
  <c r="T55" i="59"/>
  <c r="T51" i="59"/>
  <c r="T159" i="59"/>
  <c r="T151" i="59"/>
  <c r="P171" i="59"/>
  <c r="P151" i="59"/>
  <c r="P160" i="59"/>
  <c r="P59" i="59"/>
  <c r="P46" i="59"/>
  <c r="P40" i="59"/>
  <c r="P52" i="59"/>
  <c r="P37" i="59"/>
  <c r="P45" i="59"/>
  <c r="P49" i="59"/>
  <c r="P56" i="59"/>
  <c r="P47" i="59"/>
  <c r="P51" i="59"/>
  <c r="P43" i="59"/>
  <c r="P55" i="59"/>
  <c r="P42" i="59"/>
  <c r="P44" i="59"/>
  <c r="P48" i="59"/>
  <c r="P50" i="59"/>
  <c r="N166" i="59"/>
  <c r="N154" i="59"/>
  <c r="G42" i="59"/>
  <c r="G53" i="59"/>
  <c r="G36" i="59"/>
  <c r="G52" i="59"/>
  <c r="G50" i="59"/>
  <c r="G59" i="59"/>
  <c r="G38" i="59"/>
  <c r="G33" i="59"/>
  <c r="G35" i="59"/>
  <c r="G44" i="59"/>
  <c r="G34" i="59"/>
  <c r="G40" i="59"/>
  <c r="R46" i="59"/>
  <c r="R36" i="59"/>
  <c r="R44" i="59"/>
  <c r="M54" i="59"/>
  <c r="M34" i="59"/>
  <c r="M35" i="59"/>
  <c r="J174" i="59"/>
  <c r="V162" i="59"/>
  <c r="V161" i="59"/>
  <c r="T96" i="60"/>
  <c r="U108" i="60" s="1"/>
  <c r="N96" i="60"/>
  <c r="O113" i="60" s="1"/>
  <c r="O96" i="60"/>
  <c r="P106" i="60" s="1"/>
  <c r="T52" i="59"/>
  <c r="T59" i="59"/>
  <c r="T34" i="59"/>
  <c r="T45" i="59"/>
  <c r="T39" i="59"/>
  <c r="T38" i="59"/>
  <c r="T36" i="59"/>
  <c r="T33" i="59"/>
  <c r="T54" i="59"/>
  <c r="T41" i="59"/>
  <c r="T40" i="59"/>
  <c r="T42" i="59"/>
  <c r="T43" i="59"/>
  <c r="S96" i="60"/>
  <c r="H96" i="60"/>
  <c r="I108" i="60" s="1"/>
  <c r="X96" i="60"/>
  <c r="X38" i="60"/>
  <c r="X47" i="59"/>
  <c r="X43" i="59"/>
  <c r="X51" i="59"/>
  <c r="X33" i="59"/>
  <c r="K162" i="59"/>
  <c r="U165" i="59"/>
  <c r="U156" i="59"/>
  <c r="U158" i="59"/>
  <c r="T44" i="59"/>
  <c r="T46" i="59"/>
  <c r="T35" i="59"/>
  <c r="T168" i="59"/>
  <c r="P156" i="59"/>
  <c r="P162" i="59"/>
  <c r="P164" i="59"/>
  <c r="P165" i="59"/>
  <c r="N172" i="59"/>
  <c r="N169" i="59"/>
  <c r="N160" i="59"/>
  <c r="N150" i="59"/>
  <c r="H57" i="59"/>
  <c r="H168" i="59"/>
  <c r="H166" i="59"/>
  <c r="H157" i="59"/>
  <c r="H159" i="59"/>
  <c r="H150" i="59"/>
  <c r="H161" i="59"/>
  <c r="H155" i="59"/>
  <c r="H164" i="59"/>
  <c r="H154" i="59"/>
  <c r="H167" i="59"/>
  <c r="H160" i="59"/>
  <c r="H169" i="59"/>
  <c r="H158" i="59"/>
  <c r="H151" i="59"/>
  <c r="H172" i="59"/>
  <c r="H156" i="59"/>
  <c r="H162" i="59"/>
  <c r="H163" i="59"/>
  <c r="H153" i="59"/>
  <c r="H165" i="59"/>
  <c r="H171" i="59"/>
  <c r="I57" i="59"/>
  <c r="I44" i="59" s="1"/>
  <c r="R43" i="59"/>
  <c r="R59" i="59"/>
  <c r="R42" i="59"/>
  <c r="R53" i="59"/>
  <c r="R41" i="59"/>
  <c r="R56" i="59"/>
  <c r="R38" i="59"/>
  <c r="R40" i="59"/>
  <c r="R48" i="59"/>
  <c r="R55" i="59"/>
  <c r="R47" i="59"/>
  <c r="R52" i="59"/>
  <c r="R54" i="59"/>
  <c r="M42" i="59"/>
  <c r="M174" i="59"/>
  <c r="M37" i="59"/>
  <c r="L150" i="59"/>
  <c r="L165" i="59"/>
  <c r="V153" i="59"/>
  <c r="L59" i="59"/>
  <c r="Q96" i="60"/>
  <c r="R109" i="60" s="1"/>
  <c r="K96" i="60"/>
  <c r="L103" i="60" s="1"/>
  <c r="U96" i="60"/>
  <c r="V102" i="60" s="1"/>
  <c r="R96" i="60"/>
  <c r="L96" i="60"/>
  <c r="M110" i="60" s="1"/>
  <c r="X157" i="59"/>
  <c r="X163" i="59"/>
  <c r="X162" i="59"/>
  <c r="X153" i="59"/>
  <c r="X150" i="59"/>
  <c r="X151" i="59"/>
  <c r="K37" i="59"/>
  <c r="K56" i="59"/>
  <c r="K39" i="59"/>
  <c r="K46" i="59"/>
  <c r="K42" i="59"/>
  <c r="K47" i="59"/>
  <c r="U54" i="59"/>
  <c r="U46" i="59"/>
  <c r="U39" i="59"/>
  <c r="U33" i="59"/>
  <c r="U45" i="59"/>
  <c r="S44" i="59"/>
  <c r="S55" i="59"/>
  <c r="S41" i="59"/>
  <c r="S35" i="59"/>
  <c r="S36" i="59"/>
  <c r="S39" i="59"/>
  <c r="O168" i="59"/>
  <c r="O165" i="59"/>
  <c r="O169" i="59"/>
  <c r="O164" i="59"/>
  <c r="O172" i="59"/>
  <c r="S174" i="59"/>
  <c r="J51" i="59"/>
  <c r="J35" i="59"/>
  <c r="J49" i="59"/>
  <c r="J38" i="59"/>
  <c r="J41" i="59"/>
  <c r="J36" i="59"/>
  <c r="L52" i="59"/>
  <c r="L51" i="59"/>
  <c r="L33" i="59"/>
  <c r="L56" i="59"/>
  <c r="L44" i="59"/>
  <c r="L53" i="59"/>
  <c r="V49" i="59"/>
  <c r="V37" i="59"/>
  <c r="V33" i="59"/>
  <c r="V50" i="59"/>
  <c r="V34" i="59"/>
  <c r="V44" i="59"/>
  <c r="Q37" i="59"/>
  <c r="Q34" i="59"/>
  <c r="Q52" i="59"/>
  <c r="Q163" i="59"/>
  <c r="Q45" i="59"/>
  <c r="Q50" i="59"/>
  <c r="Q38" i="59"/>
  <c r="Q40" i="59"/>
  <c r="Q166" i="59"/>
  <c r="Q169" i="59"/>
  <c r="Q158" i="59"/>
  <c r="P96" i="60"/>
  <c r="U59" i="59"/>
  <c r="O171" i="59"/>
  <c r="O160" i="59"/>
  <c r="O166" i="59"/>
  <c r="O167" i="59"/>
  <c r="O150" i="59"/>
  <c r="L54" i="59"/>
  <c r="L40" i="59"/>
  <c r="L48" i="59"/>
  <c r="L50" i="59"/>
  <c r="L34" i="59"/>
  <c r="V54" i="59"/>
  <c r="V41" i="59"/>
  <c r="V56" i="59"/>
  <c r="V43" i="59"/>
  <c r="V47" i="59"/>
  <c r="V59" i="59"/>
  <c r="Q167" i="59"/>
  <c r="Q174" i="59"/>
  <c r="Q56" i="59"/>
  <c r="Q165" i="59"/>
  <c r="Q43" i="59"/>
  <c r="Q162" i="59"/>
  <c r="Q35" i="59"/>
  <c r="Q150" i="59"/>
  <c r="Q164" i="59"/>
  <c r="Q155" i="59"/>
  <c r="Q47" i="59"/>
  <c r="X30" i="60" l="1"/>
  <c r="X24" i="60"/>
  <c r="X36" i="60"/>
  <c r="X33" i="60"/>
  <c r="X37" i="60"/>
  <c r="X23" i="60"/>
  <c r="X26" i="60"/>
  <c r="X32" i="60"/>
  <c r="X27" i="60"/>
  <c r="X34" i="60"/>
  <c r="X35" i="60"/>
  <c r="X28" i="60"/>
  <c r="X25" i="60"/>
  <c r="X29" i="60"/>
  <c r="X31" i="60"/>
  <c r="J115" i="60"/>
  <c r="I166" i="59"/>
  <c r="I164" i="59"/>
  <c r="I153" i="59"/>
  <c r="I150" i="59"/>
  <c r="I151" i="59"/>
  <c r="P107" i="60"/>
  <c r="P112" i="60"/>
  <c r="P102" i="60"/>
  <c r="P110" i="60"/>
  <c r="P101" i="60"/>
  <c r="P105" i="60"/>
  <c r="I40" i="59"/>
  <c r="K104" i="60"/>
  <c r="U107" i="60"/>
  <c r="I39" i="59"/>
  <c r="H109" i="60"/>
  <c r="U106" i="60"/>
  <c r="I101" i="60"/>
  <c r="H110" i="60"/>
  <c r="U104" i="60"/>
  <c r="I107" i="60"/>
  <c r="I109" i="60"/>
  <c r="N112" i="60"/>
  <c r="H112" i="60"/>
  <c r="U102" i="60"/>
  <c r="I161" i="59"/>
  <c r="I165" i="59"/>
  <c r="N113" i="60"/>
  <c r="N105" i="60"/>
  <c r="I48" i="59"/>
  <c r="R106" i="60"/>
  <c r="U110" i="60"/>
  <c r="I163" i="59"/>
  <c r="I154" i="59"/>
  <c r="H174" i="59"/>
  <c r="N108" i="60"/>
  <c r="N104" i="60"/>
  <c r="R100" i="60"/>
  <c r="U101" i="60"/>
  <c r="I167" i="59"/>
  <c r="I157" i="59"/>
  <c r="I172" i="59"/>
  <c r="N106" i="60"/>
  <c r="I33" i="59"/>
  <c r="I156" i="59"/>
  <c r="K109" i="60"/>
  <c r="I50" i="59"/>
  <c r="I45" i="59"/>
  <c r="H100" i="60"/>
  <c r="N107" i="60"/>
  <c r="N110" i="60"/>
  <c r="I54" i="59"/>
  <c r="N111" i="60"/>
  <c r="I56" i="59"/>
  <c r="I59" i="59"/>
  <c r="N100" i="60"/>
  <c r="I38" i="59"/>
  <c r="N101" i="60"/>
  <c r="N109" i="60"/>
  <c r="R113" i="60"/>
  <c r="K111" i="60"/>
  <c r="H113" i="60"/>
  <c r="N103" i="60"/>
  <c r="M111" i="60"/>
  <c r="I102" i="60"/>
  <c r="I111" i="60"/>
  <c r="I110" i="60"/>
  <c r="M103" i="60"/>
  <c r="M105" i="60"/>
  <c r="H33" i="59"/>
  <c r="H44" i="59"/>
  <c r="H52" i="59"/>
  <c r="H45" i="59"/>
  <c r="H49" i="59"/>
  <c r="H50" i="59"/>
  <c r="H51" i="59"/>
  <c r="H38" i="59"/>
  <c r="H47" i="59"/>
  <c r="H59" i="59"/>
  <c r="H42" i="59"/>
  <c r="H56" i="59"/>
  <c r="H55" i="59"/>
  <c r="H43" i="59"/>
  <c r="H37" i="59"/>
  <c r="H40" i="59"/>
  <c r="L102" i="60"/>
  <c r="L104" i="60"/>
  <c r="L115" i="60"/>
  <c r="H34" i="59"/>
  <c r="H48" i="59"/>
  <c r="H53" i="59"/>
  <c r="N115" i="60"/>
  <c r="O110" i="60"/>
  <c r="O102" i="60"/>
  <c r="O107" i="60"/>
  <c r="O104" i="60"/>
  <c r="X102" i="60"/>
  <c r="X105" i="60"/>
  <c r="X108" i="60"/>
  <c r="I53" i="59"/>
  <c r="I46" i="59"/>
  <c r="I36" i="59"/>
  <c r="I43" i="59"/>
  <c r="I55" i="59"/>
  <c r="I41" i="59"/>
  <c r="I35" i="59"/>
  <c r="I42" i="59"/>
  <c r="O108" i="60"/>
  <c r="P113" i="60"/>
  <c r="P115" i="60"/>
  <c r="R107" i="60"/>
  <c r="U112" i="60"/>
  <c r="U113" i="60"/>
  <c r="U100" i="60"/>
  <c r="U103" i="60"/>
  <c r="I171" i="59"/>
  <c r="I158" i="59"/>
  <c r="I159" i="59"/>
  <c r="H104" i="60"/>
  <c r="M113" i="60"/>
  <c r="M102" i="60"/>
  <c r="U111" i="60"/>
  <c r="U105" i="60"/>
  <c r="U109" i="60"/>
  <c r="X115" i="60"/>
  <c r="R105" i="60"/>
  <c r="X113" i="60"/>
  <c r="X107" i="60"/>
  <c r="L110" i="60"/>
  <c r="R112" i="60"/>
  <c r="R108" i="60"/>
  <c r="R101" i="60"/>
  <c r="I162" i="59"/>
  <c r="I160" i="59"/>
  <c r="I168" i="59"/>
  <c r="I169" i="59"/>
  <c r="I174" i="59"/>
  <c r="I155" i="59"/>
  <c r="I112" i="60"/>
  <c r="X111" i="60"/>
  <c r="X110" i="60"/>
  <c r="X106" i="60"/>
  <c r="X100" i="60"/>
  <c r="X104" i="60"/>
  <c r="I105" i="60"/>
  <c r="O100" i="60"/>
  <c r="O101" i="60"/>
  <c r="O109" i="60"/>
  <c r="O105" i="60"/>
  <c r="M100" i="60"/>
  <c r="R103" i="60"/>
  <c r="R102" i="60"/>
  <c r="L112" i="60"/>
  <c r="L109" i="60"/>
  <c r="L108" i="60"/>
  <c r="R111" i="60"/>
  <c r="R110" i="60"/>
  <c r="R104" i="60"/>
  <c r="R115" i="60"/>
  <c r="K115" i="60"/>
  <c r="X112" i="60"/>
  <c r="X101" i="60"/>
  <c r="X109" i="60"/>
  <c r="I104" i="60"/>
  <c r="O112" i="60"/>
  <c r="O111" i="60"/>
  <c r="O103" i="60"/>
  <c r="O106" i="60"/>
  <c r="O115" i="60"/>
  <c r="M112" i="60"/>
  <c r="M108" i="60"/>
  <c r="Q105" i="60"/>
  <c r="Q110" i="60"/>
  <c r="S115" i="60"/>
  <c r="T100" i="60"/>
  <c r="V106" i="60"/>
  <c r="V110" i="60"/>
  <c r="W104" i="60"/>
  <c r="K108" i="60"/>
  <c r="K107" i="60"/>
  <c r="Q113" i="60"/>
  <c r="Q106" i="60"/>
  <c r="Q108" i="60"/>
  <c r="H111" i="60"/>
  <c r="H106" i="60"/>
  <c r="H101" i="60"/>
  <c r="H108" i="60"/>
  <c r="S112" i="60"/>
  <c r="S111" i="60"/>
  <c r="S101" i="60"/>
  <c r="S105" i="60"/>
  <c r="S108" i="60"/>
  <c r="T113" i="60"/>
  <c r="T104" i="60"/>
  <c r="T115" i="60"/>
  <c r="T108" i="60"/>
  <c r="V109" i="60"/>
  <c r="V103" i="60"/>
  <c r="W113" i="60"/>
  <c r="W109" i="60"/>
  <c r="P103" i="60"/>
  <c r="P104" i="60"/>
  <c r="P100" i="60"/>
  <c r="L113" i="60"/>
  <c r="L107" i="60"/>
  <c r="L105" i="60"/>
  <c r="L101" i="60"/>
  <c r="K112" i="60"/>
  <c r="K110" i="60"/>
  <c r="K106" i="60"/>
  <c r="K103" i="60"/>
  <c r="Q109" i="60"/>
  <c r="Q102" i="60"/>
  <c r="Q101" i="60"/>
  <c r="I51" i="59"/>
  <c r="I49" i="59"/>
  <c r="I34" i="59"/>
  <c r="I47" i="59"/>
  <c r="I37" i="59"/>
  <c r="H54" i="59"/>
  <c r="H46" i="59"/>
  <c r="H39" i="59"/>
  <c r="H36" i="59"/>
  <c r="H41" i="59"/>
  <c r="H35" i="59"/>
  <c r="H105" i="60"/>
  <c r="H103" i="60"/>
  <c r="I114" i="60"/>
  <c r="I113" i="60"/>
  <c r="I100" i="60"/>
  <c r="I103" i="60"/>
  <c r="I115" i="60"/>
  <c r="S113" i="60"/>
  <c r="S110" i="60"/>
  <c r="S100" i="60"/>
  <c r="S107" i="60"/>
  <c r="T111" i="60"/>
  <c r="T103" i="60"/>
  <c r="T107" i="60"/>
  <c r="I106" i="60"/>
  <c r="V111" i="60"/>
  <c r="V108" i="60"/>
  <c r="V101" i="60"/>
  <c r="V107" i="60"/>
  <c r="M109" i="60"/>
  <c r="M101" i="60"/>
  <c r="M115" i="60"/>
  <c r="M106" i="60"/>
  <c r="W102" i="60"/>
  <c r="W110" i="60"/>
  <c r="W105" i="60"/>
  <c r="Q111" i="60"/>
  <c r="Q103" i="60"/>
  <c r="S109" i="60"/>
  <c r="S104" i="60"/>
  <c r="T109" i="60"/>
  <c r="T110" i="60"/>
  <c r="V112" i="60"/>
  <c r="V113" i="60"/>
  <c r="V115" i="60"/>
  <c r="W103" i="60"/>
  <c r="U115" i="60"/>
  <c r="K102" i="60"/>
  <c r="Q115" i="60"/>
  <c r="V104" i="60"/>
  <c r="W106" i="60"/>
  <c r="W107" i="60"/>
  <c r="P111" i="60"/>
  <c r="P108" i="60"/>
  <c r="P109" i="60"/>
  <c r="L111" i="60"/>
  <c r="L100" i="60"/>
  <c r="L106" i="60"/>
  <c r="K113" i="60"/>
  <c r="K105" i="60"/>
  <c r="K101" i="60"/>
  <c r="Q112" i="60"/>
  <c r="Q100" i="60"/>
  <c r="Q104" i="60"/>
  <c r="Q107" i="60"/>
  <c r="I52" i="59"/>
  <c r="H114" i="60"/>
  <c r="H115" i="60"/>
  <c r="H102" i="60"/>
  <c r="H107" i="60"/>
  <c r="S106" i="60"/>
  <c r="S103" i="60"/>
  <c r="S102" i="60"/>
  <c r="T112" i="60"/>
  <c r="T101" i="60"/>
  <c r="T105" i="60"/>
  <c r="T102" i="60"/>
  <c r="T106" i="60"/>
  <c r="V100" i="60"/>
  <c r="V105" i="60"/>
  <c r="M104" i="60"/>
  <c r="M107" i="60"/>
  <c r="W112" i="60"/>
  <c r="W111" i="60"/>
  <c r="W100" i="60"/>
  <c r="W108" i="60"/>
  <c r="W115" i="60"/>
  <c r="I80" i="58" l="1"/>
  <c r="F80" i="58"/>
  <c r="H80" i="58"/>
  <c r="E80" i="58"/>
  <c r="G80" i="58"/>
  <c r="D80" i="58"/>
  <c r="J80" i="58"/>
  <c r="K80" i="58"/>
  <c r="L80" i="58" l="1"/>
  <c r="M80" i="58" l="1"/>
  <c r="N80" i="58" l="1"/>
  <c r="O80" i="58" l="1"/>
  <c r="Q80" i="58" l="1"/>
  <c r="P80" i="58"/>
  <c r="B245" i="56"/>
  <c r="B246" i="56"/>
  <c r="B211" i="56"/>
  <c r="C47" i="56"/>
  <c r="C48" i="56"/>
  <c r="C50" i="56"/>
  <c r="C51" i="56"/>
  <c r="C52" i="56"/>
  <c r="C54" i="56"/>
  <c r="C55" i="56"/>
  <c r="C56" i="56"/>
  <c r="C58" i="56"/>
  <c r="C59" i="56"/>
  <c r="C60" i="56"/>
  <c r="C62" i="56"/>
  <c r="C64" i="56"/>
  <c r="C66" i="56"/>
  <c r="C67" i="56"/>
  <c r="C68" i="56"/>
  <c r="C70" i="56"/>
  <c r="C71" i="56"/>
  <c r="C72" i="56"/>
  <c r="C74" i="56"/>
  <c r="C75" i="56"/>
  <c r="C76" i="56"/>
  <c r="C77" i="56"/>
  <c r="C78" i="56"/>
  <c r="C79" i="56"/>
  <c r="C80" i="56"/>
  <c r="C46" i="56"/>
  <c r="C81" i="56" l="1"/>
  <c r="C73" i="56"/>
  <c r="C69" i="56"/>
  <c r="C65" i="56"/>
  <c r="C61" i="56"/>
  <c r="C57" i="56"/>
  <c r="C53" i="56"/>
  <c r="C49" i="56"/>
  <c r="B40" i="56"/>
  <c r="B42" i="56" s="1"/>
  <c r="C82" i="56"/>
  <c r="P206" i="56"/>
  <c r="P40" i="56"/>
  <c r="P42" i="56" s="1"/>
  <c r="L206" i="56"/>
  <c r="L40" i="56"/>
  <c r="L42" i="56" s="1"/>
  <c r="M82" i="56"/>
  <c r="H206" i="56"/>
  <c r="H40" i="56"/>
  <c r="H42" i="56" s="1"/>
  <c r="I82" i="56"/>
  <c r="D206" i="56"/>
  <c r="D40" i="56"/>
  <c r="D42" i="56" s="1"/>
  <c r="E82" i="56"/>
  <c r="E116" i="56" s="1"/>
  <c r="N205" i="56"/>
  <c r="O81" i="56"/>
  <c r="J205" i="56"/>
  <c r="K81" i="56"/>
  <c r="F205" i="56"/>
  <c r="G81" i="56"/>
  <c r="P204" i="56"/>
  <c r="L204" i="56"/>
  <c r="M80" i="56"/>
  <c r="H204" i="56"/>
  <c r="I80" i="56"/>
  <c r="D204" i="56"/>
  <c r="E80" i="56"/>
  <c r="N203" i="56"/>
  <c r="O79" i="56"/>
  <c r="J203" i="56"/>
  <c r="K79" i="56"/>
  <c r="F203" i="56"/>
  <c r="G79" i="56"/>
  <c r="P202" i="56"/>
  <c r="L202" i="56"/>
  <c r="M78" i="56"/>
  <c r="H202" i="56"/>
  <c r="I78" i="56"/>
  <c r="D202" i="56"/>
  <c r="E78" i="56"/>
  <c r="N201" i="56"/>
  <c r="O77" i="56"/>
  <c r="J201" i="56"/>
  <c r="K77" i="56"/>
  <c r="F201" i="56"/>
  <c r="G77" i="56"/>
  <c r="P200" i="56"/>
  <c r="L200" i="56"/>
  <c r="M76" i="56"/>
  <c r="H200" i="56"/>
  <c r="I76" i="56"/>
  <c r="D200" i="56"/>
  <c r="E76" i="56"/>
  <c r="N199" i="56"/>
  <c r="O75" i="56"/>
  <c r="J199" i="56"/>
  <c r="K75" i="56"/>
  <c r="F199" i="56"/>
  <c r="G75" i="56"/>
  <c r="P198" i="56"/>
  <c r="L198" i="56"/>
  <c r="M74" i="56"/>
  <c r="H198" i="56"/>
  <c r="I74" i="56"/>
  <c r="D198" i="56"/>
  <c r="E74" i="56"/>
  <c r="N197" i="56"/>
  <c r="O73" i="56"/>
  <c r="J197" i="56"/>
  <c r="K73" i="56"/>
  <c r="F197" i="56"/>
  <c r="G73" i="56"/>
  <c r="P196" i="56"/>
  <c r="L196" i="56"/>
  <c r="M72" i="56"/>
  <c r="H196" i="56"/>
  <c r="I72" i="56"/>
  <c r="E72" i="56"/>
  <c r="D196" i="56"/>
  <c r="N195" i="56"/>
  <c r="O71" i="56"/>
  <c r="J195" i="56"/>
  <c r="K71" i="56"/>
  <c r="F195" i="56"/>
  <c r="G71" i="56"/>
  <c r="P194" i="56"/>
  <c r="L194" i="56"/>
  <c r="M70" i="56"/>
  <c r="H194" i="56"/>
  <c r="I70" i="56"/>
  <c r="D194" i="56"/>
  <c r="E70" i="56"/>
  <c r="N193" i="56"/>
  <c r="O69" i="56"/>
  <c r="J193" i="56"/>
  <c r="K69" i="56"/>
  <c r="F193" i="56"/>
  <c r="G69" i="56"/>
  <c r="P192" i="56"/>
  <c r="L192" i="56"/>
  <c r="M68" i="56"/>
  <c r="H192" i="56"/>
  <c r="I68" i="56"/>
  <c r="D192" i="56"/>
  <c r="E68" i="56"/>
  <c r="N191" i="56"/>
  <c r="O67" i="56"/>
  <c r="J191" i="56"/>
  <c r="K67" i="56"/>
  <c r="F191" i="56"/>
  <c r="G67" i="56"/>
  <c r="P190" i="56"/>
  <c r="L190" i="56"/>
  <c r="M66" i="56"/>
  <c r="H190" i="56"/>
  <c r="I66" i="56"/>
  <c r="D190" i="56"/>
  <c r="E66" i="56"/>
  <c r="N189" i="56"/>
  <c r="O65" i="56"/>
  <c r="J189" i="56"/>
  <c r="K65" i="56"/>
  <c r="F189" i="56"/>
  <c r="G65" i="56"/>
  <c r="P188" i="56"/>
  <c r="L188" i="56"/>
  <c r="M64" i="56"/>
  <c r="H188" i="56"/>
  <c r="I64" i="56"/>
  <c r="D188" i="56"/>
  <c r="E64" i="56"/>
  <c r="P186" i="56"/>
  <c r="L186" i="56"/>
  <c r="M62" i="56"/>
  <c r="H186" i="56"/>
  <c r="I62" i="56"/>
  <c r="D186" i="56"/>
  <c r="E62" i="56"/>
  <c r="N185" i="56"/>
  <c r="O61" i="56"/>
  <c r="J185" i="56"/>
  <c r="K61" i="56"/>
  <c r="F185" i="56"/>
  <c r="G61" i="56"/>
  <c r="P184" i="56"/>
  <c r="L184" i="56"/>
  <c r="M60" i="56"/>
  <c r="H184" i="56"/>
  <c r="I60" i="56"/>
  <c r="D184" i="56"/>
  <c r="E60" i="56"/>
  <c r="N183" i="56"/>
  <c r="O59" i="56"/>
  <c r="J183" i="56"/>
  <c r="K59" i="56"/>
  <c r="F183" i="56"/>
  <c r="G59" i="56"/>
  <c r="P182" i="56"/>
  <c r="L182" i="56"/>
  <c r="M58" i="56"/>
  <c r="H182" i="56"/>
  <c r="I58" i="56"/>
  <c r="D182" i="56"/>
  <c r="E58" i="56"/>
  <c r="N181" i="56"/>
  <c r="O57" i="56"/>
  <c r="J181" i="56"/>
  <c r="K57" i="56"/>
  <c r="F181" i="56"/>
  <c r="G57" i="56"/>
  <c r="P180" i="56"/>
  <c r="L180" i="56"/>
  <c r="M56" i="56"/>
  <c r="H180" i="56"/>
  <c r="I56" i="56"/>
  <c r="D180" i="56"/>
  <c r="E56" i="56"/>
  <c r="N179" i="56"/>
  <c r="O55" i="56"/>
  <c r="J179" i="56"/>
  <c r="K55" i="56"/>
  <c r="F179" i="56"/>
  <c r="G55" i="56"/>
  <c r="P178" i="56"/>
  <c r="L178" i="56"/>
  <c r="M54" i="56"/>
  <c r="H178" i="56"/>
  <c r="I54" i="56"/>
  <c r="D178" i="56"/>
  <c r="E54" i="56"/>
  <c r="N177" i="56"/>
  <c r="O53" i="56"/>
  <c r="J177" i="56"/>
  <c r="K53" i="56"/>
  <c r="F177" i="56"/>
  <c r="G53" i="56"/>
  <c r="P176" i="56"/>
  <c r="L176" i="56"/>
  <c r="M52" i="56"/>
  <c r="H176" i="56"/>
  <c r="I52" i="56"/>
  <c r="D176" i="56"/>
  <c r="E52" i="56"/>
  <c r="N175" i="56"/>
  <c r="O51" i="56"/>
  <c r="J175" i="56"/>
  <c r="K51" i="56"/>
  <c r="F175" i="56"/>
  <c r="G51" i="56"/>
  <c r="P174" i="56"/>
  <c r="L174" i="56"/>
  <c r="M50" i="56"/>
  <c r="H174" i="56"/>
  <c r="I50" i="56"/>
  <c r="D174" i="56"/>
  <c r="E50" i="56"/>
  <c r="N173" i="56"/>
  <c r="O49" i="56"/>
  <c r="J173" i="56"/>
  <c r="K49" i="56"/>
  <c r="F173" i="56"/>
  <c r="G49" i="56"/>
  <c r="P172" i="56"/>
  <c r="L172" i="56"/>
  <c r="M48" i="56"/>
  <c r="H172" i="56"/>
  <c r="I48" i="56"/>
  <c r="D172" i="56"/>
  <c r="E48" i="56"/>
  <c r="O47" i="56"/>
  <c r="N171" i="56"/>
  <c r="J171" i="56"/>
  <c r="K47" i="56"/>
  <c r="F171" i="56"/>
  <c r="G47" i="56"/>
  <c r="P170" i="56"/>
  <c r="L170" i="56"/>
  <c r="M46" i="56"/>
  <c r="H170" i="56"/>
  <c r="I46" i="56"/>
  <c r="D170" i="56"/>
  <c r="E46" i="56"/>
  <c r="B244" i="56"/>
  <c r="B240" i="56"/>
  <c r="B236" i="56"/>
  <c r="B232" i="56"/>
  <c r="B228" i="56"/>
  <c r="B224" i="56"/>
  <c r="B220" i="56"/>
  <c r="B216" i="56"/>
  <c r="B212" i="56"/>
  <c r="P247" i="56"/>
  <c r="P164" i="56"/>
  <c r="P166" i="56" s="1"/>
  <c r="L247" i="56"/>
  <c r="L164" i="56"/>
  <c r="L166" i="56" s="1"/>
  <c r="H247" i="56"/>
  <c r="H164" i="56"/>
  <c r="H166" i="56" s="1"/>
  <c r="D247" i="56"/>
  <c r="D164" i="56"/>
  <c r="D166" i="56" s="1"/>
  <c r="N246" i="56"/>
  <c r="J246" i="56"/>
  <c r="F246" i="56"/>
  <c r="P245" i="56"/>
  <c r="L245" i="56"/>
  <c r="H245" i="56"/>
  <c r="D245" i="56"/>
  <c r="N244" i="56"/>
  <c r="J244" i="56"/>
  <c r="F244" i="56"/>
  <c r="P243" i="56"/>
  <c r="L243" i="56"/>
  <c r="H243" i="56"/>
  <c r="D243" i="56"/>
  <c r="N242" i="56"/>
  <c r="J242" i="56"/>
  <c r="F242" i="56"/>
  <c r="P241" i="56"/>
  <c r="L241" i="56"/>
  <c r="H241" i="56"/>
  <c r="D241" i="56"/>
  <c r="N240" i="56"/>
  <c r="J240" i="56"/>
  <c r="F240" i="56"/>
  <c r="P239" i="56"/>
  <c r="L239" i="56"/>
  <c r="H239" i="56"/>
  <c r="D239" i="56"/>
  <c r="N238" i="56"/>
  <c r="J238" i="56"/>
  <c r="F238" i="56"/>
  <c r="P237" i="56"/>
  <c r="L237" i="56"/>
  <c r="H237" i="56"/>
  <c r="D237" i="56"/>
  <c r="N236" i="56"/>
  <c r="J236" i="56"/>
  <c r="F236" i="56"/>
  <c r="P235" i="56"/>
  <c r="L235" i="56"/>
  <c r="H235" i="56"/>
  <c r="P82" i="56"/>
  <c r="P103" i="56" s="1"/>
  <c r="O40" i="56"/>
  <c r="O42" i="56" s="1"/>
  <c r="K206" i="56"/>
  <c r="K40" i="56"/>
  <c r="K42" i="56" s="1"/>
  <c r="L82" i="56"/>
  <c r="L121" i="56" s="1"/>
  <c r="G206" i="56"/>
  <c r="G40" i="56"/>
  <c r="G42" i="56" s="1"/>
  <c r="H82" i="56"/>
  <c r="H123" i="56" s="1"/>
  <c r="C206" i="56"/>
  <c r="C40" i="56"/>
  <c r="C42" i="56" s="1"/>
  <c r="D82" i="56"/>
  <c r="D123" i="56" s="1"/>
  <c r="C123" i="56"/>
  <c r="N81" i="56"/>
  <c r="I205" i="56"/>
  <c r="I122" i="56"/>
  <c r="J81" i="56"/>
  <c r="E205" i="56"/>
  <c r="E122" i="56"/>
  <c r="F81" i="56"/>
  <c r="P80" i="56"/>
  <c r="K204" i="56"/>
  <c r="L80" i="56"/>
  <c r="G204" i="56"/>
  <c r="H80" i="56"/>
  <c r="C204" i="56"/>
  <c r="D80" i="56"/>
  <c r="C121" i="56"/>
  <c r="M203" i="56"/>
  <c r="M120" i="56"/>
  <c r="N79" i="56"/>
  <c r="I120" i="56"/>
  <c r="I203" i="56"/>
  <c r="J79" i="56"/>
  <c r="E120" i="56"/>
  <c r="E203" i="56"/>
  <c r="F79" i="56"/>
  <c r="P78" i="56"/>
  <c r="K202" i="56"/>
  <c r="L78" i="56"/>
  <c r="G202" i="56"/>
  <c r="H78" i="56"/>
  <c r="C202" i="56"/>
  <c r="D78" i="56"/>
  <c r="C119" i="56"/>
  <c r="N77" i="56"/>
  <c r="I201" i="56"/>
  <c r="I118" i="56"/>
  <c r="J77" i="56"/>
  <c r="E201" i="56"/>
  <c r="E118" i="56"/>
  <c r="F77" i="56"/>
  <c r="O200" i="56"/>
  <c r="P76" i="56"/>
  <c r="K200" i="56"/>
  <c r="L76" i="56"/>
  <c r="G200" i="56"/>
  <c r="H76" i="56"/>
  <c r="C200" i="56"/>
  <c r="D76" i="56"/>
  <c r="C117" i="56"/>
  <c r="M116" i="56"/>
  <c r="N75" i="56"/>
  <c r="M199" i="56"/>
  <c r="I116" i="56"/>
  <c r="I199" i="56"/>
  <c r="J75" i="56"/>
  <c r="E199" i="56"/>
  <c r="F75" i="56"/>
  <c r="P74" i="56"/>
  <c r="K198" i="56"/>
  <c r="L74" i="56"/>
  <c r="G198" i="56"/>
  <c r="H74" i="56"/>
  <c r="C198" i="56"/>
  <c r="D74" i="56"/>
  <c r="C115" i="56"/>
  <c r="N73" i="56"/>
  <c r="I197" i="56"/>
  <c r="I114" i="56"/>
  <c r="J73" i="56"/>
  <c r="E197" i="56"/>
  <c r="E114" i="56"/>
  <c r="F73" i="56"/>
  <c r="P72" i="56"/>
  <c r="K196" i="56"/>
  <c r="L72" i="56"/>
  <c r="G196" i="56"/>
  <c r="H72" i="56"/>
  <c r="C196" i="56"/>
  <c r="D72" i="56"/>
  <c r="C113" i="56"/>
  <c r="M195" i="56"/>
  <c r="M112" i="56"/>
  <c r="N71" i="56"/>
  <c r="I195" i="56"/>
  <c r="I112" i="56"/>
  <c r="J71" i="56"/>
  <c r="E195" i="56"/>
  <c r="F71" i="56"/>
  <c r="P70" i="56"/>
  <c r="K194" i="56"/>
  <c r="L70" i="56"/>
  <c r="G194" i="56"/>
  <c r="H70" i="56"/>
  <c r="C194" i="56"/>
  <c r="D70" i="56"/>
  <c r="C111" i="56"/>
  <c r="N69" i="56"/>
  <c r="I193" i="56"/>
  <c r="I110" i="56"/>
  <c r="J69" i="56"/>
  <c r="E193" i="56"/>
  <c r="E110" i="56"/>
  <c r="F69" i="56"/>
  <c r="P68" i="56"/>
  <c r="K192" i="56"/>
  <c r="L68" i="56"/>
  <c r="G192" i="56"/>
  <c r="H68" i="56"/>
  <c r="C192" i="56"/>
  <c r="D68" i="56"/>
  <c r="C109" i="56"/>
  <c r="M191" i="56"/>
  <c r="M108" i="56"/>
  <c r="N67" i="56"/>
  <c r="I191" i="56"/>
  <c r="I108" i="56"/>
  <c r="J67" i="56"/>
  <c r="E191" i="56"/>
  <c r="F67" i="56"/>
  <c r="P66" i="56"/>
  <c r="K190" i="56"/>
  <c r="L66" i="56"/>
  <c r="G190" i="56"/>
  <c r="H66" i="56"/>
  <c r="C190" i="56"/>
  <c r="D66" i="56"/>
  <c r="C107" i="56"/>
  <c r="N65" i="56"/>
  <c r="I189" i="56"/>
  <c r="I106" i="56"/>
  <c r="J65" i="56"/>
  <c r="E189" i="56"/>
  <c r="E106" i="56"/>
  <c r="F65" i="56"/>
  <c r="P64" i="56"/>
  <c r="K188" i="56"/>
  <c r="L64" i="56"/>
  <c r="G188" i="56"/>
  <c r="H64" i="56"/>
  <c r="C188" i="56"/>
  <c r="D64" i="56"/>
  <c r="C105" i="56"/>
  <c r="M104" i="56"/>
  <c r="I104" i="56"/>
  <c r="E104" i="56"/>
  <c r="O186" i="56"/>
  <c r="P62" i="56"/>
  <c r="K186" i="56"/>
  <c r="L62" i="56"/>
  <c r="G186" i="56"/>
  <c r="H62" i="56"/>
  <c r="C186" i="56"/>
  <c r="D62" i="56"/>
  <c r="C103" i="56"/>
  <c r="N61" i="56"/>
  <c r="I102" i="56"/>
  <c r="I185" i="56"/>
  <c r="J61" i="56"/>
  <c r="E185" i="56"/>
  <c r="F61" i="56"/>
  <c r="P60" i="56"/>
  <c r="K184" i="56"/>
  <c r="L60" i="56"/>
  <c r="G184" i="56"/>
  <c r="H60" i="56"/>
  <c r="C184" i="56"/>
  <c r="D60" i="56"/>
  <c r="C101" i="56"/>
  <c r="M183" i="56"/>
  <c r="M100" i="56"/>
  <c r="N59" i="56"/>
  <c r="I183" i="56"/>
  <c r="I100" i="56"/>
  <c r="J59" i="56"/>
  <c r="E183" i="56"/>
  <c r="F59" i="56"/>
  <c r="P58" i="56"/>
  <c r="K182" i="56"/>
  <c r="L58" i="56"/>
  <c r="G182" i="56"/>
  <c r="H58" i="56"/>
  <c r="C182" i="56"/>
  <c r="D58" i="56"/>
  <c r="C99" i="56"/>
  <c r="N57" i="56"/>
  <c r="I98" i="56"/>
  <c r="I181" i="56"/>
  <c r="J57" i="56"/>
  <c r="E181" i="56"/>
  <c r="E98" i="56"/>
  <c r="F57" i="56"/>
  <c r="P56" i="56"/>
  <c r="K180" i="56"/>
  <c r="L56" i="56"/>
  <c r="G180" i="56"/>
  <c r="H56" i="56"/>
  <c r="C180" i="56"/>
  <c r="D56" i="56"/>
  <c r="C97" i="56"/>
  <c r="M179" i="56"/>
  <c r="M96" i="56"/>
  <c r="N55" i="56"/>
  <c r="I179" i="56"/>
  <c r="I96" i="56"/>
  <c r="J55" i="56"/>
  <c r="E179" i="56"/>
  <c r="E96" i="56"/>
  <c r="F55" i="56"/>
  <c r="P54" i="56"/>
  <c r="K178" i="56"/>
  <c r="L54" i="56"/>
  <c r="G178" i="56"/>
  <c r="H54" i="56"/>
  <c r="C178" i="56"/>
  <c r="D54" i="56"/>
  <c r="C95" i="56"/>
  <c r="N53" i="56"/>
  <c r="I177" i="56"/>
  <c r="I94" i="56"/>
  <c r="J53" i="56"/>
  <c r="E177" i="56"/>
  <c r="E94" i="56"/>
  <c r="F53" i="56"/>
  <c r="P52" i="56"/>
  <c r="K176" i="56"/>
  <c r="L52" i="56"/>
  <c r="G176" i="56"/>
  <c r="H52" i="56"/>
  <c r="C176" i="56"/>
  <c r="D52" i="56"/>
  <c r="C93" i="56"/>
  <c r="M175" i="56"/>
  <c r="M92" i="56"/>
  <c r="N51" i="56"/>
  <c r="I175" i="56"/>
  <c r="I92" i="56"/>
  <c r="J51" i="56"/>
  <c r="E175" i="56"/>
  <c r="E92" i="56"/>
  <c r="F51" i="56"/>
  <c r="P50" i="56"/>
  <c r="K174" i="56"/>
  <c r="L50" i="56"/>
  <c r="G174" i="56"/>
  <c r="H50" i="56"/>
  <c r="C174" i="56"/>
  <c r="D50" i="56"/>
  <c r="C91" i="56"/>
  <c r="N49" i="56"/>
  <c r="I173" i="56"/>
  <c r="I90" i="56"/>
  <c r="J49" i="56"/>
  <c r="E173" i="56"/>
  <c r="F49" i="56"/>
  <c r="P48" i="56"/>
  <c r="K172" i="56"/>
  <c r="L48" i="56"/>
  <c r="G172" i="56"/>
  <c r="H48" i="56"/>
  <c r="C172" i="56"/>
  <c r="D48" i="56"/>
  <c r="C89" i="56"/>
  <c r="M171" i="56"/>
  <c r="M88" i="56"/>
  <c r="N47" i="56"/>
  <c r="I171" i="56"/>
  <c r="J47" i="56"/>
  <c r="I88" i="56"/>
  <c r="E171" i="56"/>
  <c r="E88" i="56"/>
  <c r="F47" i="56"/>
  <c r="P46" i="56"/>
  <c r="K170" i="56"/>
  <c r="L46" i="56"/>
  <c r="G170" i="56"/>
  <c r="H46" i="56"/>
  <c r="D46" i="56"/>
  <c r="C170" i="56"/>
  <c r="C87" i="56"/>
  <c r="B247" i="56"/>
  <c r="B164" i="56"/>
  <c r="B166" i="56" s="1"/>
  <c r="B243" i="56"/>
  <c r="B239" i="56"/>
  <c r="B235" i="56"/>
  <c r="B231" i="56"/>
  <c r="B227" i="56"/>
  <c r="B223" i="56"/>
  <c r="B219" i="56"/>
  <c r="B215" i="56"/>
  <c r="O247" i="56"/>
  <c r="O164" i="56"/>
  <c r="O166" i="56" s="1"/>
  <c r="K247" i="56"/>
  <c r="K164" i="56"/>
  <c r="K166" i="56" s="1"/>
  <c r="G247" i="56"/>
  <c r="G164" i="56"/>
  <c r="G166" i="56" s="1"/>
  <c r="C247" i="56"/>
  <c r="C164" i="56"/>
  <c r="C166" i="56" s="1"/>
  <c r="M246" i="56"/>
  <c r="I246" i="56"/>
  <c r="E246" i="56"/>
  <c r="O245" i="56"/>
  <c r="K245" i="56"/>
  <c r="G245" i="56"/>
  <c r="C245" i="56"/>
  <c r="M244" i="56"/>
  <c r="I244" i="56"/>
  <c r="E244" i="56"/>
  <c r="O243" i="56"/>
  <c r="K243" i="56"/>
  <c r="G243" i="56"/>
  <c r="C243" i="56"/>
  <c r="M242" i="56"/>
  <c r="I242" i="56"/>
  <c r="E242" i="56"/>
  <c r="O241" i="56"/>
  <c r="K241" i="56"/>
  <c r="G241" i="56"/>
  <c r="C241" i="56"/>
  <c r="M240" i="56"/>
  <c r="I240" i="56"/>
  <c r="E240" i="56"/>
  <c r="O239" i="56"/>
  <c r="K239" i="56"/>
  <c r="G239" i="56"/>
  <c r="C239" i="56"/>
  <c r="M238" i="56"/>
  <c r="I238" i="56"/>
  <c r="E238" i="56"/>
  <c r="O237" i="56"/>
  <c r="K237" i="56"/>
  <c r="G237" i="56"/>
  <c r="C237" i="56"/>
  <c r="M236" i="56"/>
  <c r="I236" i="56"/>
  <c r="E236" i="56"/>
  <c r="O235" i="56"/>
  <c r="K235" i="56"/>
  <c r="G235" i="56"/>
  <c r="J206" i="56"/>
  <c r="J40" i="56"/>
  <c r="J42" i="56" s="1"/>
  <c r="K82" i="56"/>
  <c r="K123" i="56" s="1"/>
  <c r="F206" i="56"/>
  <c r="F40" i="56"/>
  <c r="F42" i="56" s="1"/>
  <c r="G82" i="56"/>
  <c r="G123" i="56" s="1"/>
  <c r="P205" i="56"/>
  <c r="P122" i="56"/>
  <c r="M205" i="56"/>
  <c r="H205" i="56"/>
  <c r="H122" i="56"/>
  <c r="I81" i="56"/>
  <c r="D205" i="56"/>
  <c r="E81" i="56"/>
  <c r="O204" i="56"/>
  <c r="J204" i="56"/>
  <c r="K80" i="56"/>
  <c r="F204" i="56"/>
  <c r="G80" i="56"/>
  <c r="P120" i="56"/>
  <c r="P203" i="56"/>
  <c r="L203" i="56"/>
  <c r="M79" i="56"/>
  <c r="H203" i="56"/>
  <c r="H120" i="56"/>
  <c r="I79" i="56"/>
  <c r="D203" i="56"/>
  <c r="E79" i="56"/>
  <c r="N78" i="56"/>
  <c r="J202" i="56"/>
  <c r="K78" i="56"/>
  <c r="F202" i="56"/>
  <c r="G78" i="56"/>
  <c r="P201" i="56"/>
  <c r="P118" i="56"/>
  <c r="M201" i="56"/>
  <c r="H201" i="56"/>
  <c r="H118" i="56"/>
  <c r="I77" i="56"/>
  <c r="D201" i="56"/>
  <c r="E77" i="56"/>
  <c r="N76" i="56"/>
  <c r="J200" i="56"/>
  <c r="K76" i="56"/>
  <c r="F200" i="56"/>
  <c r="G76" i="56"/>
  <c r="P116" i="56"/>
  <c r="P199" i="56"/>
  <c r="L199" i="56"/>
  <c r="M75" i="56"/>
  <c r="H199" i="56"/>
  <c r="H116" i="56"/>
  <c r="I75" i="56"/>
  <c r="D199" i="56"/>
  <c r="E75" i="56"/>
  <c r="O198" i="56"/>
  <c r="J198" i="56"/>
  <c r="K74" i="56"/>
  <c r="F198" i="56"/>
  <c r="G74" i="56"/>
  <c r="P197" i="56"/>
  <c r="P114" i="56"/>
  <c r="H197" i="56"/>
  <c r="H114" i="56"/>
  <c r="I73" i="56"/>
  <c r="D197" i="56"/>
  <c r="E73" i="56"/>
  <c r="O196" i="56"/>
  <c r="J196" i="56"/>
  <c r="K72" i="56"/>
  <c r="F196" i="56"/>
  <c r="G72" i="56"/>
  <c r="P112" i="56"/>
  <c r="P195" i="56"/>
  <c r="L195" i="56"/>
  <c r="M71" i="56"/>
  <c r="H195" i="56"/>
  <c r="H112" i="56"/>
  <c r="I71" i="56"/>
  <c r="D195" i="56"/>
  <c r="E71" i="56"/>
  <c r="D112" i="56"/>
  <c r="O194" i="56"/>
  <c r="J194" i="56"/>
  <c r="K70" i="56"/>
  <c r="F194" i="56"/>
  <c r="G70" i="56"/>
  <c r="P193" i="56"/>
  <c r="P110" i="56"/>
  <c r="H193" i="56"/>
  <c r="H110" i="56"/>
  <c r="I69" i="56"/>
  <c r="D193" i="56"/>
  <c r="E69" i="56"/>
  <c r="D110" i="56"/>
  <c r="J192" i="56"/>
  <c r="K68" i="56"/>
  <c r="G68" i="56"/>
  <c r="F192" i="56"/>
  <c r="P108" i="56"/>
  <c r="P191" i="56"/>
  <c r="L191" i="56"/>
  <c r="M67" i="56"/>
  <c r="H108" i="56"/>
  <c r="H191" i="56"/>
  <c r="I67" i="56"/>
  <c r="D191" i="56"/>
  <c r="E67" i="56"/>
  <c r="N66" i="56"/>
  <c r="J190" i="56"/>
  <c r="K66" i="56"/>
  <c r="F190" i="56"/>
  <c r="G66" i="56"/>
  <c r="P189" i="56"/>
  <c r="P106" i="56"/>
  <c r="M189" i="56"/>
  <c r="H189" i="56"/>
  <c r="H106" i="56"/>
  <c r="I65" i="56"/>
  <c r="D189" i="56"/>
  <c r="E65" i="56"/>
  <c r="N64" i="56"/>
  <c r="J188" i="56"/>
  <c r="K64" i="56"/>
  <c r="F188" i="56"/>
  <c r="G64" i="56"/>
  <c r="P104" i="56"/>
  <c r="H104" i="56"/>
  <c r="D104" i="56"/>
  <c r="J186" i="56"/>
  <c r="K62" i="56"/>
  <c r="F186" i="56"/>
  <c r="G62" i="56"/>
  <c r="P185" i="56"/>
  <c r="P102" i="56"/>
  <c r="H185" i="56"/>
  <c r="H102" i="56"/>
  <c r="I61" i="56"/>
  <c r="D185" i="56"/>
  <c r="E61" i="56"/>
  <c r="D102" i="56"/>
  <c r="J184" i="56"/>
  <c r="K60" i="56"/>
  <c r="F184" i="56"/>
  <c r="G60" i="56"/>
  <c r="P183" i="56"/>
  <c r="P100" i="56"/>
  <c r="L183" i="56"/>
  <c r="M59" i="56"/>
  <c r="H183" i="56"/>
  <c r="H100" i="56"/>
  <c r="I59" i="56"/>
  <c r="D183" i="56"/>
  <c r="E59" i="56"/>
  <c r="D100" i="56"/>
  <c r="O182" i="56"/>
  <c r="J182" i="56"/>
  <c r="K58" i="56"/>
  <c r="F182" i="56"/>
  <c r="G58" i="56"/>
  <c r="P181" i="56"/>
  <c r="P98" i="56"/>
  <c r="H181" i="56"/>
  <c r="H98" i="56"/>
  <c r="I57" i="56"/>
  <c r="D181" i="56"/>
  <c r="E57" i="56"/>
  <c r="D98" i="56"/>
  <c r="J180" i="56"/>
  <c r="K56" i="56"/>
  <c r="F180" i="56"/>
  <c r="G56" i="56"/>
  <c r="P179" i="56"/>
  <c r="P96" i="56"/>
  <c r="L179" i="56"/>
  <c r="M55" i="56"/>
  <c r="H179" i="56"/>
  <c r="H96" i="56"/>
  <c r="I55" i="56"/>
  <c r="D179" i="56"/>
  <c r="E55" i="56"/>
  <c r="N54" i="56"/>
  <c r="J178" i="56"/>
  <c r="K54" i="56"/>
  <c r="F178" i="56"/>
  <c r="G54" i="56"/>
  <c r="P177" i="56"/>
  <c r="P94" i="56"/>
  <c r="M94" i="56"/>
  <c r="H177" i="56"/>
  <c r="H94" i="56"/>
  <c r="I53" i="56"/>
  <c r="D177" i="56"/>
  <c r="E53" i="56"/>
  <c r="O176" i="56"/>
  <c r="J176" i="56"/>
  <c r="K52" i="56"/>
  <c r="F176" i="56"/>
  <c r="G52" i="56"/>
  <c r="P175" i="56"/>
  <c r="P92" i="56"/>
  <c r="L175" i="56"/>
  <c r="M51" i="56"/>
  <c r="H175" i="56"/>
  <c r="H92" i="56"/>
  <c r="I51" i="56"/>
  <c r="D175" i="56"/>
  <c r="E51" i="56"/>
  <c r="N50" i="56"/>
  <c r="J174" i="56"/>
  <c r="K50" i="56"/>
  <c r="F174" i="56"/>
  <c r="G50" i="56"/>
  <c r="P173" i="56"/>
  <c r="P90" i="56"/>
  <c r="M173" i="56"/>
  <c r="H173" i="56"/>
  <c r="H90" i="56"/>
  <c r="I49" i="56"/>
  <c r="D173" i="56"/>
  <c r="E49" i="56"/>
  <c r="N48" i="56"/>
  <c r="J172" i="56"/>
  <c r="K48" i="56"/>
  <c r="F172" i="56"/>
  <c r="G48" i="56"/>
  <c r="P171" i="56"/>
  <c r="P88" i="56"/>
  <c r="L171" i="56"/>
  <c r="M47" i="56"/>
  <c r="H171" i="56"/>
  <c r="H88" i="56"/>
  <c r="I47" i="56"/>
  <c r="D171" i="56"/>
  <c r="E47" i="56"/>
  <c r="D88" i="56"/>
  <c r="O170" i="56"/>
  <c r="J170" i="56"/>
  <c r="K46" i="56"/>
  <c r="F170" i="56"/>
  <c r="G46" i="56"/>
  <c r="B242" i="56"/>
  <c r="B238" i="56"/>
  <c r="B234" i="56"/>
  <c r="B230" i="56"/>
  <c r="B226" i="56"/>
  <c r="B222" i="56"/>
  <c r="B218" i="56"/>
  <c r="B214" i="56"/>
  <c r="N247" i="56"/>
  <c r="N164" i="56"/>
  <c r="N166" i="56" s="1"/>
  <c r="J247" i="56"/>
  <c r="J164" i="56"/>
  <c r="J166" i="56" s="1"/>
  <c r="F247" i="56"/>
  <c r="F164" i="56"/>
  <c r="F166" i="56" s="1"/>
  <c r="P246" i="56"/>
  <c r="L246" i="56"/>
  <c r="H246" i="56"/>
  <c r="D246" i="56"/>
  <c r="N245" i="56"/>
  <c r="J245" i="56"/>
  <c r="F245" i="56"/>
  <c r="P244" i="56"/>
  <c r="L244" i="56"/>
  <c r="H244" i="56"/>
  <c r="D244" i="56"/>
  <c r="N243" i="56"/>
  <c r="J243" i="56"/>
  <c r="F243" i="56"/>
  <c r="P242" i="56"/>
  <c r="L242" i="56"/>
  <c r="H242" i="56"/>
  <c r="D242" i="56"/>
  <c r="N241" i="56"/>
  <c r="J241" i="56"/>
  <c r="F241" i="56"/>
  <c r="P240" i="56"/>
  <c r="L240" i="56"/>
  <c r="H240" i="56"/>
  <c r="D240" i="56"/>
  <c r="N239" i="56"/>
  <c r="J239" i="56"/>
  <c r="F239" i="56"/>
  <c r="P238" i="56"/>
  <c r="L238" i="56"/>
  <c r="H238" i="56"/>
  <c r="D238" i="56"/>
  <c r="N237" i="56"/>
  <c r="J237" i="56"/>
  <c r="F237" i="56"/>
  <c r="P236" i="56"/>
  <c r="L236" i="56"/>
  <c r="H236" i="56"/>
  <c r="D236" i="56"/>
  <c r="N235" i="56"/>
  <c r="J235" i="56"/>
  <c r="M206" i="56"/>
  <c r="M40" i="56"/>
  <c r="M42" i="56" s="1"/>
  <c r="M123" i="56"/>
  <c r="N82" i="56"/>
  <c r="I206" i="56"/>
  <c r="I40" i="56"/>
  <c r="I42" i="56" s="1"/>
  <c r="J82" i="56"/>
  <c r="J113" i="56" s="1"/>
  <c r="I123" i="56"/>
  <c r="E206" i="56"/>
  <c r="E40" i="56"/>
  <c r="E42" i="56" s="1"/>
  <c r="F82" i="56"/>
  <c r="F122" i="56" s="1"/>
  <c r="E123" i="56"/>
  <c r="O205" i="56"/>
  <c r="P81" i="56"/>
  <c r="K205" i="56"/>
  <c r="G205" i="56"/>
  <c r="H81" i="56"/>
  <c r="C205" i="56"/>
  <c r="D81" i="56"/>
  <c r="C122" i="56"/>
  <c r="M204" i="56"/>
  <c r="M121" i="56"/>
  <c r="I204" i="56"/>
  <c r="I121" i="56"/>
  <c r="J80" i="56"/>
  <c r="E204" i="56"/>
  <c r="E121" i="56"/>
  <c r="F80" i="56"/>
  <c r="O203" i="56"/>
  <c r="P79" i="56"/>
  <c r="K203" i="56"/>
  <c r="K120" i="56"/>
  <c r="L79" i="56"/>
  <c r="G203" i="56"/>
  <c r="G120" i="56"/>
  <c r="H79" i="56"/>
  <c r="C203" i="56"/>
  <c r="D79" i="56"/>
  <c r="C120" i="56"/>
  <c r="M202" i="56"/>
  <c r="M119" i="56"/>
  <c r="I202" i="56"/>
  <c r="I119" i="56"/>
  <c r="J78" i="56"/>
  <c r="E202" i="56"/>
  <c r="E119" i="56"/>
  <c r="F78" i="56"/>
  <c r="O201" i="56"/>
  <c r="P77" i="56"/>
  <c r="K201" i="56"/>
  <c r="G201" i="56"/>
  <c r="H77" i="56"/>
  <c r="C201" i="56"/>
  <c r="D77" i="56"/>
  <c r="C118" i="56"/>
  <c r="M200" i="56"/>
  <c r="M117" i="56"/>
  <c r="I200" i="56"/>
  <c r="I117" i="56"/>
  <c r="J76" i="56"/>
  <c r="E200" i="56"/>
  <c r="E117" i="56"/>
  <c r="F76" i="56"/>
  <c r="O199" i="56"/>
  <c r="P75" i="56"/>
  <c r="K199" i="56"/>
  <c r="K116" i="56"/>
  <c r="L75" i="56"/>
  <c r="G199" i="56"/>
  <c r="G116" i="56"/>
  <c r="H75" i="56"/>
  <c r="C199" i="56"/>
  <c r="D75" i="56"/>
  <c r="C116" i="56"/>
  <c r="M198" i="56"/>
  <c r="M115" i="56"/>
  <c r="N74" i="56"/>
  <c r="I198" i="56"/>
  <c r="I115" i="56"/>
  <c r="J74" i="56"/>
  <c r="E198" i="56"/>
  <c r="E115" i="56"/>
  <c r="F74" i="56"/>
  <c r="O197" i="56"/>
  <c r="P73" i="56"/>
  <c r="K197" i="56"/>
  <c r="K114" i="56"/>
  <c r="L73" i="56"/>
  <c r="H73" i="56"/>
  <c r="G197" i="56"/>
  <c r="C197" i="56"/>
  <c r="D73" i="56"/>
  <c r="C114" i="56"/>
  <c r="M196" i="56"/>
  <c r="M113" i="56"/>
  <c r="N72" i="56"/>
  <c r="I196" i="56"/>
  <c r="I113" i="56"/>
  <c r="J72" i="56"/>
  <c r="E196" i="56"/>
  <c r="E113" i="56"/>
  <c r="F72" i="56"/>
  <c r="O195" i="56"/>
  <c r="P71" i="56"/>
  <c r="K195" i="56"/>
  <c r="K112" i="56"/>
  <c r="L71" i="56"/>
  <c r="G195" i="56"/>
  <c r="H71" i="56"/>
  <c r="C195" i="56"/>
  <c r="D71" i="56"/>
  <c r="C112" i="56"/>
  <c r="M111" i="56"/>
  <c r="M194" i="56"/>
  <c r="N70" i="56"/>
  <c r="I111" i="56"/>
  <c r="I194" i="56"/>
  <c r="J70" i="56"/>
  <c r="E194" i="56"/>
  <c r="F70" i="56"/>
  <c r="O193" i="56"/>
  <c r="P69" i="56"/>
  <c r="K193" i="56"/>
  <c r="L69" i="56"/>
  <c r="G193" i="56"/>
  <c r="H69" i="56"/>
  <c r="G110" i="56"/>
  <c r="C193" i="56"/>
  <c r="D69" i="56"/>
  <c r="C110" i="56"/>
  <c r="M192" i="56"/>
  <c r="M109" i="56"/>
  <c r="N68" i="56"/>
  <c r="I192" i="56"/>
  <c r="I109" i="56"/>
  <c r="J68" i="56"/>
  <c r="E192" i="56"/>
  <c r="E109" i="56"/>
  <c r="F68" i="56"/>
  <c r="O191" i="56"/>
  <c r="P67" i="56"/>
  <c r="K191" i="56"/>
  <c r="K108" i="56"/>
  <c r="L67" i="56"/>
  <c r="G191" i="56"/>
  <c r="G108" i="56"/>
  <c r="H67" i="56"/>
  <c r="C191" i="56"/>
  <c r="D67" i="56"/>
  <c r="C108" i="56"/>
  <c r="M107" i="56"/>
  <c r="M190" i="56"/>
  <c r="I190" i="56"/>
  <c r="I107" i="56"/>
  <c r="J66" i="56"/>
  <c r="E190" i="56"/>
  <c r="F66" i="56"/>
  <c r="O189" i="56"/>
  <c r="P65" i="56"/>
  <c r="K189" i="56"/>
  <c r="K106" i="56"/>
  <c r="G189" i="56"/>
  <c r="G106" i="56"/>
  <c r="H65" i="56"/>
  <c r="C189" i="56"/>
  <c r="D65" i="56"/>
  <c r="C106" i="56"/>
  <c r="M188" i="56"/>
  <c r="M105" i="56"/>
  <c r="I188" i="56"/>
  <c r="I105" i="56"/>
  <c r="J64" i="56"/>
  <c r="E188" i="56"/>
  <c r="E105" i="56"/>
  <c r="F64" i="56"/>
  <c r="C104" i="56"/>
  <c r="M186" i="56"/>
  <c r="M103" i="56"/>
  <c r="N62" i="56"/>
  <c r="I186" i="56"/>
  <c r="I103" i="56"/>
  <c r="J62" i="56"/>
  <c r="E186" i="56"/>
  <c r="E103" i="56"/>
  <c r="F62" i="56"/>
  <c r="O185" i="56"/>
  <c r="P61" i="56"/>
  <c r="K185" i="56"/>
  <c r="K102" i="56"/>
  <c r="L61" i="56"/>
  <c r="G185" i="56"/>
  <c r="G102" i="56"/>
  <c r="H61" i="56"/>
  <c r="C185" i="56"/>
  <c r="D61" i="56"/>
  <c r="C102" i="56"/>
  <c r="M184" i="56"/>
  <c r="M101" i="56"/>
  <c r="N60" i="56"/>
  <c r="I184" i="56"/>
  <c r="I101" i="56"/>
  <c r="J60" i="56"/>
  <c r="E184" i="56"/>
  <c r="E101" i="56"/>
  <c r="F60" i="56"/>
  <c r="O183" i="56"/>
  <c r="P59" i="56"/>
  <c r="K183" i="56"/>
  <c r="K100" i="56"/>
  <c r="L59" i="56"/>
  <c r="G183" i="56"/>
  <c r="G100" i="56"/>
  <c r="H59" i="56"/>
  <c r="C183" i="56"/>
  <c r="D59" i="56"/>
  <c r="C100" i="56"/>
  <c r="M182" i="56"/>
  <c r="M99" i="56"/>
  <c r="N58" i="56"/>
  <c r="I182" i="56"/>
  <c r="I99" i="56"/>
  <c r="J58" i="56"/>
  <c r="E182" i="56"/>
  <c r="E99" i="56"/>
  <c r="F58" i="56"/>
  <c r="O181" i="56"/>
  <c r="P57" i="56"/>
  <c r="K181" i="56"/>
  <c r="K98" i="56"/>
  <c r="L57" i="56"/>
  <c r="G181" i="56"/>
  <c r="G98" i="56"/>
  <c r="H57" i="56"/>
  <c r="C181" i="56"/>
  <c r="D57" i="56"/>
  <c r="C98" i="56"/>
  <c r="M180" i="56"/>
  <c r="M97" i="56"/>
  <c r="N56" i="56"/>
  <c r="I180" i="56"/>
  <c r="I97" i="56"/>
  <c r="J56" i="56"/>
  <c r="E180" i="56"/>
  <c r="E97" i="56"/>
  <c r="F56" i="56"/>
  <c r="O179" i="56"/>
  <c r="P55" i="56"/>
  <c r="K179" i="56"/>
  <c r="K96" i="56"/>
  <c r="L55" i="56"/>
  <c r="G179" i="56"/>
  <c r="H55" i="56"/>
  <c r="C179" i="56"/>
  <c r="D55" i="56"/>
  <c r="C96" i="56"/>
  <c r="M178" i="56"/>
  <c r="M95" i="56"/>
  <c r="I178" i="56"/>
  <c r="I95" i="56"/>
  <c r="J54" i="56"/>
  <c r="E178" i="56"/>
  <c r="E95" i="56"/>
  <c r="F54" i="56"/>
  <c r="O177" i="56"/>
  <c r="P53" i="56"/>
  <c r="K177" i="56"/>
  <c r="K94" i="56"/>
  <c r="G177" i="56"/>
  <c r="H53" i="56"/>
  <c r="G94" i="56"/>
  <c r="C177" i="56"/>
  <c r="D53" i="56"/>
  <c r="C94" i="56"/>
  <c r="M176" i="56"/>
  <c r="M93" i="56"/>
  <c r="I176" i="56"/>
  <c r="I93" i="56"/>
  <c r="J52" i="56"/>
  <c r="E176" i="56"/>
  <c r="E93" i="56"/>
  <c r="F52" i="56"/>
  <c r="O175" i="56"/>
  <c r="P51" i="56"/>
  <c r="K175" i="56"/>
  <c r="L51" i="56"/>
  <c r="G175" i="56"/>
  <c r="H51" i="56"/>
  <c r="C175" i="56"/>
  <c r="D51" i="56"/>
  <c r="C92" i="56"/>
  <c r="M174" i="56"/>
  <c r="M91" i="56"/>
  <c r="I174" i="56"/>
  <c r="I91" i="56"/>
  <c r="J50" i="56"/>
  <c r="E174" i="56"/>
  <c r="E91" i="56"/>
  <c r="F50" i="56"/>
  <c r="O173" i="56"/>
  <c r="P49" i="56"/>
  <c r="K173" i="56"/>
  <c r="K90" i="56"/>
  <c r="G173" i="56"/>
  <c r="G90" i="56"/>
  <c r="H49" i="56"/>
  <c r="C173" i="56"/>
  <c r="D49" i="56"/>
  <c r="C90" i="56"/>
  <c r="M172" i="56"/>
  <c r="M89" i="56"/>
  <c r="I172" i="56"/>
  <c r="I89" i="56"/>
  <c r="J48" i="56"/>
  <c r="E172" i="56"/>
  <c r="E89" i="56"/>
  <c r="F48" i="56"/>
  <c r="O171" i="56"/>
  <c r="P47" i="56"/>
  <c r="K171" i="56"/>
  <c r="K88" i="56"/>
  <c r="L47" i="56"/>
  <c r="G171" i="56"/>
  <c r="G88" i="56"/>
  <c r="H47" i="56"/>
  <c r="C171" i="56"/>
  <c r="D47" i="56"/>
  <c r="C88" i="56"/>
  <c r="M170" i="56"/>
  <c r="M87" i="56"/>
  <c r="N46" i="56"/>
  <c r="I170" i="56"/>
  <c r="I87" i="56"/>
  <c r="J46" i="56"/>
  <c r="E170" i="56"/>
  <c r="E87" i="56"/>
  <c r="F46" i="56"/>
  <c r="B241" i="56"/>
  <c r="B237" i="56"/>
  <c r="B233" i="56"/>
  <c r="B229" i="56"/>
  <c r="B225" i="56"/>
  <c r="B221" i="56"/>
  <c r="B217" i="56"/>
  <c r="B213" i="56"/>
  <c r="M247" i="56"/>
  <c r="M164" i="56"/>
  <c r="M166" i="56" s="1"/>
  <c r="I247" i="56"/>
  <c r="I164" i="56"/>
  <c r="I166" i="56" s="1"/>
  <c r="E247" i="56"/>
  <c r="E164" i="56"/>
  <c r="E166" i="56" s="1"/>
  <c r="O246" i="56"/>
  <c r="K246" i="56"/>
  <c r="G246" i="56"/>
  <c r="C246" i="56"/>
  <c r="M245" i="56"/>
  <c r="I245" i="56"/>
  <c r="E245" i="56"/>
  <c r="O244" i="56"/>
  <c r="K244" i="56"/>
  <c r="G244" i="56"/>
  <c r="C244" i="56"/>
  <c r="M243" i="56"/>
  <c r="I243" i="56"/>
  <c r="E243" i="56"/>
  <c r="O242" i="56"/>
  <c r="K242" i="56"/>
  <c r="G242" i="56"/>
  <c r="C242" i="56"/>
  <c r="M241" i="56"/>
  <c r="I241" i="56"/>
  <c r="E241" i="56"/>
  <c r="O240" i="56"/>
  <c r="K240" i="56"/>
  <c r="G240" i="56"/>
  <c r="C240" i="56"/>
  <c r="M239" i="56"/>
  <c r="I239" i="56"/>
  <c r="E239" i="56"/>
  <c r="O238" i="56"/>
  <c r="K238" i="56"/>
  <c r="G238" i="56"/>
  <c r="C238" i="56"/>
  <c r="M237" i="56"/>
  <c r="I237" i="56"/>
  <c r="E237" i="56"/>
  <c r="O236" i="56"/>
  <c r="K236" i="56"/>
  <c r="G236" i="56"/>
  <c r="C236" i="56"/>
  <c r="M235" i="56"/>
  <c r="I235" i="56"/>
  <c r="D235" i="56"/>
  <c r="N234" i="56"/>
  <c r="J234" i="56"/>
  <c r="F234" i="56"/>
  <c r="P233" i="56"/>
  <c r="L233" i="56"/>
  <c r="H233" i="56"/>
  <c r="D233" i="56"/>
  <c r="N232" i="56"/>
  <c r="J232" i="56"/>
  <c r="F232" i="56"/>
  <c r="P231" i="56"/>
  <c r="L231" i="56"/>
  <c r="H231" i="56"/>
  <c r="D231" i="56"/>
  <c r="N230" i="56"/>
  <c r="J230" i="56"/>
  <c r="F230" i="56"/>
  <c r="P229" i="56"/>
  <c r="L229" i="56"/>
  <c r="H229" i="56"/>
  <c r="D229" i="56"/>
  <c r="N228" i="56"/>
  <c r="J228" i="56"/>
  <c r="F228" i="56"/>
  <c r="P227" i="56"/>
  <c r="L227" i="56"/>
  <c r="H227" i="56"/>
  <c r="D227" i="56"/>
  <c r="N226" i="56"/>
  <c r="J226" i="56"/>
  <c r="F226" i="56"/>
  <c r="P225" i="56"/>
  <c r="L225" i="56"/>
  <c r="H225" i="56"/>
  <c r="D225" i="56"/>
  <c r="N224" i="56"/>
  <c r="J224" i="56"/>
  <c r="F224" i="56"/>
  <c r="P223" i="56"/>
  <c r="L223" i="56"/>
  <c r="H223" i="56"/>
  <c r="D223" i="56"/>
  <c r="N222" i="56"/>
  <c r="J222" i="56"/>
  <c r="F222" i="56"/>
  <c r="P221" i="56"/>
  <c r="L221" i="56"/>
  <c r="H221" i="56"/>
  <c r="D221" i="56"/>
  <c r="N220" i="56"/>
  <c r="J220" i="56"/>
  <c r="F220" i="56"/>
  <c r="P219" i="56"/>
  <c r="L219" i="56"/>
  <c r="H219" i="56"/>
  <c r="D219" i="56"/>
  <c r="N218" i="56"/>
  <c r="J218" i="56"/>
  <c r="F218" i="56"/>
  <c r="P217" i="56"/>
  <c r="L217" i="56"/>
  <c r="H217" i="56"/>
  <c r="D217" i="56"/>
  <c r="N216" i="56"/>
  <c r="J216" i="56"/>
  <c r="F216" i="56"/>
  <c r="P215" i="56"/>
  <c r="L215" i="56"/>
  <c r="H215" i="56"/>
  <c r="D215" i="56"/>
  <c r="N214" i="56"/>
  <c r="J214" i="56"/>
  <c r="F214" i="56"/>
  <c r="P213" i="56"/>
  <c r="L213" i="56"/>
  <c r="H213" i="56"/>
  <c r="D213" i="56"/>
  <c r="N212" i="56"/>
  <c r="J212" i="56"/>
  <c r="F212" i="56"/>
  <c r="P211" i="56"/>
  <c r="L211" i="56"/>
  <c r="H211" i="56"/>
  <c r="D211" i="56"/>
  <c r="C235" i="56"/>
  <c r="M234" i="56"/>
  <c r="I234" i="56"/>
  <c r="E234" i="56"/>
  <c r="O233" i="56"/>
  <c r="K233" i="56"/>
  <c r="G233" i="56"/>
  <c r="C233" i="56"/>
  <c r="M232" i="56"/>
  <c r="I232" i="56"/>
  <c r="E232" i="56"/>
  <c r="O231" i="56"/>
  <c r="K231" i="56"/>
  <c r="G231" i="56"/>
  <c r="C231" i="56"/>
  <c r="M230" i="56"/>
  <c r="I230" i="56"/>
  <c r="E230" i="56"/>
  <c r="O229" i="56"/>
  <c r="K229" i="56"/>
  <c r="G229" i="56"/>
  <c r="C229" i="56"/>
  <c r="M228" i="56"/>
  <c r="I228" i="56"/>
  <c r="E228" i="56"/>
  <c r="O227" i="56"/>
  <c r="K227" i="56"/>
  <c r="G227" i="56"/>
  <c r="C227" i="56"/>
  <c r="M226" i="56"/>
  <c r="I226" i="56"/>
  <c r="E226" i="56"/>
  <c r="O225" i="56"/>
  <c r="K225" i="56"/>
  <c r="G225" i="56"/>
  <c r="C225" i="56"/>
  <c r="M224" i="56"/>
  <c r="I224" i="56"/>
  <c r="E224" i="56"/>
  <c r="O223" i="56"/>
  <c r="K223" i="56"/>
  <c r="G223" i="56"/>
  <c r="C223" i="56"/>
  <c r="M222" i="56"/>
  <c r="I222" i="56"/>
  <c r="E222" i="56"/>
  <c r="O221" i="56"/>
  <c r="K221" i="56"/>
  <c r="G221" i="56"/>
  <c r="C221" i="56"/>
  <c r="M220" i="56"/>
  <c r="I220" i="56"/>
  <c r="E220" i="56"/>
  <c r="O219" i="56"/>
  <c r="K219" i="56"/>
  <c r="G219" i="56"/>
  <c r="C219" i="56"/>
  <c r="M218" i="56"/>
  <c r="I218" i="56"/>
  <c r="E218" i="56"/>
  <c r="O217" i="56"/>
  <c r="K217" i="56"/>
  <c r="G217" i="56"/>
  <c r="C217" i="56"/>
  <c r="M216" i="56"/>
  <c r="I216" i="56"/>
  <c r="E216" i="56"/>
  <c r="O215" i="56"/>
  <c r="K215" i="56"/>
  <c r="G215" i="56"/>
  <c r="C215" i="56"/>
  <c r="M214" i="56"/>
  <c r="I214" i="56"/>
  <c r="E214" i="56"/>
  <c r="O213" i="56"/>
  <c r="K213" i="56"/>
  <c r="G213" i="56"/>
  <c r="C213" i="56"/>
  <c r="M212" i="56"/>
  <c r="I212" i="56"/>
  <c r="E212" i="56"/>
  <c r="O211" i="56"/>
  <c r="K211" i="56"/>
  <c r="G211" i="56"/>
  <c r="C211" i="56"/>
  <c r="F235" i="56"/>
  <c r="P234" i="56"/>
  <c r="L234" i="56"/>
  <c r="H234" i="56"/>
  <c r="D234" i="56"/>
  <c r="N233" i="56"/>
  <c r="J233" i="56"/>
  <c r="F233" i="56"/>
  <c r="P232" i="56"/>
  <c r="L232" i="56"/>
  <c r="H232" i="56"/>
  <c r="D232" i="56"/>
  <c r="N231" i="56"/>
  <c r="J231" i="56"/>
  <c r="F231" i="56"/>
  <c r="P230" i="56"/>
  <c r="L230" i="56"/>
  <c r="H230" i="56"/>
  <c r="D230" i="56"/>
  <c r="N229" i="56"/>
  <c r="J229" i="56"/>
  <c r="F229" i="56"/>
  <c r="P228" i="56"/>
  <c r="L228" i="56"/>
  <c r="H228" i="56"/>
  <c r="D228" i="56"/>
  <c r="N227" i="56"/>
  <c r="J227" i="56"/>
  <c r="F227" i="56"/>
  <c r="P226" i="56"/>
  <c r="L226" i="56"/>
  <c r="H226" i="56"/>
  <c r="D226" i="56"/>
  <c r="N225" i="56"/>
  <c r="J225" i="56"/>
  <c r="F225" i="56"/>
  <c r="P224" i="56"/>
  <c r="L224" i="56"/>
  <c r="H224" i="56"/>
  <c r="D224" i="56"/>
  <c r="N223" i="56"/>
  <c r="J223" i="56"/>
  <c r="F223" i="56"/>
  <c r="P222" i="56"/>
  <c r="L222" i="56"/>
  <c r="H222" i="56"/>
  <c r="D222" i="56"/>
  <c r="N221" i="56"/>
  <c r="J221" i="56"/>
  <c r="F221" i="56"/>
  <c r="P220" i="56"/>
  <c r="L220" i="56"/>
  <c r="H220" i="56"/>
  <c r="D220" i="56"/>
  <c r="N219" i="56"/>
  <c r="J219" i="56"/>
  <c r="F219" i="56"/>
  <c r="P218" i="56"/>
  <c r="L218" i="56"/>
  <c r="H218" i="56"/>
  <c r="D218" i="56"/>
  <c r="N217" i="56"/>
  <c r="J217" i="56"/>
  <c r="F217" i="56"/>
  <c r="P216" i="56"/>
  <c r="L216" i="56"/>
  <c r="H216" i="56"/>
  <c r="D216" i="56"/>
  <c r="N215" i="56"/>
  <c r="J215" i="56"/>
  <c r="F215" i="56"/>
  <c r="P214" i="56"/>
  <c r="L214" i="56"/>
  <c r="H214" i="56"/>
  <c r="D214" i="56"/>
  <c r="N213" i="56"/>
  <c r="J213" i="56"/>
  <c r="F213" i="56"/>
  <c r="P212" i="56"/>
  <c r="L212" i="56"/>
  <c r="H212" i="56"/>
  <c r="D212" i="56"/>
  <c r="N211" i="56"/>
  <c r="J211" i="56"/>
  <c r="F211" i="56"/>
  <c r="E235" i="56"/>
  <c r="O234" i="56"/>
  <c r="K234" i="56"/>
  <c r="G234" i="56"/>
  <c r="C234" i="56"/>
  <c r="M233" i="56"/>
  <c r="I233" i="56"/>
  <c r="E233" i="56"/>
  <c r="O232" i="56"/>
  <c r="K232" i="56"/>
  <c r="G232" i="56"/>
  <c r="C232" i="56"/>
  <c r="M231" i="56"/>
  <c r="I231" i="56"/>
  <c r="E231" i="56"/>
  <c r="O230" i="56"/>
  <c r="K230" i="56"/>
  <c r="G230" i="56"/>
  <c r="C230" i="56"/>
  <c r="M229" i="56"/>
  <c r="I229" i="56"/>
  <c r="E229" i="56"/>
  <c r="O228" i="56"/>
  <c r="K228" i="56"/>
  <c r="G228" i="56"/>
  <c r="C228" i="56"/>
  <c r="M227" i="56"/>
  <c r="I227" i="56"/>
  <c r="E227" i="56"/>
  <c r="O226" i="56"/>
  <c r="K226" i="56"/>
  <c r="G226" i="56"/>
  <c r="C226" i="56"/>
  <c r="M225" i="56"/>
  <c r="I225" i="56"/>
  <c r="E225" i="56"/>
  <c r="O224" i="56"/>
  <c r="K224" i="56"/>
  <c r="G224" i="56"/>
  <c r="C224" i="56"/>
  <c r="M223" i="56"/>
  <c r="I223" i="56"/>
  <c r="E223" i="56"/>
  <c r="O222" i="56"/>
  <c r="K222" i="56"/>
  <c r="G222" i="56"/>
  <c r="C222" i="56"/>
  <c r="M221" i="56"/>
  <c r="I221" i="56"/>
  <c r="E221" i="56"/>
  <c r="O220" i="56"/>
  <c r="K220" i="56"/>
  <c r="G220" i="56"/>
  <c r="C220" i="56"/>
  <c r="M219" i="56"/>
  <c r="I219" i="56"/>
  <c r="E219" i="56"/>
  <c r="O218" i="56"/>
  <c r="K218" i="56"/>
  <c r="G218" i="56"/>
  <c r="C218" i="56"/>
  <c r="M217" i="56"/>
  <c r="I217" i="56"/>
  <c r="E217" i="56"/>
  <c r="O216" i="56"/>
  <c r="K216" i="56"/>
  <c r="G216" i="56"/>
  <c r="C216" i="56"/>
  <c r="M215" i="56"/>
  <c r="I215" i="56"/>
  <c r="E215" i="56"/>
  <c r="O214" i="56"/>
  <c r="K214" i="56"/>
  <c r="G214" i="56"/>
  <c r="C214" i="56"/>
  <c r="M213" i="56"/>
  <c r="I213" i="56"/>
  <c r="E213" i="56"/>
  <c r="O212" i="56"/>
  <c r="K212" i="56"/>
  <c r="G212" i="56"/>
  <c r="C212" i="56"/>
  <c r="M211" i="56"/>
  <c r="I211" i="56"/>
  <c r="E211" i="56"/>
  <c r="L116" i="56" l="1"/>
  <c r="L96" i="56"/>
  <c r="L104" i="56"/>
  <c r="L120" i="56"/>
  <c r="L88" i="56"/>
  <c r="L100" i="56"/>
  <c r="L108" i="56"/>
  <c r="G118" i="56"/>
  <c r="G112" i="56"/>
  <c r="L92" i="56"/>
  <c r="L112" i="56"/>
  <c r="K110" i="56"/>
  <c r="K118" i="56"/>
  <c r="K122" i="56"/>
  <c r="D116" i="56"/>
  <c r="G92" i="56"/>
  <c r="N52" i="56"/>
  <c r="G96" i="56"/>
  <c r="G104" i="56"/>
  <c r="E107" i="56"/>
  <c r="E111" i="56"/>
  <c r="G114" i="56"/>
  <c r="N80" i="56"/>
  <c r="G122" i="56"/>
  <c r="D90" i="56"/>
  <c r="D92" i="56"/>
  <c r="D118" i="56"/>
  <c r="D120" i="56"/>
  <c r="E90" i="56"/>
  <c r="E102" i="56"/>
  <c r="K92" i="56"/>
  <c r="D114" i="56"/>
  <c r="L49" i="56"/>
  <c r="L53" i="56"/>
  <c r="K104" i="56"/>
  <c r="L65" i="56"/>
  <c r="L77" i="56"/>
  <c r="L81" i="56"/>
  <c r="D94" i="56"/>
  <c r="D96" i="56"/>
  <c r="D106" i="56"/>
  <c r="D108" i="56"/>
  <c r="D122" i="56"/>
  <c r="N104" i="56"/>
  <c r="E100" i="56"/>
  <c r="E108" i="56"/>
  <c r="E112" i="56"/>
  <c r="J89" i="56"/>
  <c r="N174" i="56"/>
  <c r="N91" i="56"/>
  <c r="O50" i="56"/>
  <c r="F95" i="56"/>
  <c r="N180" i="56"/>
  <c r="N97" i="56"/>
  <c r="O56" i="56"/>
  <c r="L181" i="56"/>
  <c r="L98" i="56"/>
  <c r="M57" i="56"/>
  <c r="J99" i="56"/>
  <c r="F101" i="56"/>
  <c r="F107" i="56"/>
  <c r="F109" i="56"/>
  <c r="N192" i="56"/>
  <c r="N109" i="56"/>
  <c r="O68" i="56"/>
  <c r="L193" i="56"/>
  <c r="L110" i="56"/>
  <c r="M69" i="56"/>
  <c r="J117" i="56"/>
  <c r="F119" i="56"/>
  <c r="N202" i="56"/>
  <c r="N119" i="56"/>
  <c r="O78" i="56"/>
  <c r="J123" i="56"/>
  <c r="G89" i="56"/>
  <c r="K91" i="56"/>
  <c r="O174" i="56"/>
  <c r="G97" i="56"/>
  <c r="M98" i="56"/>
  <c r="K99" i="56"/>
  <c r="O188" i="56"/>
  <c r="G109" i="56"/>
  <c r="K109" i="56"/>
  <c r="M193" i="56"/>
  <c r="K111" i="56"/>
  <c r="G117" i="56"/>
  <c r="O202" i="56"/>
  <c r="L87" i="56"/>
  <c r="J88" i="56"/>
  <c r="N88" i="56"/>
  <c r="L89" i="56"/>
  <c r="J90" i="56"/>
  <c r="L91" i="56"/>
  <c r="J92" i="56"/>
  <c r="L93" i="56"/>
  <c r="J94" i="56"/>
  <c r="L95" i="56"/>
  <c r="J96" i="56"/>
  <c r="L97" i="56"/>
  <c r="J98" i="56"/>
  <c r="L99" i="56"/>
  <c r="J100" i="56"/>
  <c r="L101" i="56"/>
  <c r="J102" i="56"/>
  <c r="F104" i="56"/>
  <c r="P105" i="56"/>
  <c r="P107" i="56"/>
  <c r="P111" i="56"/>
  <c r="H113" i="56"/>
  <c r="P115" i="56"/>
  <c r="N116" i="56"/>
  <c r="P119" i="56"/>
  <c r="N122" i="56"/>
  <c r="L123" i="56"/>
  <c r="P123" i="56"/>
  <c r="J87" i="56"/>
  <c r="F89" i="56"/>
  <c r="J93" i="56"/>
  <c r="N178" i="56"/>
  <c r="N95" i="56"/>
  <c r="O54" i="56"/>
  <c r="F99" i="56"/>
  <c r="N184" i="56"/>
  <c r="N101" i="56"/>
  <c r="O60" i="56"/>
  <c r="L185" i="56"/>
  <c r="L102" i="56"/>
  <c r="M61" i="56"/>
  <c r="J103" i="56"/>
  <c r="J105" i="56"/>
  <c r="N190" i="56"/>
  <c r="N107" i="56"/>
  <c r="O66" i="56"/>
  <c r="J111" i="56"/>
  <c r="N196" i="56"/>
  <c r="N113" i="56"/>
  <c r="O72" i="56"/>
  <c r="L197" i="56"/>
  <c r="L114" i="56"/>
  <c r="M73" i="56"/>
  <c r="F117" i="56"/>
  <c r="J121" i="56"/>
  <c r="G91" i="56"/>
  <c r="K93" i="56"/>
  <c r="M177" i="56"/>
  <c r="G99" i="56"/>
  <c r="K101" i="56"/>
  <c r="O184" i="56"/>
  <c r="M102" i="56"/>
  <c r="M106" i="56"/>
  <c r="G111" i="56"/>
  <c r="M114" i="56"/>
  <c r="G119" i="56"/>
  <c r="K121" i="56"/>
  <c r="M122" i="56"/>
  <c r="D87" i="56"/>
  <c r="H87" i="56"/>
  <c r="F88" i="56"/>
  <c r="D89" i="56"/>
  <c r="H89" i="56"/>
  <c r="F90" i="56"/>
  <c r="D91" i="56"/>
  <c r="H91" i="56"/>
  <c r="F92" i="56"/>
  <c r="D93" i="56"/>
  <c r="H93" i="56"/>
  <c r="F94" i="56"/>
  <c r="D95" i="56"/>
  <c r="H95" i="56"/>
  <c r="F96" i="56"/>
  <c r="D97" i="56"/>
  <c r="H97" i="56"/>
  <c r="F98" i="56"/>
  <c r="D99" i="56"/>
  <c r="H99" i="56"/>
  <c r="F100" i="56"/>
  <c r="D101" i="56"/>
  <c r="H101" i="56"/>
  <c r="F102" i="56"/>
  <c r="D103" i="56"/>
  <c r="H103" i="56"/>
  <c r="L103" i="56"/>
  <c r="J104" i="56"/>
  <c r="N106" i="56"/>
  <c r="N108" i="56"/>
  <c r="P109" i="56"/>
  <c r="N110" i="56"/>
  <c r="N112" i="56"/>
  <c r="P113" i="56"/>
  <c r="N114" i="56"/>
  <c r="P117" i="56"/>
  <c r="N118" i="56"/>
  <c r="N120" i="56"/>
  <c r="P121" i="56"/>
  <c r="F87" i="56"/>
  <c r="N172" i="56"/>
  <c r="N89" i="56"/>
  <c r="O48" i="56"/>
  <c r="L173" i="56"/>
  <c r="L90" i="56"/>
  <c r="M49" i="56"/>
  <c r="J91" i="56"/>
  <c r="F93" i="56"/>
  <c r="N182" i="56"/>
  <c r="N99" i="56"/>
  <c r="O58" i="56"/>
  <c r="J101" i="56"/>
  <c r="F103" i="56"/>
  <c r="F105" i="56"/>
  <c r="J109" i="56"/>
  <c r="F111" i="56"/>
  <c r="N111" i="56"/>
  <c r="O70" i="56"/>
  <c r="N194" i="56"/>
  <c r="J115" i="56"/>
  <c r="N200" i="56"/>
  <c r="N117" i="56"/>
  <c r="O76" i="56"/>
  <c r="L201" i="56"/>
  <c r="L118" i="56"/>
  <c r="M77" i="56"/>
  <c r="J119" i="56"/>
  <c r="F121" i="56"/>
  <c r="K87" i="56"/>
  <c r="G93" i="56"/>
  <c r="K95" i="56"/>
  <c r="O178" i="56"/>
  <c r="G101" i="56"/>
  <c r="M185" i="56"/>
  <c r="K103" i="56"/>
  <c r="K105" i="56"/>
  <c r="K107" i="56"/>
  <c r="O190" i="56"/>
  <c r="O192" i="56"/>
  <c r="K113" i="56"/>
  <c r="M197" i="56"/>
  <c r="K115" i="56"/>
  <c r="G121" i="56"/>
  <c r="O206" i="56"/>
  <c r="P87" i="56"/>
  <c r="P89" i="56"/>
  <c r="P91" i="56"/>
  <c r="P93" i="56"/>
  <c r="P95" i="56"/>
  <c r="P97" i="56"/>
  <c r="P99" i="56"/>
  <c r="P101" i="56"/>
  <c r="L105" i="56"/>
  <c r="J106" i="56"/>
  <c r="H107" i="56"/>
  <c r="L107" i="56"/>
  <c r="J108" i="56"/>
  <c r="L109" i="56"/>
  <c r="J110" i="56"/>
  <c r="L111" i="56"/>
  <c r="J112" i="56"/>
  <c r="J114" i="56"/>
  <c r="L115" i="56"/>
  <c r="F116" i="56"/>
  <c r="J116" i="56"/>
  <c r="L117" i="56"/>
  <c r="J118" i="56"/>
  <c r="L119" i="56"/>
  <c r="J120" i="56"/>
  <c r="J122" i="56"/>
  <c r="N87" i="56"/>
  <c r="N170" i="56"/>
  <c r="O46" i="56"/>
  <c r="F91" i="56"/>
  <c r="N93" i="56"/>
  <c r="N176" i="56"/>
  <c r="O52" i="56"/>
  <c r="L177" i="56"/>
  <c r="L94" i="56"/>
  <c r="M53" i="56"/>
  <c r="J95" i="56"/>
  <c r="F97" i="56"/>
  <c r="J97" i="56"/>
  <c r="N186" i="56"/>
  <c r="N103" i="56"/>
  <c r="O62" i="56"/>
  <c r="N188" i="56"/>
  <c r="N105" i="56"/>
  <c r="O64" i="56"/>
  <c r="L189" i="56"/>
  <c r="L106" i="56"/>
  <c r="M65" i="56"/>
  <c r="J107" i="56"/>
  <c r="F113" i="56"/>
  <c r="F115" i="56"/>
  <c r="N115" i="56"/>
  <c r="N198" i="56"/>
  <c r="O74" i="56"/>
  <c r="N204" i="56"/>
  <c r="N121" i="56"/>
  <c r="O80" i="56"/>
  <c r="L205" i="56"/>
  <c r="L122" i="56"/>
  <c r="M81" i="56"/>
  <c r="F123" i="56"/>
  <c r="N206" i="56"/>
  <c r="N40" i="56"/>
  <c r="N42" i="56" s="1"/>
  <c r="O82" i="56"/>
  <c r="O105" i="56" s="1"/>
  <c r="N123" i="56"/>
  <c r="G87" i="56"/>
  <c r="K89" i="56"/>
  <c r="O172" i="56"/>
  <c r="M90" i="56"/>
  <c r="G95" i="56"/>
  <c r="K97" i="56"/>
  <c r="O180" i="56"/>
  <c r="M181" i="56"/>
  <c r="G103" i="56"/>
  <c r="G105" i="56"/>
  <c r="G107" i="56"/>
  <c r="M110" i="56"/>
  <c r="G113" i="56"/>
  <c r="G115" i="56"/>
  <c r="K117" i="56"/>
  <c r="M118" i="56"/>
  <c r="K119" i="56"/>
  <c r="N90" i="56"/>
  <c r="N92" i="56"/>
  <c r="N94" i="56"/>
  <c r="N96" i="56"/>
  <c r="N98" i="56"/>
  <c r="N100" i="56"/>
  <c r="N102" i="56"/>
  <c r="D105" i="56"/>
  <c r="H105" i="56"/>
  <c r="F106" i="56"/>
  <c r="D107" i="56"/>
  <c r="F108" i="56"/>
  <c r="D109" i="56"/>
  <c r="H109" i="56"/>
  <c r="F110" i="56"/>
  <c r="D111" i="56"/>
  <c r="H111" i="56"/>
  <c r="F112" i="56"/>
  <c r="D113" i="56"/>
  <c r="L113" i="56"/>
  <c r="F114" i="56"/>
  <c r="D115" i="56"/>
  <c r="H115" i="56"/>
  <c r="D117" i="56"/>
  <c r="H117" i="56"/>
  <c r="F118" i="56"/>
  <c r="D119" i="56"/>
  <c r="H119" i="56"/>
  <c r="F120" i="56"/>
  <c r="D121" i="56"/>
  <c r="H121" i="56"/>
  <c r="O111" i="56" l="1"/>
  <c r="O123" i="56"/>
  <c r="O109" i="56"/>
  <c r="O99" i="56"/>
  <c r="O91" i="56"/>
  <c r="O119" i="56"/>
  <c r="O97" i="56"/>
  <c r="O89" i="56"/>
  <c r="O117" i="56"/>
  <c r="O115" i="56"/>
  <c r="O107" i="56"/>
  <c r="O120" i="56"/>
  <c r="O118" i="56"/>
  <c r="O112" i="56"/>
  <c r="O96" i="56"/>
  <c r="O88" i="56"/>
  <c r="O110" i="56"/>
  <c r="O102" i="56"/>
  <c r="O100" i="56"/>
  <c r="O94" i="56"/>
  <c r="O122" i="56"/>
  <c r="O116" i="56"/>
  <c r="O114" i="56"/>
  <c r="O108" i="56"/>
  <c r="O92" i="56"/>
  <c r="O106" i="56"/>
  <c r="O104" i="56"/>
  <c r="O98" i="56"/>
  <c r="O90" i="56"/>
  <c r="O93" i="56"/>
  <c r="O103" i="56"/>
  <c r="O113" i="56"/>
  <c r="O95" i="56"/>
  <c r="O87" i="56"/>
  <c r="O121" i="56"/>
  <c r="O101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Glenn McKinlay</author>
  </authors>
  <commentList>
    <comment ref="A59" authorId="0" shapeId="0" xr:uid="{00000000-0006-0000-1600-000001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  <comment ref="A138" authorId="0" shapeId="0" xr:uid="{00000000-0006-0000-1600-000002000000}">
      <text>
        <r>
          <rPr>
            <sz val="9"/>
            <color indexed="81"/>
            <rFont val="Tahoma"/>
            <family val="2"/>
          </rPr>
          <t xml:space="preserve">CPI collection missed, so estimated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</author>
  </authors>
  <commentList>
    <comment ref="B5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Mark:</t>
        </r>
        <r>
          <rPr>
            <sz val="9"/>
            <color indexed="81"/>
            <rFont val="Tahoma"/>
            <family val="2"/>
          </rPr>
          <t xml:space="preserve">
See RE04 cell BN95 for reconciliation; note Marshall Islands Scholarship, Grant and Loan Board; Health Care Revenue Fund; and Ministry of  Health Health  Fund were not included in FY03 audit. And account for the error.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OCI Director</author>
  </authors>
  <commentList>
    <comment ref="A16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OCI Director:</t>
        </r>
        <r>
          <rPr>
            <sz val="8"/>
            <color indexed="81"/>
            <rFont val="Tahoma"/>
            <family val="2"/>
          </rPr>
          <t xml:space="preserve">
Disaster Assistance Emergency Fund</t>
        </r>
      </text>
    </comment>
  </commentList>
</comments>
</file>

<file path=xl/sharedStrings.xml><?xml version="1.0" encoding="utf-8"?>
<sst xmlns="http://schemas.openxmlformats.org/spreadsheetml/2006/main" count="4683" uniqueCount="1769">
  <si>
    <t>Population</t>
  </si>
  <si>
    <t>Source</t>
  </si>
  <si>
    <t>Majuro</t>
  </si>
  <si>
    <t>Ebeye</t>
  </si>
  <si>
    <t>Other</t>
  </si>
  <si>
    <t>Total</t>
  </si>
  <si>
    <t>Population Growth</t>
  </si>
  <si>
    <t>Percent of Population</t>
  </si>
  <si>
    <t>Employed</t>
  </si>
  <si>
    <t>Unemployed</t>
  </si>
  <si>
    <t>Economically inactive</t>
  </si>
  <si>
    <t>Working age population</t>
  </si>
  <si>
    <t>Economically active</t>
  </si>
  <si>
    <t>Not stated</t>
  </si>
  <si>
    <t>Numbers</t>
  </si>
  <si>
    <t>Percent</t>
  </si>
  <si>
    <t>Employee - public sector</t>
  </si>
  <si>
    <t>Employee - private sector</t>
  </si>
  <si>
    <t>Self employed</t>
  </si>
  <si>
    <t>Employer in own farm or business</t>
  </si>
  <si>
    <t>Paid family worker</t>
  </si>
  <si>
    <t>Unpaid family worker</t>
  </si>
  <si>
    <t>FY12</t>
  </si>
  <si>
    <t>FY13</t>
  </si>
  <si>
    <t>Fund</t>
  </si>
  <si>
    <t>General Fund</t>
  </si>
  <si>
    <t>Compact II</t>
  </si>
  <si>
    <t>Special Revenue</t>
  </si>
  <si>
    <t>ROC</t>
  </si>
  <si>
    <t>UNDP</t>
  </si>
  <si>
    <t xml:space="preserve">Total </t>
  </si>
  <si>
    <t>Private Sector</t>
  </si>
  <si>
    <t>Public Enterprise</t>
  </si>
  <si>
    <t>RMI Government</t>
  </si>
  <si>
    <t>Government Agencies</t>
  </si>
  <si>
    <t>Local Government</t>
  </si>
  <si>
    <t>NGO's and Non-Profits</t>
  </si>
  <si>
    <t>Households</t>
  </si>
  <si>
    <t>Foreign Embassies</t>
  </si>
  <si>
    <t>Kwajalein US Base</t>
  </si>
  <si>
    <t>A</t>
  </si>
  <si>
    <t>B</t>
  </si>
  <si>
    <t>C</t>
  </si>
  <si>
    <t>D</t>
  </si>
  <si>
    <t>Manufacturing</t>
  </si>
  <si>
    <t>E</t>
  </si>
  <si>
    <t>F</t>
  </si>
  <si>
    <t>Construction</t>
  </si>
  <si>
    <t>G</t>
  </si>
  <si>
    <t>H</t>
  </si>
  <si>
    <t>I</t>
  </si>
  <si>
    <t>J</t>
  </si>
  <si>
    <t>Financial Intermediation</t>
  </si>
  <si>
    <t>K</t>
  </si>
  <si>
    <t>L</t>
  </si>
  <si>
    <t>Public Administration</t>
  </si>
  <si>
    <t>M</t>
  </si>
  <si>
    <t>Education</t>
  </si>
  <si>
    <t>N</t>
  </si>
  <si>
    <t>O</t>
  </si>
  <si>
    <t>P</t>
  </si>
  <si>
    <t>Q</t>
  </si>
  <si>
    <t>Kwajalein</t>
  </si>
  <si>
    <t>Disembarkations</t>
  </si>
  <si>
    <t>Embarkations</t>
  </si>
  <si>
    <t xml:space="preserve"> All Groups</t>
  </si>
  <si>
    <t>Food</t>
  </si>
  <si>
    <t>Household &amp; Personal</t>
  </si>
  <si>
    <t>Apparel</t>
  </si>
  <si>
    <t>Durables &amp; Fuel</t>
  </si>
  <si>
    <t>Percent change year-on-year</t>
  </si>
  <si>
    <t>Medical Care</t>
  </si>
  <si>
    <t>Recreation</t>
  </si>
  <si>
    <t>Education and Comm.</t>
  </si>
  <si>
    <t>2003 q1</t>
  </si>
  <si>
    <t>2004 q1</t>
  </si>
  <si>
    <t>2005 q1</t>
  </si>
  <si>
    <t>2006 q1</t>
  </si>
  <si>
    <t>2003 q2</t>
  </si>
  <si>
    <t>2003 q3</t>
  </si>
  <si>
    <t>2003 q4</t>
  </si>
  <si>
    <t>2004 q2</t>
  </si>
  <si>
    <t>2004 q3</t>
  </si>
  <si>
    <t>2004 q4</t>
  </si>
  <si>
    <t>2005 q2</t>
  </si>
  <si>
    <t>2005 q3</t>
  </si>
  <si>
    <t>2005 q4</t>
  </si>
  <si>
    <t>Weights</t>
  </si>
  <si>
    <t>All</t>
  </si>
  <si>
    <t>Private Enterprise</t>
  </si>
  <si>
    <t>2</t>
  </si>
  <si>
    <t>3</t>
  </si>
  <si>
    <t>Government</t>
  </si>
  <si>
    <t>4</t>
  </si>
  <si>
    <t>5</t>
  </si>
  <si>
    <t>Compensation of employees</t>
  </si>
  <si>
    <t>Operating surplus (gross)</t>
  </si>
  <si>
    <t>Less Subsidies</t>
  </si>
  <si>
    <t>Government (compensation of employees)</t>
  </si>
  <si>
    <t>3.1</t>
  </si>
  <si>
    <t>3.2</t>
  </si>
  <si>
    <t>3.3</t>
  </si>
  <si>
    <t>NGOs (compensation of employees)</t>
  </si>
  <si>
    <t>Subsistence</t>
  </si>
  <si>
    <t>Home Ownership</t>
  </si>
  <si>
    <r>
      <t xml:space="preserve">Linked Series </t>
    </r>
    <r>
      <rPr>
        <vertAlign val="superscript"/>
        <sz val="10"/>
        <rFont val="Arial"/>
        <family val="2"/>
      </rPr>
      <t>3</t>
    </r>
  </si>
  <si>
    <t>Notes</t>
  </si>
  <si>
    <t>Real per capita GDP annual growth</t>
  </si>
  <si>
    <t>Loan</t>
  </si>
  <si>
    <t>Lender</t>
  </si>
  <si>
    <t>Number</t>
  </si>
  <si>
    <t>Year</t>
  </si>
  <si>
    <t>Ebeye Fisheries Loan</t>
  </si>
  <si>
    <t>ADB</t>
  </si>
  <si>
    <t>1102-MAR (SF)</t>
  </si>
  <si>
    <t>Emergency Rehabilitation Loan (Typhoon Gay)</t>
  </si>
  <si>
    <t>1218 MAR (SF)</t>
  </si>
  <si>
    <t>Basic Education Project Loan</t>
  </si>
  <si>
    <t>1249 MAR (SF)</t>
  </si>
  <si>
    <t>Majuro Water Supply Project Loan No. 1</t>
  </si>
  <si>
    <t>1250 MAR (SF)</t>
  </si>
  <si>
    <t>Majuro Water Supply Project Loan No. 2</t>
  </si>
  <si>
    <t>1389-RMI (SF)</t>
  </si>
  <si>
    <t>Health and Population Project Loan</t>
  </si>
  <si>
    <t>1316-RMI (SF)</t>
  </si>
  <si>
    <t>Public Sector Reform Program</t>
  </si>
  <si>
    <t>1513-RMI (SF)</t>
  </si>
  <si>
    <t>Ebeye Health and Infrastructure</t>
  </si>
  <si>
    <t>1694-RMI (SF)</t>
  </si>
  <si>
    <t>Skills Training and Vocational Education Project Loan</t>
  </si>
  <si>
    <t>1791-RMI (SF)</t>
  </si>
  <si>
    <t>Fiscal and Financial Management Program Loan</t>
  </si>
  <si>
    <t>1829-RMI (SF)</t>
  </si>
  <si>
    <t>Outer-Islands Transport and Infrastructure Loan</t>
  </si>
  <si>
    <t>Marshalls Energy Company - New Powerplant Loan</t>
  </si>
  <si>
    <t>RUS</t>
  </si>
  <si>
    <t>NTA Loan</t>
  </si>
  <si>
    <t>New</t>
  </si>
  <si>
    <t>Outstanding</t>
  </si>
  <si>
    <t>Interest</t>
  </si>
  <si>
    <t>Principal balance</t>
  </si>
  <si>
    <t>External debt (adjusted) as % of GDP</t>
  </si>
  <si>
    <t>Memorandum items:</t>
  </si>
  <si>
    <t>Debt to ADB (all concessional)</t>
  </si>
  <si>
    <t>Export of Goods and Services</t>
  </si>
  <si>
    <t>General Fund Revenues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</si>
  <si>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</si>
  <si>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</si>
  <si>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</si>
  <si>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</si>
  <si>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</si>
  <si>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</si>
  <si>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</si>
  <si>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</si>
  <si>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</si>
  <si>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</si>
  <si>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</si>
  <si>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</si>
  <si>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</si>
  <si>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</si>
  <si>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</si>
  <si>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</si>
  <si>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</si>
  <si>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</si>
  <si>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FY32</t>
  </si>
  <si>
    <t>FY33</t>
  </si>
  <si>
    <t>FY34</t>
  </si>
  <si>
    <t>FY35</t>
  </si>
  <si>
    <t>FY36</t>
  </si>
  <si>
    <t>(Short Tons)</t>
  </si>
  <si>
    <t>Source: Tobolar Processing Plant and EPPSO</t>
  </si>
  <si>
    <t>Average Producer Price Per S.Ton</t>
  </si>
  <si>
    <t>Total Producer Income ($,000)</t>
  </si>
  <si>
    <r>
      <t>Total Production (Short Tons)</t>
    </r>
    <r>
      <rPr>
        <vertAlign val="superscript"/>
        <sz val="10"/>
        <rFont val="Arial"/>
        <family val="2"/>
      </rPr>
      <t>1</t>
    </r>
  </si>
  <si>
    <t>Fiscal Year</t>
  </si>
  <si>
    <t>Source: Marshall Islands Marine Resources Authority</t>
  </si>
  <si>
    <t>Male</t>
  </si>
  <si>
    <t>Female</t>
  </si>
  <si>
    <t>Source: PM&amp;O Tuna Loining Plant, Majuro</t>
  </si>
  <si>
    <t>Long Line</t>
  </si>
  <si>
    <t>Pole and Line</t>
  </si>
  <si>
    <t>Purpose</t>
  </si>
  <si>
    <t>Transit/Stop Over</t>
  </si>
  <si>
    <t>Business</t>
  </si>
  <si>
    <t>Holiday/Vacation</t>
  </si>
  <si>
    <t>Visiting Friends/Relatives</t>
  </si>
  <si>
    <t>Other/Not Stated</t>
  </si>
  <si>
    <t>USA/Canada &amp; other America</t>
  </si>
  <si>
    <t>Australia/ New Zealand</t>
  </si>
  <si>
    <t>Other Pacific Island countries</t>
  </si>
  <si>
    <t>European Countries</t>
  </si>
  <si>
    <t>Japan</t>
  </si>
  <si>
    <t>Taiwan</t>
  </si>
  <si>
    <t>People's China</t>
  </si>
  <si>
    <t>Philippines</t>
  </si>
  <si>
    <t>Other Asian Countries</t>
  </si>
  <si>
    <t>Others &amp; Not Stated</t>
  </si>
  <si>
    <t>Usual residence</t>
  </si>
  <si>
    <t>Source: Marshall Islands Visitors Authority (MIVA), EPPSO</t>
  </si>
  <si>
    <t>Not Stated</t>
  </si>
  <si>
    <t>Foreign assets</t>
  </si>
  <si>
    <t>Claims on central and local governments</t>
  </si>
  <si>
    <t>Claims on private sector</t>
  </si>
  <si>
    <t>Consumer</t>
  </si>
  <si>
    <t xml:space="preserve">Commercial </t>
  </si>
  <si>
    <t>Unclassified assets</t>
  </si>
  <si>
    <t>Deposits</t>
  </si>
  <si>
    <t>Demand deposits</t>
  </si>
  <si>
    <t>Time deposits</t>
  </si>
  <si>
    <t>Savings deposits</t>
  </si>
  <si>
    <t>Foreign liabilities</t>
  </si>
  <si>
    <t>Capital accounts</t>
  </si>
  <si>
    <t>Unclassified liabilities</t>
  </si>
  <si>
    <t>Loan/deposit ratio (in percent)</t>
  </si>
  <si>
    <t>Deposits (12-month percent change)</t>
  </si>
  <si>
    <t>Loans (12-month percent change)</t>
  </si>
  <si>
    <t>Consumer loans (in percent of total loans)</t>
  </si>
  <si>
    <t>Commercial loans (in percent of total loans)</t>
  </si>
  <si>
    <t>Source: Banking Commision and IMF</t>
  </si>
  <si>
    <t>Interest Income:</t>
  </si>
  <si>
    <t>Interest and fees on loans</t>
  </si>
  <si>
    <t>Deposit with banks</t>
  </si>
  <si>
    <t>Other interest income</t>
  </si>
  <si>
    <t>Total interest income</t>
  </si>
  <si>
    <t>Interest Expense:</t>
  </si>
  <si>
    <t>Other interest expense</t>
  </si>
  <si>
    <t>Total interest expense</t>
  </si>
  <si>
    <t>Net interest income</t>
  </si>
  <si>
    <t>Provision for loans losses</t>
  </si>
  <si>
    <t>Noninterest Income:</t>
  </si>
  <si>
    <t>Service charges and fees</t>
  </si>
  <si>
    <t>Other noninterest income</t>
  </si>
  <si>
    <t>Total noninterest income</t>
  </si>
  <si>
    <t>Noninterest Expense:</t>
  </si>
  <si>
    <t>Salaries and employee benefits</t>
  </si>
  <si>
    <t>Occupancy</t>
  </si>
  <si>
    <t>Furniture and equipment</t>
  </si>
  <si>
    <t>Other operating expense</t>
  </si>
  <si>
    <t>Total noninterest expense</t>
  </si>
  <si>
    <t>Net Income (Loss)</t>
  </si>
  <si>
    <t>Source: Banking Commision and EPPSO</t>
  </si>
  <si>
    <t>Deposit rates</t>
  </si>
  <si>
    <t>Three months</t>
  </si>
  <si>
    <t>Six months</t>
  </si>
  <si>
    <t>One year or more</t>
  </si>
  <si>
    <t>Consumer loans</t>
  </si>
  <si>
    <t>Commercial loans</t>
  </si>
  <si>
    <t>Source: Banking Commision</t>
  </si>
  <si>
    <t>n.a.</t>
  </si>
  <si>
    <t>Air Marshall Islands</t>
  </si>
  <si>
    <t>Kwajalein Atoll Joint Utilities Resources</t>
  </si>
  <si>
    <t>Majuro Water and Sewer Company</t>
  </si>
  <si>
    <t>Marshalls Energy Co. Inc.</t>
  </si>
  <si>
    <t>Marshall Islands Airports Authority</t>
  </si>
  <si>
    <t>Marshall Islands Development Bank</t>
  </si>
  <si>
    <t>Marshall Islands Ports Authority</t>
  </si>
  <si>
    <t>National Telecommunications Authority</t>
  </si>
  <si>
    <t>Tobolar</t>
  </si>
  <si>
    <t>Overall balance</t>
  </si>
  <si>
    <t>Closing Fund Balances</t>
  </si>
  <si>
    <t>Government Guaranteed Debt</t>
  </si>
  <si>
    <t>Nominal GDP</t>
  </si>
  <si>
    <t>2006 q2</t>
  </si>
  <si>
    <t>Outrigger - Marshall Islands Resort</t>
  </si>
  <si>
    <t xml:space="preserve">Page </t>
  </si>
  <si>
    <t>ADB Debt Servicing</t>
  </si>
  <si>
    <t>ADB Share of General Fund</t>
  </si>
  <si>
    <t>Debt to ADB (concessional)</t>
  </si>
  <si>
    <t>Total External Debt (US$ millions)</t>
  </si>
  <si>
    <t>Debt to ADB</t>
  </si>
  <si>
    <t>General Fund Revenues (est.)</t>
  </si>
  <si>
    <t>Prior to 2004 only visitors travelling by air were included</t>
  </si>
  <si>
    <t>Source: EPPSO</t>
  </si>
  <si>
    <t>Errors and omissions</t>
  </si>
  <si>
    <t>2007 q1</t>
  </si>
  <si>
    <t>2006 q3</t>
  </si>
  <si>
    <t>2006 q4</t>
  </si>
  <si>
    <t>Other Goods and Services</t>
  </si>
  <si>
    <t xml:space="preserve">Food </t>
  </si>
  <si>
    <t>Housing, Utilities and Major Appliance</t>
  </si>
  <si>
    <t>Other Goods and Service</t>
  </si>
  <si>
    <t>Transport</t>
  </si>
  <si>
    <t>RMI</t>
  </si>
  <si>
    <t xml:space="preserve"> 5 year averages</t>
  </si>
  <si>
    <t xml:space="preserve">                    (Arrivals minus departures)</t>
  </si>
  <si>
    <t>Source :  US Department of Transportation "TRANSTATS" database</t>
  </si>
  <si>
    <t>Calender Year</t>
  </si>
  <si>
    <t>Purse-Seine</t>
  </si>
  <si>
    <t>2007 q2</t>
  </si>
  <si>
    <t>FY37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</si>
  <si>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</si>
  <si>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</si>
  <si>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</si>
  <si>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</si>
  <si>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</si>
  <si>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</si>
  <si>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</si>
  <si>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</si>
  <si>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List of Statistical Tables</t>
  </si>
  <si>
    <t>3 Series linked based on differential between the average figures 1997-1999</t>
  </si>
  <si>
    <t xml:space="preserve"> Real GDP annual growth</t>
  </si>
  <si>
    <t>Base 1982=100</t>
  </si>
  <si>
    <t>FY1996</t>
  </si>
  <si>
    <t>FY1997</t>
  </si>
  <si>
    <t>FY1998</t>
  </si>
  <si>
    <t>Travel</t>
  </si>
  <si>
    <t>Marshall Islands Shipping Corporation</t>
  </si>
  <si>
    <t>2008 q2</t>
  </si>
  <si>
    <t>2008 q1</t>
  </si>
  <si>
    <t>2007 q4</t>
  </si>
  <si>
    <t>2007 q3</t>
  </si>
  <si>
    <t>Alcoholic Beverages</t>
  </si>
  <si>
    <t>Base 2006 4th quarter=100</t>
  </si>
  <si>
    <t>2006</t>
  </si>
  <si>
    <t>2009 q1</t>
  </si>
  <si>
    <t>2008 q3</t>
  </si>
  <si>
    <t>2008 q4</t>
  </si>
  <si>
    <t>Weights (old)</t>
  </si>
  <si>
    <t>Weights (new)</t>
  </si>
  <si>
    <t>New Ebeye CPI</t>
  </si>
  <si>
    <t>FY1999</t>
  </si>
  <si>
    <t>FY2000</t>
  </si>
  <si>
    <r>
      <t>Old Ebeye CPI</t>
    </r>
    <r>
      <rPr>
        <vertAlign val="superscript"/>
        <sz val="10"/>
        <rFont val="Arial"/>
        <family val="2"/>
      </rPr>
      <t xml:space="preserve"> (1)</t>
    </r>
  </si>
  <si>
    <r>
      <t xml:space="preserve">Assets </t>
    </r>
    <r>
      <rPr>
        <vertAlign val="superscript"/>
        <sz val="10"/>
        <rFont val="Arial"/>
        <family val="2"/>
      </rPr>
      <t>1</t>
    </r>
  </si>
  <si>
    <r>
      <t xml:space="preserve">Liabilities </t>
    </r>
    <r>
      <rPr>
        <vertAlign val="superscript"/>
        <sz val="10"/>
        <rFont val="Arial"/>
        <family val="2"/>
      </rPr>
      <t>1</t>
    </r>
  </si>
  <si>
    <t>CY1997</t>
  </si>
  <si>
    <t>CY1998</t>
  </si>
  <si>
    <t>CY1999</t>
  </si>
  <si>
    <t>CY2000</t>
  </si>
  <si>
    <t>FY1989</t>
  </si>
  <si>
    <t>FY1990</t>
  </si>
  <si>
    <t>FY1991</t>
  </si>
  <si>
    <t>FY1992</t>
  </si>
  <si>
    <t>FY1993</t>
  </si>
  <si>
    <t>FY1994</t>
  </si>
  <si>
    <t>FY1995</t>
  </si>
  <si>
    <t>FY1984</t>
  </si>
  <si>
    <t>FY1985</t>
  </si>
  <si>
    <t>FY1986</t>
  </si>
  <si>
    <t>FY1987</t>
  </si>
  <si>
    <t>FY1988</t>
  </si>
  <si>
    <t>FY1983</t>
  </si>
  <si>
    <t>Debt Service</t>
  </si>
  <si>
    <t>Principal</t>
  </si>
  <si>
    <t>(US$ millions)</t>
  </si>
  <si>
    <r>
      <t xml:space="preserve">Source: </t>
    </r>
    <r>
      <rPr>
        <i/>
        <sz val="10"/>
        <rFont val="Arial"/>
        <family val="2"/>
      </rPr>
      <t>Department of Finance and Administration and EPPSO estimates.</t>
    </r>
  </si>
  <si>
    <t>1948-RMI (SF)</t>
  </si>
  <si>
    <t>Less intermediate FISIM</t>
  </si>
  <si>
    <t>(US$000)</t>
  </si>
  <si>
    <t>Household mixed income</t>
  </si>
  <si>
    <t>Total Monetary</t>
  </si>
  <si>
    <t>Household subsistence</t>
  </si>
  <si>
    <t>Owner occupied housing</t>
  </si>
  <si>
    <t>Total Non-Monetary</t>
  </si>
  <si>
    <t>1) Includes fish caught outside RMI EEZ</t>
  </si>
  <si>
    <t>(US$ '000)</t>
  </si>
  <si>
    <t>(US$'000)</t>
  </si>
  <si>
    <t>Current prices</t>
  </si>
  <si>
    <t>Gross Domestic Product (GDP)</t>
  </si>
  <si>
    <t>Receivable from the rest of the world</t>
  </si>
  <si>
    <t>Payable to the rest of the world</t>
  </si>
  <si>
    <t>Gross National Income (GNI)</t>
  </si>
  <si>
    <t>Gross National Disposable Income (GNDI)</t>
  </si>
  <si>
    <t>Real Gross Domestic Income</t>
  </si>
  <si>
    <t>Real Gross National Income (GNI)</t>
  </si>
  <si>
    <t>Annual changes</t>
  </si>
  <si>
    <t>GDP at constant prices</t>
  </si>
  <si>
    <t>Real GNI</t>
  </si>
  <si>
    <t>Real GNDI</t>
  </si>
  <si>
    <t>Source: EPPSO GDP estimates</t>
  </si>
  <si>
    <t>RMI Population Censuses</t>
  </si>
  <si>
    <r>
      <t xml:space="preserve">Method of catch </t>
    </r>
    <r>
      <rPr>
        <i/>
        <sz val="10"/>
        <rFont val="Arial"/>
        <family val="2"/>
      </rPr>
      <t>(metric tons)</t>
    </r>
    <r>
      <rPr>
        <sz val="10"/>
        <rFont val="Arial"/>
        <family val="2"/>
      </rPr>
      <t xml:space="preserve">  </t>
    </r>
    <r>
      <rPr>
        <vertAlign val="superscript"/>
        <sz val="10"/>
        <rFont val="Arial"/>
        <family val="2"/>
      </rPr>
      <t>1</t>
    </r>
  </si>
  <si>
    <r>
      <t xml:space="preserve">Method of catch </t>
    </r>
    <r>
      <rPr>
        <i/>
        <sz val="10"/>
        <rFont val="Arial"/>
        <family val="2"/>
      </rPr>
      <t>(metric tons)</t>
    </r>
  </si>
  <si>
    <r>
      <t xml:space="preserve">FY2004 </t>
    </r>
    <r>
      <rPr>
        <vertAlign val="superscript"/>
        <sz val="10"/>
        <rFont val="Arial"/>
        <family val="2"/>
      </rPr>
      <t>1</t>
    </r>
  </si>
  <si>
    <t>Number of employees</t>
  </si>
  <si>
    <t>Fish processed</t>
  </si>
  <si>
    <t>Animal feed produced</t>
  </si>
  <si>
    <t>Net interest income after loan loss provisions</t>
  </si>
  <si>
    <r>
      <t>Debt service as % of general fund revenues</t>
    </r>
    <r>
      <rPr>
        <vertAlign val="superscript"/>
        <sz val="10"/>
        <rFont val="Arial"/>
        <family val="2"/>
      </rPr>
      <t>1</t>
    </r>
  </si>
  <si>
    <t>1) General Fund revenue = uncommitted government revenue available for debt service</t>
  </si>
  <si>
    <t>External Debt Total</t>
  </si>
  <si>
    <t>GDP</t>
  </si>
  <si>
    <r>
      <t xml:space="preserve">GDP  per capita, Constant prices </t>
    </r>
    <r>
      <rPr>
        <vertAlign val="superscript"/>
        <sz val="10"/>
        <rFont val="Arial"/>
        <family val="2"/>
      </rPr>
      <t>4</t>
    </r>
  </si>
  <si>
    <t>Current price GDP per capita (US$)</t>
  </si>
  <si>
    <t>Current price GNI per capita (US$)</t>
  </si>
  <si>
    <t>Current price GNDI per capita (US$)</t>
  </si>
  <si>
    <t>Constant price GDP per capita (US$)</t>
  </si>
  <si>
    <t>Real GDI per capita</t>
  </si>
  <si>
    <t>Real GNI per capita (US$)</t>
  </si>
  <si>
    <t>Real GNDI per capita (US$)</t>
  </si>
  <si>
    <t xml:space="preserve"> 1) GDP, GNI and GNDI are at purchasers prices.</t>
  </si>
  <si>
    <t>GDP, at constant prices</t>
  </si>
  <si>
    <t>`</t>
  </si>
  <si>
    <t>Current account balance</t>
  </si>
  <si>
    <t>Goods and services balance</t>
  </si>
  <si>
    <t>Goods balance</t>
  </si>
  <si>
    <t>Exports of goods</t>
  </si>
  <si>
    <t>Services balance</t>
  </si>
  <si>
    <t>Exports of services</t>
  </si>
  <si>
    <t>Telecommunication</t>
  </si>
  <si>
    <t>Imports of services</t>
  </si>
  <si>
    <t>Technical assistance</t>
  </si>
  <si>
    <t>Primary income balance</t>
  </si>
  <si>
    <t>Primary income, inflows</t>
  </si>
  <si>
    <t xml:space="preserve">Rent receipts for use of Kwajalein land </t>
  </si>
  <si>
    <t>Dividends and interest</t>
  </si>
  <si>
    <t>Commercial banks</t>
  </si>
  <si>
    <t>Primary income, outflows</t>
  </si>
  <si>
    <t>Non-resident Kwajalein land owners</t>
  </si>
  <si>
    <t>Dividends related to direct investment</t>
  </si>
  <si>
    <t>Interest on loans</t>
  </si>
  <si>
    <t>Interest on bonds</t>
  </si>
  <si>
    <t>Secondary income balance</t>
  </si>
  <si>
    <t>Secondary income, inflows</t>
  </si>
  <si>
    <t>Compact current grants</t>
  </si>
  <si>
    <t>Income tax from Kwajalein US workers</t>
  </si>
  <si>
    <t>Household remittances</t>
  </si>
  <si>
    <t>Secondary income, outflows</t>
  </si>
  <si>
    <t>Capital account balance</t>
  </si>
  <si>
    <t>Capital inflows</t>
  </si>
  <si>
    <t>Capital outflows</t>
  </si>
  <si>
    <t>Financial account balance</t>
  </si>
  <si>
    <t>Direct investment</t>
  </si>
  <si>
    <t>Assets</t>
  </si>
  <si>
    <t>Liabilities</t>
  </si>
  <si>
    <t>Loans, government</t>
  </si>
  <si>
    <t>Fish processing</t>
  </si>
  <si>
    <t>Business services</t>
  </si>
  <si>
    <t xml:space="preserve"> 6) Income comparisons between countries should be made using Purchasing Power Paritys (PPP) rather than US$. However, these measures are currently not available for the RMI.</t>
  </si>
  <si>
    <t>Primary incomes 5</t>
  </si>
  <si>
    <t>Freight and postal services</t>
  </si>
  <si>
    <t>FY2009</t>
  </si>
  <si>
    <t>Health</t>
  </si>
  <si>
    <t>Public Sector Capacity Building</t>
  </si>
  <si>
    <t>Private Sector Development</t>
  </si>
  <si>
    <t>Environment</t>
  </si>
  <si>
    <t>Ebeye Special Needs</t>
  </si>
  <si>
    <t>Kwajalein Development Fund</t>
  </si>
  <si>
    <t>Supplemental Education Grant</t>
  </si>
  <si>
    <t>2009 q2</t>
  </si>
  <si>
    <t>2009 q3</t>
  </si>
  <si>
    <t>2009 q4</t>
  </si>
  <si>
    <t>Inflation correction</t>
  </si>
  <si>
    <t>Trust Fund Contribution</t>
  </si>
  <si>
    <t>Notes :   Only includes air passengers to/from Majuro or Kwajalein and US airports (Guam, Hawaii)</t>
  </si>
  <si>
    <t>FY2010</t>
  </si>
  <si>
    <t>Passengers to/from FSM and other countries (e.g. FSM, Kiribati) are excluded.</t>
  </si>
  <si>
    <t>Some one-way movements of non-residents (e.g. fishing crews and US military personnel) may be included.</t>
  </si>
  <si>
    <t>Passengers between Majuro and Kwajalein are excluded.</t>
  </si>
  <si>
    <t>These data are used as proxy indicators of net migration to/from the RMI. However;</t>
  </si>
  <si>
    <t>2010 q1</t>
  </si>
  <si>
    <t>2010 q2</t>
  </si>
  <si>
    <t>Housing, Utilities, Appliances</t>
  </si>
  <si>
    <t>Base 2003 1st qtr=100</t>
  </si>
  <si>
    <t>Fisheries (1)</t>
  </si>
  <si>
    <t>(1) Includes Shore based fish processed and vessel support services</t>
  </si>
  <si>
    <t xml:space="preserve"> 2) Refer to Balance of Payments tables for breakdown of primary and secondary Income flows</t>
  </si>
  <si>
    <t>[Mig]</t>
  </si>
  <si>
    <t>[GNI]</t>
  </si>
  <si>
    <t>[NApc]</t>
  </si>
  <si>
    <t>[EmpInst]</t>
  </si>
  <si>
    <t>EmpInd</t>
  </si>
  <si>
    <t>[EmpPriv]</t>
  </si>
  <si>
    <t>[Real_Cp&amp;Fish]</t>
  </si>
  <si>
    <t>[Real_trsm]</t>
  </si>
  <si>
    <t>[M&amp;Ba]</t>
  </si>
  <si>
    <t>[M&amp;Bbc]</t>
  </si>
  <si>
    <t>[CpiMajOld]</t>
  </si>
  <si>
    <t>[CpiMaj]</t>
  </si>
  <si>
    <t>CpiEbeye]</t>
  </si>
  <si>
    <t>[ExtD_out]</t>
  </si>
  <si>
    <t>[ExtD_Prj]</t>
  </si>
  <si>
    <t>[FPse]</t>
  </si>
  <si>
    <t>[CII]</t>
  </si>
  <si>
    <t>Kwajalein Land Owners</t>
  </si>
  <si>
    <t>Net primary incomes</t>
  </si>
  <si>
    <t>Net secondary incomes</t>
  </si>
  <si>
    <t>Memo: Units treated as government agencies in the RMI economic statistics</t>
  </si>
  <si>
    <t>Majuro Atoll Waste Company</t>
  </si>
  <si>
    <t>Fish</t>
  </si>
  <si>
    <t>Imports of goods f.o.b.</t>
  </si>
  <si>
    <t>Passenger services</t>
  </si>
  <si>
    <t>Construction services</t>
  </si>
  <si>
    <t>Ship registration fees</t>
  </si>
  <si>
    <t>Government grants</t>
  </si>
  <si>
    <t>Other budget and off-budget grants</t>
  </si>
  <si>
    <t>College of Marshall Islands</t>
  </si>
  <si>
    <t>Other capital grants to government</t>
  </si>
  <si>
    <t>Net lending/Borrowing (Curr + Cap)</t>
  </si>
  <si>
    <t>Portfolio investment (increase in assets: -)</t>
  </si>
  <si>
    <t>Other investment (increase in assets: -)</t>
  </si>
  <si>
    <t>Assets (bank deposits)</t>
  </si>
  <si>
    <t>Liabilities (public sector loans)</t>
  </si>
  <si>
    <t>MEMO ITEM</t>
  </si>
  <si>
    <t>Fish 1/</t>
  </si>
  <si>
    <t>Re-exports</t>
  </si>
  <si>
    <t>Copra/ coconut oil</t>
  </si>
  <si>
    <t>Government services</t>
  </si>
  <si>
    <t>Medical referral programme</t>
  </si>
  <si>
    <t>Other travel</t>
  </si>
  <si>
    <t>of which: Kwajalein</t>
  </si>
  <si>
    <t>Taxes on foreign-owned businesses</t>
  </si>
  <si>
    <t>Government and social security</t>
  </si>
  <si>
    <t>Trust Funds</t>
  </si>
  <si>
    <t>Transfers to NPISH</t>
  </si>
  <si>
    <t>Abroad (increase: -)</t>
  </si>
  <si>
    <t>In the RMI (increase: +)</t>
  </si>
  <si>
    <t>Assets (increase: -)</t>
  </si>
  <si>
    <t xml:space="preserve">Social Security </t>
  </si>
  <si>
    <t>Liabilities (increase: +)</t>
  </si>
  <si>
    <t>Banks, capital &amp; reinvested earnings</t>
  </si>
  <si>
    <t>Government, medium-term notes</t>
  </si>
  <si>
    <t>Banks, deposits</t>
  </si>
  <si>
    <t>Loans, public entities</t>
  </si>
  <si>
    <t>2/ Coverage of nuclear-related trust funds is incomplete.</t>
  </si>
  <si>
    <t>3/ Mainly households</t>
  </si>
  <si>
    <t>Other 3/</t>
  </si>
  <si>
    <t>Secondary income, outflows 3/</t>
  </si>
  <si>
    <t>[BOPdet]</t>
  </si>
  <si>
    <t>[BOPsum]</t>
  </si>
  <si>
    <t>TOTAL STOCKS, NET</t>
  </si>
  <si>
    <t>Direct investment, net</t>
  </si>
  <si>
    <t>Portfolio investment, net</t>
  </si>
  <si>
    <t>Social security portfolio</t>
  </si>
  <si>
    <t>NTA portfolio</t>
  </si>
  <si>
    <t>Equity: Capital and retained earnings of foreign-owned banks</t>
  </si>
  <si>
    <t>Debt: Medium-term notes</t>
  </si>
  <si>
    <t>Other investment, net</t>
  </si>
  <si>
    <t>Liabilities, loans</t>
  </si>
  <si>
    <t>Public entities</t>
  </si>
  <si>
    <t>[IIP]</t>
  </si>
  <si>
    <t>continued…</t>
  </si>
  <si>
    <t>"Exports", non-resident fishing vessels 1/</t>
  </si>
  <si>
    <t>Hyperlinks to tables [worksheet name]</t>
  </si>
  <si>
    <t>[ExtD_Hist]</t>
  </si>
  <si>
    <t>Education (2)</t>
  </si>
  <si>
    <t>1/ Pelagic fishing vessels operated economically from abroad are treated as non-resident; thus, their sales are not included in exports in the main dataset.</t>
  </si>
  <si>
    <t>Local Government, Trust Funds 2/</t>
  </si>
  <si>
    <t>2/ Coverage of national government investment portfolio and local government trust funds is incomplete.</t>
  </si>
  <si>
    <t>National Gov't, Compact capital grants</t>
  </si>
  <si>
    <t>Local Government, Trust Fund grants 1/</t>
  </si>
  <si>
    <t>2010 q3</t>
  </si>
  <si>
    <t>FY2011</t>
  </si>
  <si>
    <t>[NAInst]</t>
  </si>
  <si>
    <t>less intermediate FISIM</t>
  </si>
  <si>
    <t>GDP at basic prices</t>
  </si>
  <si>
    <t>Taxes on products</t>
  </si>
  <si>
    <t>less subsidies</t>
  </si>
  <si>
    <t>GDP at purchasers prices</t>
  </si>
  <si>
    <t>(FY2004=100)</t>
  </si>
  <si>
    <t>[NAInd]</t>
  </si>
  <si>
    <r>
      <t xml:space="preserve">GDP US$ millions (old series) </t>
    </r>
    <r>
      <rPr>
        <vertAlign val="superscript"/>
        <sz val="10"/>
        <rFont val="Arial"/>
        <family val="2"/>
      </rPr>
      <t>1</t>
    </r>
  </si>
  <si>
    <r>
      <t xml:space="preserve">GDP US$ millions (new series) </t>
    </r>
    <r>
      <rPr>
        <vertAlign val="superscript"/>
        <sz val="10"/>
        <rFont val="Arial"/>
        <family val="2"/>
      </rPr>
      <t>2</t>
    </r>
  </si>
  <si>
    <r>
      <t xml:space="preserve">Real GDP  $ millions  </t>
    </r>
    <r>
      <rPr>
        <vertAlign val="superscript"/>
        <sz val="10"/>
        <rFont val="Arial"/>
        <family val="2"/>
      </rPr>
      <t>4</t>
    </r>
  </si>
  <si>
    <t>Calendar Year</t>
  </si>
  <si>
    <t>Employment</t>
  </si>
  <si>
    <t>Exports</t>
  </si>
  <si>
    <t>Export Value  ($ million)</t>
  </si>
  <si>
    <t>Daily average</t>
  </si>
  <si>
    <t xml:space="preserve">Total persons </t>
  </si>
  <si>
    <t>Total Person days</t>
  </si>
  <si>
    <t>(M. Tonne)</t>
  </si>
  <si>
    <t>(M.Tonne)</t>
  </si>
  <si>
    <t>($ million)</t>
  </si>
  <si>
    <t>Source: Pan Pacific Foods Tuna Loining Plant, Majuro</t>
  </si>
  <si>
    <t>1) Loining plant operated by PM&amp;O was closed down towards the end of year 2004.</t>
  </si>
  <si>
    <r>
      <t xml:space="preserve">2008 </t>
    </r>
    <r>
      <rPr>
        <vertAlign val="superscript"/>
        <sz val="10"/>
        <rFont val="Arial"/>
        <family val="2"/>
      </rPr>
      <t>1</t>
    </r>
  </si>
  <si>
    <t>1 Short Ton=0.984, Metric Ton=907.2 Kgs.</t>
  </si>
  <si>
    <t>(S.Tons)</t>
  </si>
  <si>
    <t>Employment Cost</t>
  </si>
  <si>
    <t>Local Purchases</t>
  </si>
  <si>
    <t>Intergenerational Trust Fund</t>
  </si>
  <si>
    <t>Public Sector Program</t>
  </si>
  <si>
    <t>2659-RMI (SF)</t>
  </si>
  <si>
    <t>1989, 1993, 2009</t>
  </si>
  <si>
    <t>Infrastructure &amp; IMF</t>
  </si>
  <si>
    <t>Inflation adjustment</t>
  </si>
  <si>
    <t>Fishing license</t>
  </si>
  <si>
    <t xml:space="preserve"> 3) Grants not passed through the Government of the RMI may be understated</t>
  </si>
  <si>
    <t>memo: GDP excluding offshore fishing vessels</t>
  </si>
  <si>
    <t>(No. of workers, part and full time)</t>
  </si>
  <si>
    <t>(1) Includes Shore based fish processing and vessel support services. Part time workers may be significant. 2)  Not including government workers which are included under "Public Administration"</t>
  </si>
  <si>
    <t>Memo: Total excluding Transit</t>
  </si>
  <si>
    <t>FY00</t>
  </si>
  <si>
    <t>FY01</t>
  </si>
  <si>
    <t>FY02</t>
  </si>
  <si>
    <t>Gov Guaranteed Debt Service</t>
  </si>
  <si>
    <t>2011 q2</t>
  </si>
  <si>
    <t>2011 q1</t>
  </si>
  <si>
    <t>2010 q4</t>
  </si>
  <si>
    <t>2012 q1</t>
  </si>
  <si>
    <t>2011 q3</t>
  </si>
  <si>
    <t>2011 q4</t>
  </si>
  <si>
    <t>FY03</t>
  </si>
  <si>
    <t>Annual Abstract 2004 Tables 1.3 and 1.6; RMI 2011 Census of Population</t>
  </si>
  <si>
    <t>FY2012</t>
  </si>
  <si>
    <t>Revenue</t>
  </si>
  <si>
    <t xml:space="preserve">  1.  Tax revenue</t>
  </si>
  <si>
    <t xml:space="preserve">  2.  Social Contributions</t>
  </si>
  <si>
    <t xml:space="preserve">  3.  Grants</t>
  </si>
  <si>
    <t xml:space="preserve">  4.  Other revenue</t>
  </si>
  <si>
    <t>Expense</t>
  </si>
  <si>
    <t xml:space="preserve">  1.  Compensation of Employees</t>
  </si>
  <si>
    <t xml:space="preserve">  2.  Use of goods and services</t>
  </si>
  <si>
    <t xml:space="preserve">  3.  Consumption of fixed capital</t>
  </si>
  <si>
    <t xml:space="preserve">  4.  Interest Payments</t>
  </si>
  <si>
    <t xml:space="preserve">  5.  Subsidies</t>
  </si>
  <si>
    <t xml:space="preserve">  7.  Social benefits</t>
  </si>
  <si>
    <t xml:space="preserve">  8.  Other expense</t>
  </si>
  <si>
    <t>Net Worth and its Changes</t>
  </si>
  <si>
    <t xml:space="preserve">  1   Nonfinancial assets</t>
  </si>
  <si>
    <t xml:space="preserve">  2.  Financial assets</t>
  </si>
  <si>
    <t xml:space="preserve">  3.  Financial liabilities</t>
  </si>
  <si>
    <t>Analytical Measures</t>
  </si>
  <si>
    <t>Gross operating balance</t>
  </si>
  <si>
    <t>Primary operating balance</t>
  </si>
  <si>
    <t>Overall fiscal balance</t>
  </si>
  <si>
    <t>Overall primary balance</t>
  </si>
  <si>
    <t>Statistical discrepancy</t>
  </si>
  <si>
    <t>[GFSsum]</t>
  </si>
  <si>
    <t>[GFSdet]</t>
  </si>
  <si>
    <t>(In percent of GDP)</t>
  </si>
  <si>
    <t>Taxes</t>
  </si>
  <si>
    <t>Grants</t>
  </si>
  <si>
    <t>Compensation of Employees</t>
  </si>
  <si>
    <t>Use of goods and services</t>
  </si>
  <si>
    <t>Non Financial Assets</t>
  </si>
  <si>
    <t>Memo Items</t>
  </si>
  <si>
    <t>Trust Fund Balances (c/b)</t>
  </si>
  <si>
    <t>Compact A Account</t>
  </si>
  <si>
    <t>Compact D Account</t>
  </si>
  <si>
    <t>o/w unrestricted</t>
  </si>
  <si>
    <t>Outstanding external debt</t>
  </si>
  <si>
    <t>[Census]</t>
  </si>
  <si>
    <t>Other Price Indexes</t>
  </si>
  <si>
    <t>Majuro CPI</t>
  </si>
  <si>
    <t>US CPI</t>
  </si>
  <si>
    <t>US GDP deflator</t>
  </si>
  <si>
    <t xml:space="preserve">Source: Social Security plus EPPSO 'non-reported' estimate. </t>
  </si>
  <si>
    <t xml:space="preserve">Source: Social Security plus EPPSO 'non-reported' estimate.  Wage Costs = Gross wages and salaries as per Social Security regulations. </t>
  </si>
  <si>
    <t xml:space="preserve">Source: Social Security plus EPPSO 'non-reported' estimate. Wage Costs = Gross wages and salaries as per Social Security regulations. </t>
  </si>
  <si>
    <t>Source: Social Security plus EPPSO 'non-reported' estimate. Wage Costs = Gross wages and salaries as per Social Security regulations.</t>
  </si>
  <si>
    <r>
      <t xml:space="preserve">  6.  Grants </t>
    </r>
    <r>
      <rPr>
        <vertAlign val="superscript"/>
        <sz val="10"/>
        <rFont val="Arial"/>
        <family val="2"/>
      </rPr>
      <t>1</t>
    </r>
  </si>
  <si>
    <t>FY1982</t>
  </si>
  <si>
    <t>FY1981</t>
  </si>
  <si>
    <t>Local Government, Trust Funds 1/</t>
  </si>
  <si>
    <t>Deposits, commercial banks 2/</t>
  </si>
  <si>
    <t>1/ Coverage of local government trust funds is incomplete.</t>
  </si>
  <si>
    <t>2/ At banks abroad</t>
  </si>
  <si>
    <t>Local Government, Trust Funds 3/</t>
  </si>
  <si>
    <t>Other investments</t>
  </si>
  <si>
    <t>2013 q1</t>
  </si>
  <si>
    <t>2012 q2</t>
  </si>
  <si>
    <t>2012 q3</t>
  </si>
  <si>
    <t>2012 q4</t>
  </si>
  <si>
    <t>Volunteer work</t>
  </si>
  <si>
    <t>Producing goods for own consumption</t>
  </si>
  <si>
    <t>FY2013</t>
  </si>
  <si>
    <r>
      <t>FY2012</t>
    </r>
    <r>
      <rPr>
        <vertAlign val="superscript"/>
        <sz val="10"/>
        <rFont val="Arial"/>
        <family val="2"/>
      </rPr>
      <t>2</t>
    </r>
  </si>
  <si>
    <r>
      <t>FY2012</t>
    </r>
    <r>
      <rPr>
        <vertAlign val="superscript"/>
        <sz val="10"/>
        <rFont val="Arial"/>
        <family val="2"/>
      </rPr>
      <t>3</t>
    </r>
  </si>
  <si>
    <t>DAEF</t>
  </si>
  <si>
    <t>Single Audit</t>
  </si>
  <si>
    <t>Note 1: RMI contributions to the Compact Trust Fund have been treated as a transfer to an international unit</t>
  </si>
  <si>
    <t>College of Marshall Islands (Compact funding)</t>
  </si>
  <si>
    <t>College of Marshall Islands (Capital contributions)</t>
  </si>
  <si>
    <t>FY97</t>
  </si>
  <si>
    <t>FY98</t>
  </si>
  <si>
    <t>FY99</t>
  </si>
  <si>
    <t>FY04</t>
  </si>
  <si>
    <t>FY05</t>
  </si>
  <si>
    <t>FY06</t>
  </si>
  <si>
    <t>FY07</t>
  </si>
  <si>
    <t>FY08</t>
  </si>
  <si>
    <t>FY09</t>
  </si>
  <si>
    <t>FY10</t>
  </si>
  <si>
    <t>FY11</t>
  </si>
  <si>
    <t>FY2014</t>
  </si>
  <si>
    <t>FY2015</t>
  </si>
  <si>
    <t>FY2016</t>
  </si>
  <si>
    <t>FY2017</t>
  </si>
  <si>
    <t>FY2018</t>
  </si>
  <si>
    <t>FY2019</t>
  </si>
  <si>
    <t>FY2020</t>
  </si>
  <si>
    <t>FY2021</t>
  </si>
  <si>
    <t>FY2022</t>
  </si>
  <si>
    <t>FY2023</t>
  </si>
  <si>
    <t>FY95</t>
  </si>
  <si>
    <t>FY96</t>
  </si>
  <si>
    <t>FY94</t>
  </si>
  <si>
    <t>FY93</t>
  </si>
  <si>
    <t>FY Pub ("P") or Graph ("G")</t>
  </si>
  <si>
    <t>Fishing licence fees 4/</t>
  </si>
  <si>
    <t>Fishing licence fees 3/</t>
  </si>
  <si>
    <t xml:space="preserve"> 2) Data prior to 2004 does not include fees under the Japan, USA and FSM Arrangement treaties</t>
  </si>
  <si>
    <t>4/ Data prior to 2004 does not include fees under the Japan, USA and FSM Arrangement treaties</t>
  </si>
  <si>
    <t>3/ Data prior to 2004 does not include fees under the Japan, USA and FSM Arrangement treaties</t>
  </si>
  <si>
    <t>National Gov't, Intergeneratonal Trust Fund</t>
  </si>
  <si>
    <t>Nuclear Claims Tribunal</t>
  </si>
  <si>
    <t>Restricted Net Assets, Beginning</t>
  </si>
  <si>
    <t>Additions</t>
  </si>
  <si>
    <t>Contributions:</t>
  </si>
  <si>
    <t>United States</t>
  </si>
  <si>
    <t>Total contributions</t>
  </si>
  <si>
    <t>Investment income:</t>
  </si>
  <si>
    <t>Interest and dividends</t>
  </si>
  <si>
    <t>Holding gains</t>
  </si>
  <si>
    <t>Gross investment income</t>
  </si>
  <si>
    <t>Less: investment expenses</t>
  </si>
  <si>
    <t>Net investment income</t>
  </si>
  <si>
    <t>Total additions</t>
  </si>
  <si>
    <t>Deductions</t>
  </si>
  <si>
    <t>Administrative expenses</t>
  </si>
  <si>
    <t>Change in net assets</t>
  </si>
  <si>
    <t>Restricted Net Assets, Ending</t>
  </si>
  <si>
    <t>Note: investment income and expense data not available for FY2004</t>
  </si>
  <si>
    <t>2013 q2</t>
  </si>
  <si>
    <t>2013 q3</t>
  </si>
  <si>
    <t>2013 q4</t>
  </si>
  <si>
    <t>2014 q1</t>
  </si>
  <si>
    <r>
      <t>FY2013</t>
    </r>
    <r>
      <rPr>
        <vertAlign val="superscript"/>
        <sz val="10"/>
        <rFont val="Arial"/>
        <family val="2"/>
      </rPr>
      <t>2</t>
    </r>
  </si>
  <si>
    <t>(3) FY2012 annual average percent change FY2012 on FY2009</t>
  </si>
  <si>
    <t>.0.268</t>
  </si>
  <si>
    <t>2950-RMI (SF)</t>
  </si>
  <si>
    <t>Final consumption expenditure, government</t>
  </si>
  <si>
    <t>National Government</t>
  </si>
  <si>
    <t>Final consumption expenditure, private</t>
  </si>
  <si>
    <t>Households' acquisition</t>
  </si>
  <si>
    <t>Households' own produce</t>
  </si>
  <si>
    <t>Dwellings</t>
  </si>
  <si>
    <t>NPISH</t>
  </si>
  <si>
    <t>Gross fixed capital formation</t>
  </si>
  <si>
    <t>Changes in inventories</t>
  </si>
  <si>
    <t>Gross domestic expenditure</t>
  </si>
  <si>
    <t>Exports - Goods, Offshore Fish</t>
  </si>
  <si>
    <t>Exports - Goods, Other</t>
  </si>
  <si>
    <t>Exports: Services</t>
  </si>
  <si>
    <t>Exports (embassies)</t>
  </si>
  <si>
    <t>Less Imports</t>
  </si>
  <si>
    <t>Food, beverages, tobacco</t>
  </si>
  <si>
    <t>Fishing Boat, provisions at sea</t>
  </si>
  <si>
    <t>Other goods</t>
  </si>
  <si>
    <t>Expenditure on GDP: GDP(E)</t>
  </si>
  <si>
    <t>Discrepancy</t>
  </si>
  <si>
    <t>GDP(P) at market prices</t>
  </si>
  <si>
    <t>% discrepancy</t>
  </si>
  <si>
    <t>(Current prices, US$ millions)</t>
  </si>
  <si>
    <t>[NAexp]</t>
  </si>
  <si>
    <t>Source: EPPSO (provisional "work in progress" estimates)</t>
  </si>
  <si>
    <t>Original debt, (US$ millions)</t>
  </si>
  <si>
    <t>2015 q1</t>
  </si>
  <si>
    <t>2014 q2</t>
  </si>
  <si>
    <t>2014 q3</t>
  </si>
  <si>
    <t>2014 q4</t>
  </si>
  <si>
    <t>~</t>
  </si>
  <si>
    <t>Fish loins exported</t>
  </si>
  <si>
    <t>Raw Fish Exported</t>
  </si>
  <si>
    <r>
      <t xml:space="preserve">Primary incomes </t>
    </r>
    <r>
      <rPr>
        <vertAlign val="superscript"/>
        <sz val="10"/>
        <color indexed="8"/>
        <rFont val="Arial"/>
        <family val="2"/>
      </rPr>
      <t>2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</si>
  <si>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2 3</t>
    </r>
  </si>
  <si>
    <r>
      <t xml:space="preserve">Trading gains/losses </t>
    </r>
    <r>
      <rPr>
        <vertAlign val="superscript"/>
        <sz val="10"/>
        <color indexed="8"/>
        <rFont val="Arial"/>
        <family val="2"/>
      </rPr>
      <t>4</t>
    </r>
  </si>
  <si>
    <r>
      <t xml:space="preserve">Secondary Incomes (Current transfers) </t>
    </r>
    <r>
      <rPr>
        <vertAlign val="superscript"/>
        <sz val="10"/>
        <color indexed="8"/>
        <rFont val="Arial"/>
        <family val="2"/>
      </rPr>
      <t>5</t>
    </r>
  </si>
  <si>
    <r>
      <t xml:space="preserve">Real Gross National Disposable Income (GNDI) </t>
    </r>
    <r>
      <rPr>
        <vertAlign val="superscript"/>
        <sz val="10"/>
        <color indexed="8"/>
        <rFont val="Arial"/>
        <family val="2"/>
      </rPr>
      <t>1</t>
    </r>
  </si>
  <si>
    <r>
      <t xml:space="preserve">Per capita income measures </t>
    </r>
    <r>
      <rPr>
        <vertAlign val="superscript"/>
        <sz val="10"/>
        <color indexed="8"/>
        <rFont val="Arial"/>
        <family val="2"/>
      </rPr>
      <t>6</t>
    </r>
  </si>
  <si>
    <r>
      <t xml:space="preserve">2014 </t>
    </r>
    <r>
      <rPr>
        <vertAlign val="superscript"/>
        <sz val="10"/>
        <rFont val="Arial"/>
        <family val="2"/>
      </rPr>
      <t>1</t>
    </r>
  </si>
  <si>
    <t>2) In 2006 some visitors arrving by sea were not included</t>
  </si>
  <si>
    <t>3) 2002 and 2003 data do not include those who arrived at Kwajalein airport</t>
  </si>
  <si>
    <r>
      <t xml:space="preserve">2006 </t>
    </r>
    <r>
      <rPr>
        <vertAlign val="superscript"/>
        <sz val="10"/>
        <rFont val="Arial"/>
        <family val="2"/>
      </rPr>
      <t>2</t>
    </r>
  </si>
  <si>
    <t>1) 2014 "holiday/vacation" includes passengers and crew on a large cruise ship</t>
  </si>
  <si>
    <r>
      <t xml:space="preserve">2002 </t>
    </r>
    <r>
      <rPr>
        <vertAlign val="superscript"/>
        <sz val="10"/>
        <rFont val="Arial"/>
        <family val="2"/>
      </rPr>
      <t>3</t>
    </r>
  </si>
  <si>
    <r>
      <t xml:space="preserve">2003 </t>
    </r>
    <r>
      <rPr>
        <vertAlign val="superscript"/>
        <sz val="10"/>
        <rFont val="Arial"/>
        <family val="2"/>
      </rPr>
      <t>3</t>
    </r>
  </si>
  <si>
    <t>Other   (old CPI only)</t>
  </si>
  <si>
    <t>2007-2011</t>
  </si>
  <si>
    <t>2002-2006</t>
  </si>
  <si>
    <t>1997-2001</t>
  </si>
  <si>
    <t>1992-1996</t>
  </si>
  <si>
    <t>College of Marshall Islands (Federal Programs)</t>
  </si>
  <si>
    <t>College of Marshall Islands (transfers from REPMAR)</t>
  </si>
  <si>
    <t>Source: Compiled from Government of RMI and selected Public Enterprise Audits. Data for earlier years may be incomplete.</t>
  </si>
  <si>
    <t>US$ million</t>
  </si>
  <si>
    <t>Operating Income/Loss, US$ million</t>
  </si>
  <si>
    <t xml:space="preserve"> 5) Primary, Secondary Income and Capital Grants are deflated by a 50/50 weighting of RMI CPI/RMI GDP implicit price deflator, as a proxy for the Gross Domestic Expenditure deflator</t>
  </si>
  <si>
    <r>
      <t>(Percent, annual average</t>
    </r>
    <r>
      <rPr>
        <sz val="10"/>
        <rFont val="Arial"/>
        <family val="2"/>
      </rPr>
      <t>)</t>
    </r>
  </si>
  <si>
    <r>
      <t>Savings accounts</t>
    </r>
    <r>
      <rPr>
        <vertAlign val="superscript"/>
        <sz val="10"/>
        <rFont val="Arial"/>
        <family val="2"/>
      </rPr>
      <t>1</t>
    </r>
  </si>
  <si>
    <r>
      <t>Time deposits</t>
    </r>
    <r>
      <rPr>
        <vertAlign val="superscript"/>
        <sz val="10"/>
        <rFont val="Arial"/>
        <family val="2"/>
      </rPr>
      <t>2</t>
    </r>
  </si>
  <si>
    <r>
      <t>Loan rates</t>
    </r>
    <r>
      <rPr>
        <vertAlign val="superscript"/>
        <sz val="10"/>
        <rFont val="Arial"/>
        <family val="2"/>
      </rPr>
      <t>3</t>
    </r>
  </si>
  <si>
    <t>2016 q1</t>
  </si>
  <si>
    <t>2015 q4</t>
  </si>
  <si>
    <t>2015 q3</t>
  </si>
  <si>
    <t>2015 q2</t>
  </si>
  <si>
    <t>Fees (US$) (2)</t>
  </si>
  <si>
    <r>
      <t xml:space="preserve">Central government deposits </t>
    </r>
    <r>
      <rPr>
        <vertAlign val="superscript"/>
        <sz val="10"/>
        <rFont val="Arial"/>
        <family val="2"/>
      </rPr>
      <t>3</t>
    </r>
  </si>
  <si>
    <t>Claims on public enterprises2</t>
  </si>
  <si>
    <t>3) Includes deposits of Social Security administration and other trust funds</t>
  </si>
  <si>
    <t>2) Includes Marshald Islands Development Bank and State Owned Enterprises</t>
  </si>
  <si>
    <t>1) Calendar-year basis 4 quarter average to 2000. Fiscal-year basis 5 quarter average from FY2001-FY2012; thereafter September 30th balances.</t>
  </si>
  <si>
    <t>All loans</t>
  </si>
  <si>
    <t>Checkable savings</t>
  </si>
  <si>
    <t>All interest bearing deposits</t>
  </si>
  <si>
    <t>Social Security benefits</t>
  </si>
  <si>
    <t>Loan rates</t>
  </si>
  <si>
    <t>Published rates</t>
  </si>
  <si>
    <r>
      <t xml:space="preserve">Average interest rates </t>
    </r>
    <r>
      <rPr>
        <vertAlign val="superscript"/>
        <sz val="10"/>
        <rFont val="Arial"/>
        <family val="2"/>
      </rPr>
      <t>4</t>
    </r>
  </si>
  <si>
    <t xml:space="preserve"> Day Scheme</t>
  </si>
  <si>
    <t xml:space="preserve"> Of which Vessel</t>
  </si>
  <si>
    <t>1) average of rates offered by deposit money banks.</t>
  </si>
  <si>
    <t>2) average of minimum rates offered by deposit money banks.</t>
  </si>
  <si>
    <t>3) average of maximum rates charged by deposit money banks.</t>
  </si>
  <si>
    <t>4) actual interest divided by relevant deposit or loan balances</t>
  </si>
  <si>
    <t xml:space="preserve">Source: Social Security plus EPPSO 'non-reported' estimate, deflated by CPI. </t>
  </si>
  <si>
    <t>(FY2004 prices)</t>
  </si>
  <si>
    <t>Consumer Price Index (base CY2004)</t>
  </si>
  <si>
    <t>Consumer Price Index (base FY2004)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</si>
  <si>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</si>
  <si>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</si>
  <si>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</si>
  <si>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</si>
  <si>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</si>
  <si>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</si>
  <si>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</si>
  <si>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</si>
  <si>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</si>
  <si>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</si>
  <si>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</si>
  <si>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</si>
  <si>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</si>
  <si>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Currency and Equivalent</t>
  </si>
  <si>
    <t>Head Office</t>
  </si>
  <si>
    <t>Foreign Banks</t>
  </si>
  <si>
    <t>Deposits with Domestic Banks</t>
  </si>
  <si>
    <t>Loans and Advances to Public Sector</t>
  </si>
  <si>
    <t>Central Government</t>
  </si>
  <si>
    <t>MIDB</t>
  </si>
  <si>
    <t>Nonfinancial Public Enterprises</t>
  </si>
  <si>
    <t>Loans and Advances to Private Sector</t>
  </si>
  <si>
    <t>Businesses, Non-Bank Financial</t>
  </si>
  <si>
    <t>Businesses, Commercial</t>
  </si>
  <si>
    <t>Nonprofit Institutions</t>
  </si>
  <si>
    <t>Individuals, Installment Credit</t>
  </si>
  <si>
    <t>Individuals Residential Mortgages</t>
  </si>
  <si>
    <t>Individuals, Other</t>
  </si>
  <si>
    <t>Overdrafts</t>
  </si>
  <si>
    <t>Less:Valuation Reserve</t>
  </si>
  <si>
    <t>Loans (Net)</t>
  </si>
  <si>
    <t>Fixed Assets (Net)</t>
  </si>
  <si>
    <t>Other Assets</t>
  </si>
  <si>
    <t>Total Assets</t>
  </si>
  <si>
    <t>Deposits by Institutional Sector</t>
  </si>
  <si>
    <t>Bankers Deposits</t>
  </si>
  <si>
    <t>Resident</t>
  </si>
  <si>
    <t>Non-resident</t>
  </si>
  <si>
    <t>Social Security</t>
  </si>
  <si>
    <t>Individuals</t>
  </si>
  <si>
    <t>Less: Items in Process of Collection</t>
  </si>
  <si>
    <t>Total Deposits</t>
  </si>
  <si>
    <t>Other Liabilities</t>
  </si>
  <si>
    <t>Capital  and Reserves</t>
  </si>
  <si>
    <t>Issued and Fully Paid Shares,Stock Dividends, &amp; Dividends Paid</t>
  </si>
  <si>
    <t>Paid-In Premium</t>
  </si>
  <si>
    <t>Undistributed Profits</t>
  </si>
  <si>
    <t>Legal Reserve</t>
  </si>
  <si>
    <t>Total Capital  and Reserves</t>
  </si>
  <si>
    <t>Capital and Liabilities</t>
  </si>
  <si>
    <t>Deposits by Banks</t>
  </si>
  <si>
    <t>Demand Deposits</t>
  </si>
  <si>
    <t>Public Sector</t>
  </si>
  <si>
    <t>Checkable Savings</t>
  </si>
  <si>
    <t xml:space="preserve">Business </t>
  </si>
  <si>
    <t>Savings Deposits</t>
  </si>
  <si>
    <t>Time Deposits</t>
  </si>
  <si>
    <r>
      <t>Other unallocable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</si>
  <si>
    <t>1. public sector and other checkable savings</t>
  </si>
  <si>
    <t>Businesses</t>
  </si>
  <si>
    <t>2017 q1</t>
  </si>
  <si>
    <t>2017 q2</t>
  </si>
  <si>
    <t>2016 q2</t>
  </si>
  <si>
    <t>2016 q3</t>
  </si>
  <si>
    <t>2016 q4</t>
  </si>
  <si>
    <t>GDP current prices, $ million</t>
  </si>
  <si>
    <t>GDP per capita $</t>
  </si>
  <si>
    <t>GNDI per capita $</t>
  </si>
  <si>
    <t>National accounts</t>
  </si>
  <si>
    <t>GDP, % growth</t>
  </si>
  <si>
    <t>Prices (annual percent change)</t>
  </si>
  <si>
    <t>Consumer price index</t>
  </si>
  <si>
    <t>Employment and Wages</t>
  </si>
  <si>
    <t>% change</t>
  </si>
  <si>
    <t>Private sedctor</t>
  </si>
  <si>
    <t>Public sector</t>
  </si>
  <si>
    <t>Average annual wage</t>
  </si>
  <si>
    <t>Average annual real wage (less inflation)</t>
  </si>
  <si>
    <t>Government Finance Statistics, $ millions</t>
  </si>
  <si>
    <t>Tax revenue</t>
  </si>
  <si>
    <t>Other revenue</t>
  </si>
  <si>
    <t>Other expense</t>
  </si>
  <si>
    <t>Nonfinancial assets</t>
  </si>
  <si>
    <t>Financial assets</t>
  </si>
  <si>
    <t>Financial liabilities</t>
  </si>
  <si>
    <t>Domestic revenues</t>
  </si>
  <si>
    <t>Money and Banking ($ million)</t>
  </si>
  <si>
    <t>Loans</t>
  </si>
  <si>
    <t>Capital</t>
  </si>
  <si>
    <t>Loans to deposit ratio, %</t>
  </si>
  <si>
    <t>Balance of Payments $ million</t>
  </si>
  <si>
    <t>Trade balance</t>
  </si>
  <si>
    <t>Service balance</t>
  </si>
  <si>
    <t>Primary Income balance</t>
  </si>
  <si>
    <t>Secondary Income balance</t>
  </si>
  <si>
    <t>Current Account, balance</t>
  </si>
  <si>
    <t>Capital Account, balance</t>
  </si>
  <si>
    <t>International Investment position (IIP), $ million</t>
  </si>
  <si>
    <t>Total stocks, net</t>
  </si>
  <si>
    <t>memo: COFA Trust Fund</t>
  </si>
  <si>
    <t>External Debt, $ million</t>
  </si>
  <si>
    <t>Gross External Debt Total</t>
  </si>
  <si>
    <t>Gross External debt as % of GDP</t>
  </si>
  <si>
    <t>[Summary Data]</t>
  </si>
  <si>
    <t>External</t>
  </si>
  <si>
    <t>Prices</t>
  </si>
  <si>
    <t>Money and banking</t>
  </si>
  <si>
    <t>Real sector indicators</t>
  </si>
  <si>
    <t>Population and migration</t>
  </si>
  <si>
    <t>National government employment and wages</t>
  </si>
  <si>
    <t>Government finances</t>
  </si>
  <si>
    <t>Per Capita Income measures</t>
  </si>
  <si>
    <t>GNI per capita $</t>
  </si>
  <si>
    <r>
      <t>FY2016</t>
    </r>
    <r>
      <rPr>
        <vertAlign val="superscript"/>
        <sz val="10"/>
        <rFont val="Arial"/>
        <family val="2"/>
      </rPr>
      <t>2</t>
    </r>
  </si>
  <si>
    <r>
      <t>FY2015</t>
    </r>
    <r>
      <rPr>
        <vertAlign val="superscript"/>
        <sz val="10"/>
        <rFont val="Arial"/>
        <family val="2"/>
      </rPr>
      <t>2</t>
    </r>
  </si>
  <si>
    <t>(1) Data prior to 2006 q4, are old Ebeye CPI series, using the new CPI weights.  Data not collected for 2010q1-2011q3 and 2012q3 &amp; q4, 2015q3&amp;q4, and 2016 q4</t>
  </si>
  <si>
    <t>GDP, % growth (excluding purse seine fishing boats)</t>
  </si>
  <si>
    <t>Source: Public Enterprise Audits.</t>
  </si>
  <si>
    <t>Table 6c    Tuna loining plant achievements, Majuro:  FY1999 to FY2003</t>
  </si>
  <si>
    <t>Table 2a    Population by major centers, percent of population and growth, 1930-2011</t>
  </si>
  <si>
    <t>Table 2b    Working age population, economically active, and not economically active, 1988, 1999 and 2011</t>
  </si>
  <si>
    <t>2017q2</t>
  </si>
  <si>
    <t>2017q3</t>
  </si>
  <si>
    <t>2017 q3</t>
  </si>
  <si>
    <t>2017 q4</t>
  </si>
  <si>
    <t>Table 9f     External debt and debt service projections, FY2018-FY2037</t>
  </si>
  <si>
    <t>RMI GDP deflator</t>
  </si>
  <si>
    <t>Table 8a    Majuro: Consumer price index (CPI) by major groups, 1983-2001</t>
  </si>
  <si>
    <t>2017q4</t>
  </si>
  <si>
    <t>2018q1</t>
  </si>
  <si>
    <t>Debt service as % of national gov. revenues</t>
  </si>
  <si>
    <t xml:space="preserve"> </t>
  </si>
  <si>
    <t xml:space="preserve">  </t>
  </si>
  <si>
    <t>2018 q1</t>
  </si>
  <si>
    <t>2018 q2</t>
  </si>
  <si>
    <t xml:space="preserve">* Funds transfered from MIMRA. These differ from the actual fishing fees and related revenue collected by MIMRA.  </t>
  </si>
  <si>
    <t>Non-life insurance, claims &amp; other</t>
  </si>
  <si>
    <t>FY2004-2018</t>
  </si>
  <si>
    <t>Commercial Banks</t>
  </si>
  <si>
    <t>Development Bank</t>
  </si>
  <si>
    <t>Other Finance</t>
  </si>
  <si>
    <t>Social Security Funds</t>
  </si>
  <si>
    <t>Public Sector (31 to 34,12)</t>
  </si>
  <si>
    <t>AA</t>
  </si>
  <si>
    <t>Agriculture</t>
  </si>
  <si>
    <t>AF</t>
  </si>
  <si>
    <t>Fishing</t>
  </si>
  <si>
    <t>Mining and quarrying</t>
  </si>
  <si>
    <t>Electricity supply</t>
  </si>
  <si>
    <t>Water, sewerage, waste</t>
  </si>
  <si>
    <t>Distribution, vehicle repair</t>
  </si>
  <si>
    <t>Transportation</t>
  </si>
  <si>
    <t>Hotels, Restaurants</t>
  </si>
  <si>
    <t>Information, communication</t>
  </si>
  <si>
    <t>Real estate activities</t>
  </si>
  <si>
    <t>Professional, technical</t>
  </si>
  <si>
    <t>Administrative services</t>
  </si>
  <si>
    <t>R</t>
  </si>
  <si>
    <t>Arts, recreation</t>
  </si>
  <si>
    <t>S</t>
  </si>
  <si>
    <t>Other service activities</t>
  </si>
  <si>
    <t>U</t>
  </si>
  <si>
    <t>Kwajelein base</t>
  </si>
  <si>
    <t>Health (2)</t>
  </si>
  <si>
    <r>
      <t>2018</t>
    </r>
    <r>
      <rPr>
        <vertAlign val="superscript"/>
        <sz val="10"/>
        <rFont val="Arial"/>
        <family val="2"/>
      </rPr>
      <t xml:space="preserve"> 1</t>
    </r>
  </si>
  <si>
    <t xml:space="preserve"> 1) 2018 data are provisional.</t>
  </si>
  <si>
    <r>
      <t>2018</t>
    </r>
    <r>
      <rPr>
        <vertAlign val="superscript"/>
        <sz val="10"/>
        <rFont val="Arial"/>
        <family val="2"/>
      </rPr>
      <t xml:space="preserve"> 2</t>
    </r>
  </si>
  <si>
    <t>2) 2018 data are provisional.</t>
  </si>
  <si>
    <t>Crude Oil Sold (volume)</t>
  </si>
  <si>
    <t>Crude Oil Sold ($ million)</t>
  </si>
  <si>
    <t>Other Sales ($ million)</t>
  </si>
  <si>
    <t>RMI days (3)</t>
  </si>
  <si>
    <t>(3) RMI Party Allocated Effort (PAE), under the Vessel Day Scheme</t>
  </si>
  <si>
    <t>2018 q3</t>
  </si>
  <si>
    <t>2018 q4</t>
  </si>
  <si>
    <t>Table 7d    Income and expense of deposit money banks, 2004-FY2018</t>
  </si>
  <si>
    <t>Table 7e    Interest rates of deposit money banks, 2004-FY2018</t>
  </si>
  <si>
    <t>2018q2</t>
  </si>
  <si>
    <t>2018q3</t>
  </si>
  <si>
    <t>2018q4</t>
  </si>
  <si>
    <t>Table 7a    Assets and liabilities of deposit money Banks, FY2004-FY2018, (legacy format)</t>
  </si>
  <si>
    <t>Table 7b    RMI commercial banking survey, by quarter, 2014-2018, (new format)</t>
  </si>
  <si>
    <t>Table 7c    RMI commercial banks: deposits by type and institutional sector, by quarter, 2014-2018</t>
  </si>
  <si>
    <t>Table 6f     Visitors to Majuro, by year and purpose of visit: 2004-2018</t>
  </si>
  <si>
    <t>Table 6g    Length of stay, visitors to Majuro, by year and purpose of visit: 2004-2018</t>
  </si>
  <si>
    <t>Table 6h    Visitors to Majuro by usual residence:  2004 to 2018</t>
  </si>
  <si>
    <t>Table 6a    Copra production, average producer price and income to producers:  1961-2018</t>
  </si>
  <si>
    <t>Table 6b    Tuna loining plant achievements, Majuro:  2008 to 2018</t>
  </si>
  <si>
    <t>Table 6d    Total fish catch in RMI EEZ, by method, and fishing license fees received:  1998-2018</t>
  </si>
  <si>
    <t>Table 6e    Total fish catch by Marshall Islands and domestically based vessels:  2001-2018</t>
  </si>
  <si>
    <t>Table 2c    Net air passengers from US, Majuro and Kwajalein atolls: 1990 to 2011</t>
  </si>
  <si>
    <t>Aa</t>
  </si>
  <si>
    <t>Agriculture and forestry</t>
  </si>
  <si>
    <t>Af</t>
  </si>
  <si>
    <t>Electricity, gas, steam and air conditioning supply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</si>
  <si>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</si>
  <si>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</si>
  <si>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</si>
  <si>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</si>
  <si>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</si>
  <si>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</si>
  <si>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</si>
  <si>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</si>
  <si>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</si>
  <si>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Source: Bureau of Budget and Planning</t>
  </si>
  <si>
    <t>(FY15=100)</t>
  </si>
  <si>
    <t>3.4</t>
  </si>
  <si>
    <t xml:space="preserve">Indirect taxes </t>
  </si>
  <si>
    <t>less Subsidies</t>
  </si>
  <si>
    <t>GDP at Market Prices</t>
  </si>
  <si>
    <t>Mixed Income</t>
  </si>
  <si>
    <t>Taxes on products and imports</t>
  </si>
  <si>
    <t>GRT</t>
  </si>
  <si>
    <t>11</t>
  </si>
  <si>
    <t>12</t>
  </si>
  <si>
    <t>Public Enterprises</t>
  </si>
  <si>
    <t>21</t>
  </si>
  <si>
    <t>22</t>
  </si>
  <si>
    <t>23</t>
  </si>
  <si>
    <t>31</t>
  </si>
  <si>
    <t>32</t>
  </si>
  <si>
    <t>33</t>
  </si>
  <si>
    <t>34</t>
  </si>
  <si>
    <t>Non-Profit Institutions Serving households</t>
  </si>
  <si>
    <t>Import Taxes</t>
  </si>
  <si>
    <t>Local Government Taxes</t>
  </si>
  <si>
    <t>2019 q1</t>
  </si>
  <si>
    <t>2019 q2</t>
  </si>
  <si>
    <t>Table 8b    Majuro: Consumer price index (CPI) by major groups, 2003-2019 qtr 2</t>
  </si>
  <si>
    <t>GDP, at constant prices $ million, FY2015 prices</t>
  </si>
  <si>
    <t>4 Constant Volume measure GDP in 2015 prices. U.S. CPI used as deflator for 1981-1997</t>
  </si>
  <si>
    <t>1 GDP Current price estimates, old series 1981-2001</t>
  </si>
  <si>
    <t>2 GDP Current price estimates, EPPSO/Graduate School from 1997</t>
  </si>
  <si>
    <t>Table 3b    Current and constant price RMI GDP, GDP per capita, 1981-2018</t>
  </si>
  <si>
    <t>Table 3c    RMI constant price GDP by industry, FY2004-FY2018</t>
  </si>
  <si>
    <t>X</t>
  </si>
  <si>
    <t>PRESIDENT &amp; CABINET</t>
  </si>
  <si>
    <t>CHIEF SECRETARY'S OFFICE</t>
  </si>
  <si>
    <t>SPECIAL APPROPRIATIONS</t>
  </si>
  <si>
    <t>COUNCIL OF IROIJ</t>
  </si>
  <si>
    <t>NITIJELA</t>
  </si>
  <si>
    <t>AUDITOR GENERAL</t>
  </si>
  <si>
    <t>FOREIGN AFFAIRS</t>
  </si>
  <si>
    <t>PUBLIC SERVICE COMMISSION</t>
  </si>
  <si>
    <t>JUDICIARY</t>
  </si>
  <si>
    <t>ATTORNEY GENERAL OFFICE</t>
  </si>
  <si>
    <t>MINISTRY OF EDUCATION</t>
  </si>
  <si>
    <t>HEALTH &amp; ENVIRONMENT</t>
  </si>
  <si>
    <t>RESOURCES &amp; DEVELOPMENT</t>
  </si>
  <si>
    <t>INTERNAL AFFAIRS</t>
  </si>
  <si>
    <t>MINISTRY OF JUSTICE</t>
  </si>
  <si>
    <t>FINANCE</t>
  </si>
  <si>
    <t>PUBLIC WORKS</t>
  </si>
  <si>
    <t>EPA</t>
  </si>
  <si>
    <t>COMPACT II CAPITAL</t>
  </si>
  <si>
    <t>Annnual percent change</t>
  </si>
  <si>
    <t>US Federal Grant</t>
  </si>
  <si>
    <t>Asia Development Bank</t>
  </si>
  <si>
    <t>Budgetary support</t>
  </si>
  <si>
    <t>European Union</t>
  </si>
  <si>
    <t>General public services</t>
  </si>
  <si>
    <t>Public order and safety</t>
  </si>
  <si>
    <t>Economic affairs</t>
  </si>
  <si>
    <t>Environmental protection</t>
  </si>
  <si>
    <t>Housing and community amenities</t>
  </si>
  <si>
    <t>Recreation, culture and religion</t>
  </si>
  <si>
    <t>Social protection</t>
  </si>
  <si>
    <t>COFOG</t>
  </si>
  <si>
    <t>Department</t>
  </si>
  <si>
    <t>Table 5f     National government  wage rates, by fund, FY2004 - FY2019</t>
  </si>
  <si>
    <t>Table 5a    National government employment, by department, FY2004-FY2019</t>
  </si>
  <si>
    <t>Table 5b    National government wage costs, by department, FY2004-FY2019</t>
  </si>
  <si>
    <t>Table 5c    National government average wage and salary rates, by department, FY2004-FY2019</t>
  </si>
  <si>
    <t xml:space="preserve">Table 5d    National government employment, by fund, FY2004 - FY2019 </t>
  </si>
  <si>
    <t>Table 5e    National government wage costs, by fund, FY2004 - FY2019</t>
  </si>
  <si>
    <t>Financial services</t>
  </si>
  <si>
    <t>Real GDI</t>
  </si>
  <si>
    <t>RoP Implicit Price deflators</t>
  </si>
  <si>
    <t>Gross Domestic Income (GDI)</t>
  </si>
  <si>
    <t>Terms of Trade</t>
  </si>
  <si>
    <t>Terms of trade</t>
  </si>
  <si>
    <t xml:space="preserve"> 4) Changes in the terms of trade.</t>
  </si>
  <si>
    <r>
      <t xml:space="preserve">Export Price Index </t>
    </r>
    <r>
      <rPr>
        <vertAlign val="superscript"/>
        <sz val="10"/>
        <color rgb="FF000000"/>
        <rFont val="Arial"/>
        <family val="2"/>
      </rPr>
      <t>7</t>
    </r>
  </si>
  <si>
    <r>
      <t xml:space="preserve">Import price Index </t>
    </r>
    <r>
      <rPr>
        <vertAlign val="superscript"/>
        <sz val="10"/>
        <color rgb="FF000000"/>
        <rFont val="Arial"/>
        <family val="2"/>
      </rPr>
      <t>8</t>
    </r>
  </si>
  <si>
    <t xml:space="preserve"> 6) Based on US Goods and serices exports (Source: NIPA accounts)</t>
  </si>
  <si>
    <t xml:space="preserve"> 7) Implicit price deflator  for RMI Gross Output over the total economy.</t>
  </si>
  <si>
    <t>(FY2015 prices, US$ millions)</t>
  </si>
  <si>
    <t>(2) FY2012, FY2013, FY2015 and FY2016 averages based only on quarters when the CPI was collected.</t>
  </si>
  <si>
    <t>Table 8c    Ebeye: Consumer price index (CPI) by major groups, 2005-2019 qtr2</t>
  </si>
  <si>
    <t>Results from 2012-2018 were not plausible, so are not included.</t>
  </si>
  <si>
    <t>Construction: Other</t>
  </si>
  <si>
    <t>Construction: REPMAR</t>
  </si>
  <si>
    <t>Equipment: other</t>
  </si>
  <si>
    <t>Equipment: REPMAR</t>
  </si>
  <si>
    <t>Ships, Aircraft</t>
  </si>
  <si>
    <t>Re-Exports - Goods (mostly Fuel)</t>
  </si>
  <si>
    <t>Exports: Tourism</t>
  </si>
  <si>
    <t>Exports: Fishing boats and Crews</t>
  </si>
  <si>
    <t>Fuel (landed)</t>
  </si>
  <si>
    <t>Fishing Boats, Aircraft</t>
  </si>
  <si>
    <t>Airlines, travel, medical</t>
  </si>
  <si>
    <t>Other services</t>
  </si>
  <si>
    <t>Discrepancy on GDP(P)</t>
  </si>
  <si>
    <t>Table 3b    RMI constant price GDP by industry, contribution to change, FY2004-FY2018</t>
  </si>
  <si>
    <t>Table 3d    RMI current price GDP by industry, FY2004-FY2018</t>
  </si>
  <si>
    <t>Table 3g    RMI GDP implicit price deflators by industry, contribution to change, FY2004-FY2018</t>
  </si>
  <si>
    <t>Table 3l     RMI GDP Implicit price deflators by institutional sector, FY2004-FY2018</t>
  </si>
  <si>
    <t>Table 3f     RMI GDP implicit price deflators by industry, FY2004-FY2018</t>
  </si>
  <si>
    <t>Table 3e    RMI share of GDP by industry, current prices, FY2004-FY2018</t>
  </si>
  <si>
    <t>Table 3k    RMI share of GDP by institutional sector, current prices, FY2004-FY2018</t>
  </si>
  <si>
    <t>Table 3m  RMI GDP implicit price deflators by institutional sector, contribution to change, FY2004-FY2018</t>
  </si>
  <si>
    <t>[NAInc]</t>
  </si>
  <si>
    <t>[Payroll]</t>
  </si>
  <si>
    <t>Table 9a    Marshall Islands: Balance of payments (summary), FY2004-FY2018</t>
  </si>
  <si>
    <t>Table 9b    Marshall Islands: Balance of payments (detail), FY2004-FY2018</t>
  </si>
  <si>
    <t>Table 9c    Marshall Islands: International investment position, FY2004-FY2018</t>
  </si>
  <si>
    <t>Table 9d    External debt, original value, and outstanding principle by loan as at September 30th FY2018</t>
  </si>
  <si>
    <t>Table 9e    External debt and debt service, RMI and national government, FY2004-FY2018</t>
  </si>
  <si>
    <t>Constant FY2015 prices</t>
  </si>
  <si>
    <t>Table 3a    National income measures in current prices and real terms, FY2004-FY2018</t>
  </si>
  <si>
    <t>Table 5g   National government employment, by COFOG, FY2004 - FY2019</t>
  </si>
  <si>
    <t>Table 5h   National government  wage costs, by COFOG, FY2004 - FY2019</t>
  </si>
  <si>
    <t>Table 5i    National government  wage rates, by COFOG, FY2004 - FY2019</t>
  </si>
  <si>
    <t>CTF</t>
  </si>
  <si>
    <t>Table 4a    Employment by institutional sector, numbers, FY2004-FY2018</t>
  </si>
  <si>
    <t>Table 4b    Employment by institutional sector, wage costs, FY2004-FY2018</t>
  </si>
  <si>
    <t>Table 4c    Employment by institutional sector, average wage and salary rates, FY2004-FY2018</t>
  </si>
  <si>
    <t>Table 4d    Employment by institutional sector, average real wage and salary rates, FY2004-FY2018</t>
  </si>
  <si>
    <t>Table 4e    Employment by industry, numbers, FY2004-FY2018</t>
  </si>
  <si>
    <t>Table 4f     Employment by industry, wage costs, FY2004-FY2018</t>
  </si>
  <si>
    <t>Table 4g    Employment by industry, average wage and salary rates, FY2004-FY2018</t>
  </si>
  <si>
    <t>Table 4h    Employment by industry, average real wage and salary rates, FY2004-FY2018</t>
  </si>
  <si>
    <t>Table 4i     Employment in private sector by industry, numbers, FY2004-FY2018</t>
  </si>
  <si>
    <t>Table 4j     Employment in private sector by industry, wage costs, FY2004-FY2018</t>
  </si>
  <si>
    <t>Table 4k    Employment in private sector by industry, average wage and salary rates, FY2004-FY2018</t>
  </si>
  <si>
    <t>Table 1    RMI summary economic indicators, FY2004-FY2018</t>
  </si>
  <si>
    <t>Table 3n    RMI GDP by income component, current prices, FY2004-FY2018</t>
  </si>
  <si>
    <t>Table 3o    RMI share of GDP by income component, current prices, FY2004-FY2018</t>
  </si>
  <si>
    <t>Table 3p    RMI current price GDP(P) by institutional sector and income components, FY2004-FY2018</t>
  </si>
  <si>
    <t>Table 3v    RMI share of GDP by expenditure, current prices, FY2004-FY2018 (experimental)</t>
  </si>
  <si>
    <t>(constant prices of FY2015, US$ millions)</t>
  </si>
  <si>
    <t>Table 3h    RMI constant price GDP by institutional sector, FY2004-FY2018</t>
  </si>
  <si>
    <t>Table 3j     RMI current price GDP by institutional sector, FY2004-FY2018</t>
  </si>
  <si>
    <t>Table 3b    RMI constant price GDP by institutional sector, contribution to change, FY2004-FY2018</t>
  </si>
  <si>
    <t>Table 3q    RMI constant price GDP by expenditure, FY2004-FY2018 (experimental)</t>
  </si>
  <si>
    <t>Table 3r     RMI constant price GDP by expenditure, annual percent growth, FY2004-FY2018 (experimental)</t>
  </si>
  <si>
    <t>Table 3s    RMI constant price GDP by expenditure, contribution to change, FY2004-FY2018, (experimental)</t>
  </si>
  <si>
    <t>Table 3t     RMI current price GDP by expenditure, FY2004-FY2018 (experimental)</t>
  </si>
  <si>
    <t>Table 3u    RMI change in Implicit GDP price deflators by expenditure, FY2004-FY2018 (experimental)</t>
  </si>
  <si>
    <t>Table 1     RMI summary economic indicators, FY2004-FY2018 (continued)</t>
  </si>
  <si>
    <t>TRANSPORTATION &amp; COMMUNICATION</t>
  </si>
  <si>
    <t>Table 10a   RMI government finances (GFS 2001 Format, summary) FY2004-FY2018</t>
  </si>
  <si>
    <t>Table 10b   RMI government finances (GFS 2001 Format, detail) FY2004-FY2018</t>
  </si>
  <si>
    <t>Table 10c   Transfers (including subsidies and capital transfers) to public enterprises,  FY2004-FY2018</t>
  </si>
  <si>
    <t>Table 10d   Transfers treated as subsidies to public enterprises in GDP estimates,  FY2004-FY2018</t>
  </si>
  <si>
    <t>Table 10e   Capital transfers to public enterprises,  FY2004-FY2018</t>
  </si>
  <si>
    <t>Table 10f    Operating income/loss, public enterprises,   FY2004-FY2018</t>
  </si>
  <si>
    <t>Table 10g   RMI  Compact grants awarded, FY2004-FY2018</t>
  </si>
  <si>
    <t>Table 10h   RMI Compact Trust Fund balances and investment returns, FY2004-FY2018</t>
  </si>
  <si>
    <t>Private sector</t>
  </si>
  <si>
    <t>1) Plant reopened by Pan Pacific Foods during 2008.</t>
  </si>
  <si>
    <t>Estimated outstanding principal September 2018, (US$ millions)</t>
  </si>
  <si>
    <t>College of Marshall Islands (Private gifts, grants, donations)</t>
  </si>
  <si>
    <t xml:space="preserve">n.a. </t>
  </si>
  <si>
    <t>T</t>
  </si>
  <si>
    <t>1. 1</t>
  </si>
  <si>
    <t>1. 1.1</t>
  </si>
  <si>
    <t>Taxes on income, profits and capital gains</t>
  </si>
  <si>
    <t>1. 1.1.1</t>
  </si>
  <si>
    <t>Income tax - payable by individuals</t>
  </si>
  <si>
    <t/>
  </si>
  <si>
    <t>1. 1.1.1.1</t>
  </si>
  <si>
    <t>Marshallese</t>
  </si>
  <si>
    <t>1. 1.1.1.2</t>
  </si>
  <si>
    <t>Expat</t>
  </si>
  <si>
    <t>1. 1.1.2</t>
  </si>
  <si>
    <t>Income tax - payable by corporations and other enterprises</t>
  </si>
  <si>
    <t>1. 1.1.3</t>
  </si>
  <si>
    <t>Income tax - other on income, profits and capital gains</t>
  </si>
  <si>
    <t>1. 1.2</t>
  </si>
  <si>
    <t>Taxes on payroll &amp; work force (foreign labor permits)</t>
  </si>
  <si>
    <t>1. 1.3</t>
  </si>
  <si>
    <t>Recurrent taxes on immovable property</t>
  </si>
  <si>
    <t>1. 1.3.1</t>
  </si>
  <si>
    <t>1. 1.3.2</t>
  </si>
  <si>
    <t>Recurrent taxes on net wealth</t>
  </si>
  <si>
    <t>1. 1.3.3</t>
  </si>
  <si>
    <t>Estate, inheritance, &amp; gift taxes</t>
  </si>
  <si>
    <t>1. 1.3.4</t>
  </si>
  <si>
    <t>Removed in Gfs 2014</t>
  </si>
  <si>
    <t>1. 1.3.5</t>
  </si>
  <si>
    <t>Capital levies</t>
  </si>
  <si>
    <t>1. 1.3.6</t>
  </si>
  <si>
    <t>Other recurrent taxes on property</t>
  </si>
  <si>
    <t>1. 1.4</t>
  </si>
  <si>
    <t>Taxes on Goods and Services</t>
  </si>
  <si>
    <t>1. 1.4.1</t>
  </si>
  <si>
    <t>General Taxes on goods and services</t>
  </si>
  <si>
    <t>1. 1.4.1.1</t>
  </si>
  <si>
    <t>Value-added tax</t>
  </si>
  <si>
    <t>1. 1.4.1.2</t>
  </si>
  <si>
    <t>Sales taxes</t>
  </si>
  <si>
    <t>1. 1.4.1.3</t>
  </si>
  <si>
    <t>Turnover and other general taxes on goods and services (BGRT)</t>
  </si>
  <si>
    <t>1. 1.4.1.3.1</t>
  </si>
  <si>
    <t>BGRT - Resident</t>
  </si>
  <si>
    <t>1. 1.4.1.3.2</t>
  </si>
  <si>
    <t>BGRT - Non-Resident</t>
  </si>
  <si>
    <t>1. 1.4.2</t>
  </si>
  <si>
    <t>Excise taxes</t>
  </si>
  <si>
    <t>1. 1.4.3</t>
  </si>
  <si>
    <t>Profits of fiscal monopolies</t>
  </si>
  <si>
    <t>1. 1.4.4</t>
  </si>
  <si>
    <t>Taxes on specific services</t>
  </si>
  <si>
    <t>1. 1.4.4.1</t>
  </si>
  <si>
    <t>Taxes on specific services (hotel GRT)</t>
  </si>
  <si>
    <t>1. 1.4.4.2</t>
  </si>
  <si>
    <t>Taxes on specific services (other)</t>
  </si>
  <si>
    <t>1. 1.4.5</t>
  </si>
  <si>
    <t>Taxes on use of goods and services and on permission</t>
  </si>
  <si>
    <t>1. 1.4.5.1</t>
  </si>
  <si>
    <t>Motor vehicle taxes</t>
  </si>
  <si>
    <t>1. 1.4.5.2</t>
  </si>
  <si>
    <t>Other taxes on use of goods and services and on permission to use goods or perform activities</t>
  </si>
  <si>
    <t>1. 1.4.5.2.1</t>
  </si>
  <si>
    <t>1. 1.4.5.2.2</t>
  </si>
  <si>
    <t>1. 1.4.6</t>
  </si>
  <si>
    <t>Other taxes on goods &amp; services</t>
  </si>
  <si>
    <t>1. 1.5</t>
  </si>
  <si>
    <t>Taxes on international trade and transactions</t>
  </si>
  <si>
    <t>1. 1.5.1</t>
  </si>
  <si>
    <t>Customs and other import duties</t>
  </si>
  <si>
    <t>1. 1.5.1.1</t>
  </si>
  <si>
    <t>General import</t>
  </si>
  <si>
    <t>1. 1.5.1.2</t>
  </si>
  <si>
    <t>CMI</t>
  </si>
  <si>
    <t>1. 1.5.1.3</t>
  </si>
  <si>
    <t>Fuel</t>
  </si>
  <si>
    <t>1. 1.5.2</t>
  </si>
  <si>
    <t>Taxes on exports</t>
  </si>
  <si>
    <t>1. 1.5.3</t>
  </si>
  <si>
    <t>Profits of export or import monopolies</t>
  </si>
  <si>
    <t>1. 1.5.4</t>
  </si>
  <si>
    <t>Exchange profits</t>
  </si>
  <si>
    <t>1. 1.5.5</t>
  </si>
  <si>
    <t>Exchange taxes</t>
  </si>
  <si>
    <t>1. 1.5.6</t>
  </si>
  <si>
    <t>Other taxes on international trade &amp; transactions</t>
  </si>
  <si>
    <t>1. 1.6</t>
  </si>
  <si>
    <t>Other taxes</t>
  </si>
  <si>
    <t>1. 1.6.1</t>
  </si>
  <si>
    <t>Other taxes: payable solely by busineses</t>
  </si>
  <si>
    <t>1. 1.6.2</t>
  </si>
  <si>
    <t>Other taxes: payable by other than business or unavoidable</t>
  </si>
  <si>
    <t>1. 2</t>
  </si>
  <si>
    <t>Social Contributions</t>
  </si>
  <si>
    <t>1. 2.1</t>
  </si>
  <si>
    <t>Social security contributions</t>
  </si>
  <si>
    <t>1. 2.1.1</t>
  </si>
  <si>
    <t>Employee</t>
  </si>
  <si>
    <t>1. 2.1.2</t>
  </si>
  <si>
    <t>Employer</t>
  </si>
  <si>
    <t>1. 2.1.3</t>
  </si>
  <si>
    <t>Self-employed</t>
  </si>
  <si>
    <t>1. 2.1.4</t>
  </si>
  <si>
    <t>Other unallocable</t>
  </si>
  <si>
    <t>1. 2.2</t>
  </si>
  <si>
    <t>Other social contributions</t>
  </si>
  <si>
    <t>1. 2.2.1</t>
  </si>
  <si>
    <t>1. 2.2.2</t>
  </si>
  <si>
    <t>1. 2.2.3</t>
  </si>
  <si>
    <t>Imputed</t>
  </si>
  <si>
    <t>1. 3</t>
  </si>
  <si>
    <t>1. 3.1</t>
  </si>
  <si>
    <t>From foreign governments</t>
  </si>
  <si>
    <t>1. 3.1.1</t>
  </si>
  <si>
    <t>Current</t>
  </si>
  <si>
    <t>1. 3.1.1.1</t>
  </si>
  <si>
    <t>Grants US Compact</t>
  </si>
  <si>
    <t>1. 3.1.1.2</t>
  </si>
  <si>
    <t>Grants US Federal Programs and other</t>
  </si>
  <si>
    <t>1. 3.1.1.3</t>
  </si>
  <si>
    <t>Grants Taiwan</t>
  </si>
  <si>
    <t>1. 3.1.1.4</t>
  </si>
  <si>
    <t>Grants Other Governments</t>
  </si>
  <si>
    <t>1. 3.1.1.5</t>
  </si>
  <si>
    <t>Compact (CTF Drawdown)</t>
  </si>
  <si>
    <t>1. 3.1.2</t>
  </si>
  <si>
    <t>1. 3.1.2.1</t>
  </si>
  <si>
    <t>US Compact</t>
  </si>
  <si>
    <t>1. 3.1.2.2</t>
  </si>
  <si>
    <t>US Federal Programs and other</t>
  </si>
  <si>
    <t>1. 3.1.2.3</t>
  </si>
  <si>
    <t>Taiwan projects</t>
  </si>
  <si>
    <t>1. 3.1.2.4</t>
  </si>
  <si>
    <t>Other Governments</t>
  </si>
  <si>
    <t>1. 3.2</t>
  </si>
  <si>
    <t>From international organizations</t>
  </si>
  <si>
    <t>1. 3.2.1</t>
  </si>
  <si>
    <t>Grants from international organizations - current</t>
  </si>
  <si>
    <t>1. 3.2.2</t>
  </si>
  <si>
    <t>Grants from international organizations - capital</t>
  </si>
  <si>
    <t>1. 3.3</t>
  </si>
  <si>
    <t>From other general government units</t>
  </si>
  <si>
    <t>1. 3.3.1</t>
  </si>
  <si>
    <t>Grants from other general government units - current</t>
  </si>
  <si>
    <t>1. 3.3.1.1</t>
  </si>
  <si>
    <t>Grants from other general government units - MIMRA</t>
  </si>
  <si>
    <t>1. 3.3.1.2</t>
  </si>
  <si>
    <t>Grants from other general government units - other</t>
  </si>
  <si>
    <t>1. 3.3.2</t>
  </si>
  <si>
    <t>Grants from other general government units - capital</t>
  </si>
  <si>
    <t>1. 4</t>
  </si>
  <si>
    <t>1. 4.1</t>
  </si>
  <si>
    <t>Property income</t>
  </si>
  <si>
    <t>1. 4.1.1</t>
  </si>
  <si>
    <t>1. 4.1.2</t>
  </si>
  <si>
    <t>Dividends</t>
  </si>
  <si>
    <t>1. 4.1.3</t>
  </si>
  <si>
    <t>Withdrawals from income of quasi-corporations</t>
  </si>
  <si>
    <t>1. 4.1.4</t>
  </si>
  <si>
    <t>Property income from investment income disbursements</t>
  </si>
  <si>
    <t>1. 4.1.5</t>
  </si>
  <si>
    <t>Rent</t>
  </si>
  <si>
    <t>1. 4.1.5.1</t>
  </si>
  <si>
    <t>Land</t>
  </si>
  <si>
    <t>1. 4.1.5.2</t>
  </si>
  <si>
    <t>Royalties</t>
  </si>
  <si>
    <t>1. 4.1.5.3</t>
  </si>
  <si>
    <t>Fishing fees</t>
  </si>
  <si>
    <t>1. 4.1.5.4</t>
  </si>
  <si>
    <t>Rent on intangible assets (ship registry)</t>
  </si>
  <si>
    <t>1. 4.1.6</t>
  </si>
  <si>
    <t>Reinvested earnings on foreign direct investment</t>
  </si>
  <si>
    <t>1. 4.2</t>
  </si>
  <si>
    <t>Sales of goods and services</t>
  </si>
  <si>
    <t>1. 4.2.1</t>
  </si>
  <si>
    <t>Sales by market establishments</t>
  </si>
  <si>
    <t>1. 4.2.2</t>
  </si>
  <si>
    <t>Administrative fees</t>
  </si>
  <si>
    <t>1. 4.2.3</t>
  </si>
  <si>
    <t>Incidental sales by nonmarket establishments</t>
  </si>
  <si>
    <t>1. 4.2.4</t>
  </si>
  <si>
    <t>Imputed sales of goods and services</t>
  </si>
  <si>
    <t>1. 4.3</t>
  </si>
  <si>
    <t>Fines &amp; forfeits</t>
  </si>
  <si>
    <t>1. 4.3.1</t>
  </si>
  <si>
    <t>Tax related</t>
  </si>
  <si>
    <t>1. 4.3.2</t>
  </si>
  <si>
    <t>1. 4.4</t>
  </si>
  <si>
    <t>Transfers not elsewhere classified</t>
  </si>
  <si>
    <t>1. 4.4.1</t>
  </si>
  <si>
    <t>Curent transfers nec</t>
  </si>
  <si>
    <t>1. 4.4.2</t>
  </si>
  <si>
    <t>Capital transfers nec</t>
  </si>
  <si>
    <t>1. 4.5</t>
  </si>
  <si>
    <t>Premiums, fees, and claims related to non life</t>
  </si>
  <si>
    <t>1. 4.5.1</t>
  </si>
  <si>
    <t>Non life insurance: premiums, fees, and current claims</t>
  </si>
  <si>
    <t>1. 4.5.2</t>
  </si>
  <si>
    <t>Non life insurance: premiums, capital claims</t>
  </si>
  <si>
    <t>1. 4.6</t>
  </si>
  <si>
    <t>Miscellaneous and unidentified revenue</t>
  </si>
  <si>
    <t>2. 1</t>
  </si>
  <si>
    <t>2. 1.1</t>
  </si>
  <si>
    <t>Wages and salaries</t>
  </si>
  <si>
    <t>2. 1.1.1</t>
  </si>
  <si>
    <t>Cash</t>
  </si>
  <si>
    <t>2. 1.1.1.1</t>
  </si>
  <si>
    <t>Marshalese</t>
  </si>
  <si>
    <t>2. 1.1.1.2</t>
  </si>
  <si>
    <t>2. 1.1.1.3</t>
  </si>
  <si>
    <t>Other items</t>
  </si>
  <si>
    <t>2. 1.1.2</t>
  </si>
  <si>
    <t>Kind</t>
  </si>
  <si>
    <t>2. 1.2</t>
  </si>
  <si>
    <t>Employers social contributions</t>
  </si>
  <si>
    <t>2. 1.2.1</t>
  </si>
  <si>
    <t>Actual employers social contributions</t>
  </si>
  <si>
    <t>2. 1.2.2</t>
  </si>
  <si>
    <t>Imputed social contributions</t>
  </si>
  <si>
    <t>2. 2</t>
  </si>
  <si>
    <t>Use of Goods and Services</t>
  </si>
  <si>
    <t>2. 2.01</t>
  </si>
  <si>
    <t>Foodstuffs</t>
  </si>
  <si>
    <t>2. 2.02</t>
  </si>
  <si>
    <t>Printing and reproduction</t>
  </si>
  <si>
    <t>2. 2.03</t>
  </si>
  <si>
    <t>Books and library materials</t>
  </si>
  <si>
    <t>2. 2.04</t>
  </si>
  <si>
    <t>Supplies and materials</t>
  </si>
  <si>
    <t>2. 2.05</t>
  </si>
  <si>
    <t>Repairs and maintenance (equipment, etc)</t>
  </si>
  <si>
    <t>2. 2.06</t>
  </si>
  <si>
    <t>Educational supplies</t>
  </si>
  <si>
    <t>2. 2.07</t>
  </si>
  <si>
    <t>Medical supplies</t>
  </si>
  <si>
    <t>2. 2.08</t>
  </si>
  <si>
    <t>Petroleum products</t>
  </si>
  <si>
    <t>2. 2.09</t>
  </si>
  <si>
    <t>Utilities</t>
  </si>
  <si>
    <t>2. 2.10</t>
  </si>
  <si>
    <t>Repairs and maintenance (construction)</t>
  </si>
  <si>
    <t>2. 2.11</t>
  </si>
  <si>
    <t>Freight</t>
  </si>
  <si>
    <t>2. 2.12</t>
  </si>
  <si>
    <t>2. 2.13</t>
  </si>
  <si>
    <t>Representation and entertainment</t>
  </si>
  <si>
    <t>2. 2.14</t>
  </si>
  <si>
    <t>Communications and postage</t>
  </si>
  <si>
    <t>2. 2.15</t>
  </si>
  <si>
    <t>IT software and supplies</t>
  </si>
  <si>
    <t>2. 2.16</t>
  </si>
  <si>
    <t>Bank charges</t>
  </si>
  <si>
    <t>2. 2.17</t>
  </si>
  <si>
    <t>Insurance</t>
  </si>
  <si>
    <t>2. 2.18</t>
  </si>
  <si>
    <t>2. 2.19</t>
  </si>
  <si>
    <t>Rentals</t>
  </si>
  <si>
    <t>2. 2.20</t>
  </si>
  <si>
    <t>Cleaning service</t>
  </si>
  <si>
    <t>2. 2.21</t>
  </si>
  <si>
    <t>Advertising</t>
  </si>
  <si>
    <t>2. 2.22</t>
  </si>
  <si>
    <t>Professional and contractual services</t>
  </si>
  <si>
    <t>2. 2.23</t>
  </si>
  <si>
    <t>Training</t>
  </si>
  <si>
    <t>2. 2.24</t>
  </si>
  <si>
    <t>Medical referrals</t>
  </si>
  <si>
    <t>2. 2.25</t>
  </si>
  <si>
    <t>Dues, fees and registrations</t>
  </si>
  <si>
    <t>2. 2.26</t>
  </si>
  <si>
    <t>Embassies</t>
  </si>
  <si>
    <t>2. 2.27</t>
  </si>
  <si>
    <t>Administrative costs</t>
  </si>
  <si>
    <t>2. 2.28</t>
  </si>
  <si>
    <t>Miscellaneous (goods and services)</t>
  </si>
  <si>
    <t>2. 3</t>
  </si>
  <si>
    <t>Consumption of fixed capital</t>
  </si>
  <si>
    <t>2. 4</t>
  </si>
  <si>
    <t>2. 4.1</t>
  </si>
  <si>
    <t>Interest Payment - non-residents</t>
  </si>
  <si>
    <t>2. 4.2</t>
  </si>
  <si>
    <t>Interest Payment - residents other than general government</t>
  </si>
  <si>
    <t>2. 4.3</t>
  </si>
  <si>
    <t>Interest Payment - other general government units</t>
  </si>
  <si>
    <t>2. 5</t>
  </si>
  <si>
    <t>Subsidies</t>
  </si>
  <si>
    <t>2. 5.1</t>
  </si>
  <si>
    <t>Public coporations</t>
  </si>
  <si>
    <t>2. 5.1.1</t>
  </si>
  <si>
    <t>Non-financial public coporations</t>
  </si>
  <si>
    <t>2. 5.1.1.01</t>
  </si>
  <si>
    <t>TCCP</t>
  </si>
  <si>
    <t>2. 5.1.1.02</t>
  </si>
  <si>
    <t>MWSC</t>
  </si>
  <si>
    <t>2. 5.1.1.03</t>
  </si>
  <si>
    <t>MEC</t>
  </si>
  <si>
    <t>2. 5.1.1.04</t>
  </si>
  <si>
    <t>Kajur</t>
  </si>
  <si>
    <t>2. 5.1.1.05</t>
  </si>
  <si>
    <t>MIR</t>
  </si>
  <si>
    <t>2. 5.1.1.06</t>
  </si>
  <si>
    <t>NTA</t>
  </si>
  <si>
    <t>2. 5.1.1.07</t>
  </si>
  <si>
    <t>MISC</t>
  </si>
  <si>
    <t>2. 5.1.1.08</t>
  </si>
  <si>
    <t>AMI</t>
  </si>
  <si>
    <t>2. 5.1.1.09</t>
  </si>
  <si>
    <t>MIPA</t>
  </si>
  <si>
    <t>2. 5.1.1.10</t>
  </si>
  <si>
    <t>MIPSA</t>
  </si>
  <si>
    <t>2. 5.1.1.99</t>
  </si>
  <si>
    <t>Miscellaneous</t>
  </si>
  <si>
    <t>2. 5.1.2</t>
  </si>
  <si>
    <t>Financial public corporations</t>
  </si>
  <si>
    <t>2. 5.2</t>
  </si>
  <si>
    <t>Private coporations</t>
  </si>
  <si>
    <t>2. 5.3</t>
  </si>
  <si>
    <t>other sectors</t>
  </si>
  <si>
    <t>2. 6</t>
  </si>
  <si>
    <t>2. 6.1</t>
  </si>
  <si>
    <t>Grants to foreign governments</t>
  </si>
  <si>
    <t>2. 6.1.1</t>
  </si>
  <si>
    <t>2. 6.1.2</t>
  </si>
  <si>
    <t>2. 6.2</t>
  </si>
  <si>
    <t>Grants to international organizations</t>
  </si>
  <si>
    <t>2. 6.2.1</t>
  </si>
  <si>
    <t>2. 6.2.2</t>
  </si>
  <si>
    <t>2. 6.3</t>
  </si>
  <si>
    <t>Grants to other layers of government</t>
  </si>
  <si>
    <t>2. 6.3.1</t>
  </si>
  <si>
    <t>2. 6.3.1.1</t>
  </si>
  <si>
    <t>Extra budgetary units</t>
  </si>
  <si>
    <t>2. 6.3.1.1.01</t>
  </si>
  <si>
    <t>2. 6.3.1.1.02</t>
  </si>
  <si>
    <t>Head Start</t>
  </si>
  <si>
    <t>2. 6.3.1.1.03</t>
  </si>
  <si>
    <t>MAWC</t>
  </si>
  <si>
    <t>2. 6.3.1.1.04</t>
  </si>
  <si>
    <t>Bank Com</t>
  </si>
  <si>
    <t>2. 6.3.1.1.05</t>
  </si>
  <si>
    <t>MIVA</t>
  </si>
  <si>
    <t>2. 6.3.1.1.06</t>
  </si>
  <si>
    <t>Mic Leg Serv</t>
  </si>
  <si>
    <t>2. 6.3.1.1.07</t>
  </si>
  <si>
    <t>Nuc Trib</t>
  </si>
  <si>
    <t>2. 6.3.1.1.08</t>
  </si>
  <si>
    <t>Land Reg</t>
  </si>
  <si>
    <t>2. 6.3.1.1.09</t>
  </si>
  <si>
    <t>Alele</t>
  </si>
  <si>
    <t>2. 6.3.1.1.99</t>
  </si>
  <si>
    <t>2. 6.3.1.2</t>
  </si>
  <si>
    <t>Local government</t>
  </si>
  <si>
    <t>2. 6.3.1.2.01</t>
  </si>
  <si>
    <t>MalGov</t>
  </si>
  <si>
    <t>2. 6.3.1.2.02</t>
  </si>
  <si>
    <t>KalGov</t>
  </si>
  <si>
    <t>2. 6.3.1.2.03</t>
  </si>
  <si>
    <t>Atolls</t>
  </si>
  <si>
    <t>2. 6.3.1.3</t>
  </si>
  <si>
    <t>Social insurance</t>
  </si>
  <si>
    <t>2. 6.3.1.3.01</t>
  </si>
  <si>
    <t>2. 6.3.1.3.02</t>
  </si>
  <si>
    <t>Health Care Fund</t>
  </si>
  <si>
    <t>2. 6.3.2</t>
  </si>
  <si>
    <t>2. 6.3.2.1</t>
  </si>
  <si>
    <t>Grants -K- SOEs</t>
  </si>
  <si>
    <t>2. 6.3.2.2</t>
  </si>
  <si>
    <t>Grants -K- EBUs</t>
  </si>
  <si>
    <t>2. 6.3.2.3</t>
  </si>
  <si>
    <t>Grants -K- Local Gov</t>
  </si>
  <si>
    <t>2. 6.3.2.4</t>
  </si>
  <si>
    <t>Grants -K- Social insurance funds</t>
  </si>
  <si>
    <t>2. 7</t>
  </si>
  <si>
    <t>Social Benefits</t>
  </si>
  <si>
    <t>2. 7.1</t>
  </si>
  <si>
    <t>Social secturity benefits</t>
  </si>
  <si>
    <t>2. 7.1.1</t>
  </si>
  <si>
    <t>2. 7.1.2</t>
  </si>
  <si>
    <t>2. 7.2</t>
  </si>
  <si>
    <t>Social assistance benefits</t>
  </si>
  <si>
    <t>2. 7.2.1</t>
  </si>
  <si>
    <t>2. 7.2.2</t>
  </si>
  <si>
    <t>2. 7.3</t>
  </si>
  <si>
    <t>Employer social benefits</t>
  </si>
  <si>
    <t>2. 7.3.1</t>
  </si>
  <si>
    <t>2. 7.3.2</t>
  </si>
  <si>
    <t>2. 8</t>
  </si>
  <si>
    <t>2. 8.1</t>
  </si>
  <si>
    <t>2. 8.1.1</t>
  </si>
  <si>
    <t>Dividends (public corp only)</t>
  </si>
  <si>
    <t>2. 8.1.2</t>
  </si>
  <si>
    <t>Withdrawls from quasi corporations (public corp only)</t>
  </si>
  <si>
    <t>2. 8.1.3</t>
  </si>
  <si>
    <t>Property expense attributable to insurance policy holders</t>
  </si>
  <si>
    <t>2. 8.1.4</t>
  </si>
  <si>
    <t>2. 8.1.4.1</t>
  </si>
  <si>
    <t>2. 8.1.4.2</t>
  </si>
  <si>
    <t>Rent-Majuro Land Owners Easement Rights</t>
  </si>
  <si>
    <t>2. 8.1.5</t>
  </si>
  <si>
    <t>Reinvested earnings on FDI</t>
  </si>
  <si>
    <t>2. 8.2</t>
  </si>
  <si>
    <t>2. 8.2.1</t>
  </si>
  <si>
    <t>2. 8.2.1.1</t>
  </si>
  <si>
    <t>Tansfers to NPISH</t>
  </si>
  <si>
    <t>2. 8.2.1.1.1</t>
  </si>
  <si>
    <t>Schools</t>
  </si>
  <si>
    <t>2. 8.2.1.1.2</t>
  </si>
  <si>
    <t>USP</t>
  </si>
  <si>
    <t>2. 8.2.1.1.3</t>
  </si>
  <si>
    <t>2. 8.2.1.2</t>
  </si>
  <si>
    <t>Tansfers to Households</t>
  </si>
  <si>
    <t>2. 8.2.1.2.1</t>
  </si>
  <si>
    <t>Students</t>
  </si>
  <si>
    <t>2. 8.2.1.2.2</t>
  </si>
  <si>
    <t>2. 8.2.2</t>
  </si>
  <si>
    <t>2. 8.2.2.1</t>
  </si>
  <si>
    <t>Non-financial public enterprises</t>
  </si>
  <si>
    <t>2. 8.2.2.2</t>
  </si>
  <si>
    <t>Financial public institutions</t>
  </si>
  <si>
    <t>2. 8.2.2.3</t>
  </si>
  <si>
    <t>Private enterprises</t>
  </si>
  <si>
    <t>2. 8.2.2.4</t>
  </si>
  <si>
    <t>Financial private enterprises</t>
  </si>
  <si>
    <t>2. 8.2.2.5</t>
  </si>
  <si>
    <t>Nonprofit institutions serving households</t>
  </si>
  <si>
    <t>2. 8.2.2.6</t>
  </si>
  <si>
    <t>2. 8.3</t>
  </si>
  <si>
    <t>Premiums, fees, and claims realted to nonlife insurance and standardized guarantee schemes</t>
  </si>
  <si>
    <t>2. 8.3.1</t>
  </si>
  <si>
    <t>Premiums, fees, and current claims</t>
  </si>
  <si>
    <t>2. 8.3.2</t>
  </si>
  <si>
    <t>Capital claims</t>
  </si>
  <si>
    <t>2. 8.4</t>
  </si>
  <si>
    <t>3. 1</t>
  </si>
  <si>
    <t>3. 1.1</t>
  </si>
  <si>
    <t>Fixed assets</t>
  </si>
  <si>
    <t>3. 1.1.1</t>
  </si>
  <si>
    <t>Building and structures</t>
  </si>
  <si>
    <t>3. 1.1.1.1</t>
  </si>
  <si>
    <t>3. 1.1.1.2</t>
  </si>
  <si>
    <t>Nonresidential buildings</t>
  </si>
  <si>
    <t>3. 1.1.1.3</t>
  </si>
  <si>
    <t>Other structures</t>
  </si>
  <si>
    <t>3. 1.1.1.4</t>
  </si>
  <si>
    <t>Land Improvements</t>
  </si>
  <si>
    <t>3. 1.1.2</t>
  </si>
  <si>
    <t>Machiery and Equipment</t>
  </si>
  <si>
    <t>3. 1.1.2.1</t>
  </si>
  <si>
    <t>Transport equipment</t>
  </si>
  <si>
    <t>3. 1.1.2.2</t>
  </si>
  <si>
    <t>Other machinery and equipment</t>
  </si>
  <si>
    <t>3. 1.1.3</t>
  </si>
  <si>
    <t>Other fixed assets</t>
  </si>
  <si>
    <t>3. 1.1.3.1</t>
  </si>
  <si>
    <t>Cultivated biological resources</t>
  </si>
  <si>
    <t>3. 1.1.3.2</t>
  </si>
  <si>
    <t>Intellectual property products</t>
  </si>
  <si>
    <t>3. 1.1.4</t>
  </si>
  <si>
    <t>Weaposn systems</t>
  </si>
  <si>
    <t>3. 1.1.5</t>
  </si>
  <si>
    <t>Capital/Development projects</t>
  </si>
  <si>
    <t>3. 1.1.6</t>
  </si>
  <si>
    <t>Miscellaneous fixed assets</t>
  </si>
  <si>
    <t>3. 1.2</t>
  </si>
  <si>
    <t>Inventories</t>
  </si>
  <si>
    <t>3. 1.3</t>
  </si>
  <si>
    <t>Valuables</t>
  </si>
  <si>
    <t>3. 1.4</t>
  </si>
  <si>
    <t>Nonproduced assets</t>
  </si>
  <si>
    <t>3. 1.4.1</t>
  </si>
  <si>
    <t>3. 1.4.2</t>
  </si>
  <si>
    <t>Mineral and energy products</t>
  </si>
  <si>
    <t>3. 1.4.3</t>
  </si>
  <si>
    <t>Other naturally occurring assets</t>
  </si>
  <si>
    <t>3. 1.4.3.1</t>
  </si>
  <si>
    <t>Non cultivated biological resources</t>
  </si>
  <si>
    <t>3. 1.4.3.2</t>
  </si>
  <si>
    <t>Water resources</t>
  </si>
  <si>
    <t>3. 1.4.3.3</t>
  </si>
  <si>
    <t>Other natural resources</t>
  </si>
  <si>
    <t>3. 1.4.4</t>
  </si>
  <si>
    <t xml:space="preserve">Intangible nonproduced assets:  </t>
  </si>
  <si>
    <t>3. 1.4.4.1</t>
  </si>
  <si>
    <t>Contracts, leases and licenses</t>
  </si>
  <si>
    <t>3. 1.4.4.2</t>
  </si>
  <si>
    <t>Goodwill ad marketing assets</t>
  </si>
  <si>
    <t>3. 2</t>
  </si>
  <si>
    <t>3. 2.1</t>
  </si>
  <si>
    <t>Domestic Assets</t>
  </si>
  <si>
    <t>3. 2.1.2</t>
  </si>
  <si>
    <t>Currency and deposits</t>
  </si>
  <si>
    <t>3. 2.1.3</t>
  </si>
  <si>
    <t xml:space="preserve">Securities </t>
  </si>
  <si>
    <t>3. 2.1.4</t>
  </si>
  <si>
    <t>3. 2.1.5</t>
  </si>
  <si>
    <t>Equity and investment fund shares</t>
  </si>
  <si>
    <t>3. 2.1.5.1</t>
  </si>
  <si>
    <t>Equity</t>
  </si>
  <si>
    <t>3. 2.1.5.2</t>
  </si>
  <si>
    <t>Investment fund shares or units</t>
  </si>
  <si>
    <t>3. 2.1.6</t>
  </si>
  <si>
    <t>Insurance , pension and standardized guarantee scheme</t>
  </si>
  <si>
    <t>3. 2.1.6.1</t>
  </si>
  <si>
    <t>Non-life insurance technical reserves</t>
  </si>
  <si>
    <t>3. 2.1.6.2</t>
  </si>
  <si>
    <t>Life insurance and enuity entitlements</t>
  </si>
  <si>
    <t>3. 2.1.6.3</t>
  </si>
  <si>
    <t>Pension entitlements</t>
  </si>
  <si>
    <t>3. 2.1.6.4</t>
  </si>
  <si>
    <t>Claims in pension funds</t>
  </si>
  <si>
    <t>3. 2.1.6.5</t>
  </si>
  <si>
    <t>Claims for calls  under GFS</t>
  </si>
  <si>
    <t>3. 2.1.7</t>
  </si>
  <si>
    <t>Financial derivatives and employee stocck options</t>
  </si>
  <si>
    <t>3. 2.1.7.1</t>
  </si>
  <si>
    <t>Financial derivatives</t>
  </si>
  <si>
    <t>3. 2.1.7.2</t>
  </si>
  <si>
    <t>Employee stock options</t>
  </si>
  <si>
    <t>3. 2.1.8</t>
  </si>
  <si>
    <t>Other accounts payable</t>
  </si>
  <si>
    <t>3. 2.1.8.1</t>
  </si>
  <si>
    <t>Trade credit and advances</t>
  </si>
  <si>
    <t>3. 2.1.8.2</t>
  </si>
  <si>
    <t>Miscellaneous accounts receivable</t>
  </si>
  <si>
    <t>3. 2.2</t>
  </si>
  <si>
    <t>Foreign Assets</t>
  </si>
  <si>
    <t>3. 2.2.2</t>
  </si>
  <si>
    <t>3. 2.2.3</t>
  </si>
  <si>
    <t>3. 2.2.4</t>
  </si>
  <si>
    <t>3. 2.2.5</t>
  </si>
  <si>
    <t>3. 2.2.5.1</t>
  </si>
  <si>
    <t>3. 2.2.5.2</t>
  </si>
  <si>
    <t>3. 2.2.6</t>
  </si>
  <si>
    <t>3. 2.2.6.1</t>
  </si>
  <si>
    <t>3. 2.2.6.2</t>
  </si>
  <si>
    <t>3. 2.2.6.3</t>
  </si>
  <si>
    <t>3. 2.2.6.4</t>
  </si>
  <si>
    <t>3. 2.2.6.5</t>
  </si>
  <si>
    <t>3. 2.2.7</t>
  </si>
  <si>
    <t>3. 2.2.7.1</t>
  </si>
  <si>
    <t>3. 2.2.7.2</t>
  </si>
  <si>
    <t>3. 2.2.8</t>
  </si>
  <si>
    <t>3. 2.2.8.1</t>
  </si>
  <si>
    <t>3. 2.2.8.2</t>
  </si>
  <si>
    <t>3. 3</t>
  </si>
  <si>
    <t>Financial Liabilities</t>
  </si>
  <si>
    <t>3. 3.1</t>
  </si>
  <si>
    <t>Domestic Liabilities</t>
  </si>
  <si>
    <t>3. 3.1.2</t>
  </si>
  <si>
    <t>3. 3.1.3</t>
  </si>
  <si>
    <t>3. 3.1.4</t>
  </si>
  <si>
    <t>3. 3.1.5</t>
  </si>
  <si>
    <t>3. 3.1.5.1</t>
  </si>
  <si>
    <t>3. 3.1.5.2</t>
  </si>
  <si>
    <t>3. 3.1.6</t>
  </si>
  <si>
    <t>3. 3.1.6.1</t>
  </si>
  <si>
    <t>3. 3.1.6.2</t>
  </si>
  <si>
    <t>3. 3.1.6.3</t>
  </si>
  <si>
    <t>3. 3.1.6.4</t>
  </si>
  <si>
    <t>3. 3.1.6.5</t>
  </si>
  <si>
    <t>3. 3.1.7</t>
  </si>
  <si>
    <t>3. 3.1.7.1</t>
  </si>
  <si>
    <t>3. 3.1.7.2</t>
  </si>
  <si>
    <t>3. 3.1.8</t>
  </si>
  <si>
    <t>3. 3.1.8.1</t>
  </si>
  <si>
    <t>3. 3.1.8.2</t>
  </si>
  <si>
    <t>Miscellaneous accounts payable</t>
  </si>
  <si>
    <t>3. 3.2</t>
  </si>
  <si>
    <t>Foreign Liabilities</t>
  </si>
  <si>
    <t>3. 3.2.2</t>
  </si>
  <si>
    <t>3. 3.2.3</t>
  </si>
  <si>
    <t>3. 3.2.4</t>
  </si>
  <si>
    <t>3. 3.2.5</t>
  </si>
  <si>
    <t>3. 3.2.5.1</t>
  </si>
  <si>
    <t>3. 3.2.5.2</t>
  </si>
  <si>
    <t>3. 3.2.6</t>
  </si>
  <si>
    <t>3. 3.2.6.1</t>
  </si>
  <si>
    <t>3. 3.2.6.2</t>
  </si>
  <si>
    <t>3. 3.2.6.3</t>
  </si>
  <si>
    <t>3. 3.2.6.4</t>
  </si>
  <si>
    <t>3. 3.2.6.5</t>
  </si>
  <si>
    <t>3. 3.2.7</t>
  </si>
  <si>
    <t>3. 3.2.7.1</t>
  </si>
  <si>
    <t>3. 3.2.7.2</t>
  </si>
  <si>
    <t>3. 3.2.8</t>
  </si>
  <si>
    <t>3. 3.2.8.1</t>
  </si>
  <si>
    <t>3. 3.2.8.2</t>
  </si>
  <si>
    <t>Net lending/borrowing</t>
  </si>
  <si>
    <t>Gross saving</t>
  </si>
  <si>
    <t>Total expenditure</t>
  </si>
  <si>
    <t>Government final expenditure (n/acts)</t>
  </si>
  <si>
    <t>Gross investment (n/acts)</t>
  </si>
  <si>
    <t>Timing diffences</t>
  </si>
  <si>
    <t>Audit adjustment</t>
  </si>
  <si>
    <t>Unaccounted2</t>
  </si>
  <si>
    <t xml:space="preserve">  2: Due to incorporation of the Marshall Islands Scholarship, Grant and Loan Board into the Central Government in FY2004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</si>
</sst>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"/>
    <numFmt numFmtId="168" formatCode="0.0"/>
    <numFmt numFmtId="169" formatCode="_(* #,##0_);_(* \(#,##0\);_(* &quot;-&quot;??_);_(@_)"/>
    <numFmt numFmtId="170" formatCode="General_)"/>
    <numFmt numFmtId="171" formatCode="_(* #,##0.0_);_(* \(#,##0.0\);_(* &quot;-&quot;??_);_(@_)"/>
    <numFmt numFmtId="172" formatCode="_(* #,##0.0_);_(* \(#,##0.0\);_(* &quot;-&quot;?_);_(@_)"/>
    <numFmt numFmtId="173" formatCode="#,###"/>
    <numFmt numFmtId="174" formatCode="&quot;$&quot;#,##0.00"/>
    <numFmt numFmtId="175" formatCode="0.0;\-0.0;\~"/>
    <numFmt numFmtId="176" formatCode="0;\-0;\~"/>
    <numFmt numFmtId="177" formatCode="#,##0.0;\-#,##0.0;\~"/>
    <numFmt numFmtId="178" formatCode="#,##0;\-#,##0;\~"/>
    <numFmt numFmtId="179" formatCode="#,##0.000"/>
    <numFmt numFmtId="180" formatCode="#,##0.000;\-#,##0.000;#"/>
    <numFmt numFmtId="181" formatCode="0.000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* #,##0.00\ [$€-1]_-;\-* #,##0.00\ [$€-1]_-;_-* &quot;-&quot;??\ [$€-1]_-"/>
    <numFmt numFmtId="188" formatCode="_-* #,##0\ _F_-;\-* #,##0\ _F_-;_-* &quot;-&quot;\ _F_-;_-@_-"/>
    <numFmt numFmtId="189" formatCode="_-* #,##0.00\ _F_-;\-* #,##0.00\ _F_-;_-* &quot;-&quot;??\ _F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[&gt;=0.05]#,##0.0;[&lt;=-0.05]\-#,##0.0;?0.0"/>
    <numFmt numFmtId="193" formatCode="[Black]#,##0.0;[Black]\-#,##0.0;;"/>
    <numFmt numFmtId="194" formatCode="[Black][&gt;0.05]#,##0.0;[Black][&lt;-0.05]\-#,##0.0;;"/>
    <numFmt numFmtId="195" formatCode="[Black][&gt;0.5]#,##0;[Black][&lt;-0.5]\-#,##0;;"/>
    <numFmt numFmtId="196" formatCode="#,##0_)"/>
    <numFmt numFmtId="197" formatCode="&quot;$&quot;#,##0"/>
    <numFmt numFmtId="198" formatCode="_(* #,##0.000_);_(* \(#,##0.000\);_(* &quot;-&quot;??_);_(@_)"/>
    <numFmt numFmtId="199" formatCode="#,##0.0;\-#,##0.0;#"/>
    <numFmt numFmtId="200" formatCode="#,##0;\-#,##0;#"/>
    <numFmt numFmtId="201" formatCode="_(* #,##0.00000_);_(* \(#,##0.00000\);_(* &quot;-&quot;??_);_(@_)"/>
    <numFmt numFmtId="202" formatCode="0;\-0;#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1"/>
      <name val="Helv"/>
    </font>
    <font>
      <sz val="10"/>
      <name val="Times New Roman"/>
      <family val="1"/>
    </font>
    <font>
      <sz val="11"/>
      <color indexed="8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12"/>
      <name val="Arial"/>
      <family val="2"/>
    </font>
    <font>
      <vertAlign val="superscript"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3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9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name val="Helv"/>
      <family val="2"/>
    </font>
    <font>
      <u/>
      <sz val="10"/>
      <color indexed="12"/>
      <name val="Times New Roman"/>
      <family val="1"/>
    </font>
    <font>
      <u/>
      <sz val="12"/>
      <color theme="10"/>
      <name val="Times New Roman"/>
      <family val="1"/>
    </font>
    <font>
      <u/>
      <sz val="7.5"/>
      <color indexed="36"/>
      <name val="Arial"/>
      <family val="2"/>
    </font>
    <font>
      <sz val="11"/>
      <name val="Tms Rmn"/>
    </font>
    <font>
      <sz val="10"/>
      <name val="Courier"/>
      <family val="3"/>
    </font>
    <font>
      <i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9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0"/>
      <color theme="1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2"/>
      <color rgb="FF0070C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indexed="0"/>
      </top>
      <bottom/>
      <diagonal/>
    </border>
  </borders>
  <cellStyleXfs count="195">
    <xf numFmtId="0" fontId="0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26" fillId="0" borderId="0">
      <alignment horizontal="left"/>
    </xf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5" fillId="0" borderId="0"/>
    <xf numFmtId="0" fontId="5" fillId="0" borderId="0"/>
    <xf numFmtId="0" fontId="27" fillId="0" borderId="0"/>
    <xf numFmtId="0" fontId="20" fillId="0" borderId="0"/>
    <xf numFmtId="0" fontId="20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9" fontId="5" fillId="0" borderId="0" applyFont="0" applyFill="0" applyBorder="0" applyAlignment="0" applyProtection="0"/>
    <xf numFmtId="0" fontId="11" fillId="0" borderId="0">
      <alignment vertical="top"/>
    </xf>
    <xf numFmtId="182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5" borderId="11">
      <alignment horizontal="right" vertical="center"/>
    </xf>
    <xf numFmtId="0" fontId="51" fillId="5" borderId="11">
      <alignment horizontal="right" vertical="center"/>
    </xf>
    <xf numFmtId="0" fontId="5" fillId="5" borderId="18"/>
    <xf numFmtId="0" fontId="52" fillId="6" borderId="11">
      <alignment horizontal="center" vertical="center"/>
    </xf>
    <xf numFmtId="0" fontId="50" fillId="5" borderId="11">
      <alignment horizontal="right" vertical="center"/>
    </xf>
    <xf numFmtId="0" fontId="5" fillId="5" borderId="0"/>
    <xf numFmtId="0" fontId="53" fillId="5" borderId="11">
      <alignment horizontal="left" vertical="center"/>
    </xf>
    <xf numFmtId="0" fontId="53" fillId="5" borderId="19">
      <alignment vertical="center"/>
    </xf>
    <xf numFmtId="0" fontId="54" fillId="5" borderId="20">
      <alignment vertical="center"/>
    </xf>
    <xf numFmtId="0" fontId="53" fillId="5" borderId="11"/>
    <xf numFmtId="0" fontId="51" fillId="5" borderId="11">
      <alignment horizontal="right" vertical="center"/>
    </xf>
    <xf numFmtId="0" fontId="55" fillId="7" borderId="11">
      <alignment horizontal="left" vertical="center"/>
    </xf>
    <xf numFmtId="0" fontId="55" fillId="7" borderId="11">
      <alignment horizontal="left" vertical="center"/>
    </xf>
    <xf numFmtId="0" fontId="56" fillId="5" borderId="11">
      <alignment horizontal="left" vertical="center"/>
    </xf>
    <xf numFmtId="0" fontId="28" fillId="5" borderId="18"/>
    <xf numFmtId="0" fontId="52" fillId="8" borderId="11">
      <alignment horizontal="left" vertical="center"/>
    </xf>
    <xf numFmtId="164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8" fontId="6" fillId="8" borderId="0" applyNumberFormat="0" applyBorder="0" applyAlignment="0" applyProtection="0"/>
    <xf numFmtId="0" fontId="57" fillId="0" borderId="0" applyNumberFormat="0" applyFont="0" applyFill="0" applyAlignment="0" applyProtection="0"/>
    <xf numFmtId="0" fontId="58" fillId="0" borderId="0" applyNumberFormat="0" applyFont="0" applyFill="0" applyAlignment="0" applyProtection="0"/>
    <xf numFmtId="170" fontId="59" fillId="0" borderId="0">
      <alignment horizontal="left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67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10" fontId="6" fillId="5" borderId="11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0" fontId="63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 applyBorder="0"/>
    <xf numFmtId="0" fontId="2" fillId="0" borderId="0"/>
    <xf numFmtId="0" fontId="2" fillId="0" borderId="0"/>
    <xf numFmtId="192" fontId="27" fillId="0" borderId="0" applyFill="0" applyBorder="0" applyAlignment="0" applyProtection="0">
      <alignment horizontal="right"/>
    </xf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193" fontId="63" fillId="0" borderId="0" applyFont="0" applyFill="0" applyBorder="0" applyAlignment="0" applyProtection="0"/>
    <xf numFmtId="194" fontId="49" fillId="0" borderId="0" applyFont="0" applyFill="0" applyBorder="0" applyAlignment="0" applyProtection="0"/>
    <xf numFmtId="195" fontId="49" fillId="0" borderId="0" applyFont="0" applyFill="0" applyBorder="0" applyAlignment="0" applyProtection="0"/>
    <xf numFmtId="196" fontId="27" fillId="0" borderId="0" applyFill="0" applyBorder="0" applyAlignment="0"/>
    <xf numFmtId="0" fontId="49" fillId="0" borderId="0"/>
    <xf numFmtId="0" fontId="5" fillId="0" borderId="0"/>
    <xf numFmtId="0" fontId="5" fillId="0" borderId="21" applyNumberFormat="0" applyFont="0" applyBorder="0" applyAlignment="0" applyProtection="0"/>
    <xf numFmtId="0" fontId="5" fillId="0" borderId="0"/>
    <xf numFmtId="170" fontId="64" fillId="0" borderId="0"/>
    <xf numFmtId="0" fontId="15" fillId="0" borderId="0"/>
    <xf numFmtId="0" fontId="1" fillId="0" borderId="0"/>
    <xf numFmtId="9" fontId="5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</cellStyleXfs>
  <cellXfs count="980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166" fontId="0" fillId="0" borderId="0" xfId="12" applyNumberFormat="1" applyFont="1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vertical="top"/>
    </xf>
    <xf numFmtId="166" fontId="0" fillId="0" borderId="1" xfId="12" applyNumberFormat="1" applyFont="1" applyBorder="1" applyAlignment="1">
      <alignment vertical="top"/>
    </xf>
    <xf numFmtId="3" fontId="0" fillId="0" borderId="1" xfId="0" applyNumberFormat="1" applyBorder="1" applyAlignment="1">
      <alignment horizontal="center" vertical="top"/>
    </xf>
    <xf numFmtId="166" fontId="0" fillId="0" borderId="1" xfId="12" applyNumberFormat="1" applyFont="1" applyBorder="1" applyAlignment="1">
      <alignment horizontal="center" vertical="top"/>
    </xf>
    <xf numFmtId="0" fontId="0" fillId="0" borderId="2" xfId="0" applyBorder="1"/>
    <xf numFmtId="3" fontId="0" fillId="0" borderId="3" xfId="0" applyNumberFormat="1" applyBorder="1" applyAlignment="1">
      <alignment horizontal="center" vertical="top"/>
    </xf>
    <xf numFmtId="3" fontId="0" fillId="0" borderId="4" xfId="0" applyNumberFormat="1" applyBorder="1" applyAlignment="1">
      <alignment horizontal="center" vertical="top"/>
    </xf>
    <xf numFmtId="166" fontId="0" fillId="0" borderId="4" xfId="12" applyNumberFormat="1" applyFont="1" applyBorder="1" applyAlignment="1">
      <alignment horizontal="center" vertical="top"/>
    </xf>
    <xf numFmtId="166" fontId="0" fillId="0" borderId="5" xfId="12" applyNumberFormat="1" applyFont="1" applyBorder="1" applyAlignment="1">
      <alignment horizontal="center" vertical="top"/>
    </xf>
    <xf numFmtId="166" fontId="0" fillId="0" borderId="6" xfId="12" applyNumberFormat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 indent="3"/>
    </xf>
    <xf numFmtId="0" fontId="9" fillId="0" borderId="0" xfId="0" applyFont="1"/>
    <xf numFmtId="0" fontId="0" fillId="0" borderId="7" xfId="0" applyBorder="1"/>
    <xf numFmtId="0" fontId="0" fillId="0" borderId="8" xfId="0" applyBorder="1" applyAlignment="1">
      <alignment vertical="top"/>
    </xf>
    <xf numFmtId="3" fontId="0" fillId="0" borderId="9" xfId="0" applyNumberFormat="1" applyBorder="1"/>
    <xf numFmtId="3" fontId="0" fillId="0" borderId="7" xfId="0" applyNumberFormat="1" applyBorder="1"/>
    <xf numFmtId="3" fontId="0" fillId="0" borderId="8" xfId="0" applyNumberFormat="1" applyBorder="1" applyAlignment="1">
      <alignment vertical="top"/>
    </xf>
    <xf numFmtId="166" fontId="0" fillId="0" borderId="9" xfId="12" applyNumberFormat="1" applyFont="1" applyBorder="1"/>
    <xf numFmtId="166" fontId="0" fillId="0" borderId="7" xfId="12" applyNumberFormat="1" applyFont="1" applyBorder="1"/>
    <xf numFmtId="166" fontId="0" fillId="0" borderId="8" xfId="12" applyNumberFormat="1" applyFont="1" applyBorder="1" applyAlignment="1">
      <alignment vertical="top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9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3" fontId="0" fillId="0" borderId="10" xfId="0" applyNumberFormat="1" applyBorder="1"/>
    <xf numFmtId="0" fontId="0" fillId="0" borderId="10" xfId="0" applyBorder="1"/>
    <xf numFmtId="0" fontId="0" fillId="0" borderId="1" xfId="0" applyBorder="1" applyAlignment="1">
      <alignment horizontal="left" vertical="top" indent="2"/>
    </xf>
    <xf numFmtId="3" fontId="0" fillId="0" borderId="5" xfId="0" applyNumberFormat="1" applyBorder="1" applyAlignment="1">
      <alignment vertical="top"/>
    </xf>
    <xf numFmtId="0" fontId="9" fillId="0" borderId="0" xfId="0" applyFont="1" applyAlignment="1">
      <alignment horizontal="left"/>
    </xf>
    <xf numFmtId="0" fontId="10" fillId="0" borderId="0" xfId="0" applyFont="1"/>
    <xf numFmtId="0" fontId="10" fillId="0" borderId="1" xfId="0" applyFont="1" applyBorder="1" applyAlignment="1">
      <alignment vertical="top"/>
    </xf>
    <xf numFmtId="0" fontId="0" fillId="0" borderId="6" xfId="0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0" fillId="0" borderId="0" xfId="0" applyFont="1" applyBorder="1"/>
    <xf numFmtId="0" fontId="0" fillId="0" borderId="0" xfId="0" applyBorder="1"/>
    <xf numFmtId="0" fontId="0" fillId="0" borderId="1" xfId="0" applyBorder="1"/>
    <xf numFmtId="0" fontId="10" fillId="0" borderId="6" xfId="0" applyFont="1" applyBorder="1" applyAlignment="1">
      <alignment vertical="center"/>
    </xf>
    <xf numFmtId="168" fontId="0" fillId="0" borderId="0" xfId="0" applyNumberFormat="1"/>
    <xf numFmtId="0" fontId="0" fillId="0" borderId="6" xfId="0" applyBorder="1"/>
    <xf numFmtId="168" fontId="0" fillId="0" borderId="1" xfId="0" applyNumberFormat="1" applyBorder="1" applyAlignment="1">
      <alignment vertical="top"/>
    </xf>
    <xf numFmtId="166" fontId="0" fillId="0" borderId="2" xfId="12" applyNumberFormat="1" applyFont="1" applyBorder="1"/>
    <xf numFmtId="166" fontId="5" fillId="0" borderId="2" xfId="12" applyNumberFormat="1" applyBorder="1"/>
    <xf numFmtId="166" fontId="5" fillId="0" borderId="0" xfId="12" applyNumberFormat="1"/>
    <xf numFmtId="0" fontId="0" fillId="0" borderId="0" xfId="0" applyAlignment="1">
      <alignment horizontal="right"/>
    </xf>
    <xf numFmtId="0" fontId="0" fillId="0" borderId="2" xfId="0" applyBorder="1" applyAlignment="1">
      <alignment horizontal="right" vertical="center" wrapText="1"/>
    </xf>
    <xf numFmtId="0" fontId="0" fillId="0" borderId="1" xfId="0" applyBorder="1" applyAlignment="1">
      <alignment horizontal="right" vertical="top"/>
    </xf>
    <xf numFmtId="168" fontId="0" fillId="0" borderId="1" xfId="0" applyNumberFormat="1" applyBorder="1" applyAlignment="1">
      <alignment horizontal="right" vertical="top" wrapText="1"/>
    </xf>
    <xf numFmtId="0" fontId="13" fillId="0" borderId="0" xfId="0" applyFont="1" applyFill="1" applyAlignment="1">
      <alignment horizontal="left"/>
    </xf>
    <xf numFmtId="49" fontId="12" fillId="0" borderId="6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/>
    </xf>
    <xf numFmtId="0" fontId="0" fillId="0" borderId="0" xfId="0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0" xfId="0" applyAlignment="1">
      <alignment horizontal="left"/>
    </xf>
    <xf numFmtId="0" fontId="15" fillId="0" borderId="0" xfId="0" applyFont="1"/>
    <xf numFmtId="0" fontId="10" fillId="0" borderId="1" xfId="0" applyFont="1" applyBorder="1"/>
    <xf numFmtId="0" fontId="19" fillId="0" borderId="0" xfId="0" applyFont="1" applyBorder="1"/>
    <xf numFmtId="0" fontId="9" fillId="0" borderId="0" xfId="0" applyFont="1" applyAlignment="1">
      <alignment vertical="center"/>
    </xf>
    <xf numFmtId="0" fontId="17" fillId="0" borderId="0" xfId="0" applyFont="1"/>
    <xf numFmtId="0" fontId="10" fillId="0" borderId="0" xfId="0" applyFont="1" applyAlignment="1">
      <alignment vertical="top"/>
    </xf>
    <xf numFmtId="0" fontId="10" fillId="0" borderId="1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0" fillId="0" borderId="0" xfId="0" applyFont="1" applyAlignment="1">
      <alignment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3" fontId="10" fillId="0" borderId="0" xfId="0" applyNumberFormat="1" applyFont="1" applyBorder="1" applyAlignment="1">
      <alignment horizontal="right"/>
    </xf>
    <xf numFmtId="0" fontId="10" fillId="0" borderId="1" xfId="0" applyFont="1" applyBorder="1" applyAlignment="1">
      <alignment horizontal="right" vertical="top"/>
    </xf>
    <xf numFmtId="0" fontId="10" fillId="0" borderId="3" xfId="0" applyFont="1" applyBorder="1" applyAlignment="1">
      <alignment horizontal="right" vertical="top"/>
    </xf>
    <xf numFmtId="0" fontId="10" fillId="0" borderId="6" xfId="0" applyFont="1" applyBorder="1" applyAlignment="1">
      <alignment horizontal="right" vertical="top"/>
    </xf>
    <xf numFmtId="0" fontId="10" fillId="0" borderId="4" xfId="0" applyFont="1" applyBorder="1" applyAlignment="1">
      <alignment horizontal="right" vertical="top"/>
    </xf>
    <xf numFmtId="3" fontId="10" fillId="0" borderId="1" xfId="0" applyNumberFormat="1" applyFont="1" applyBorder="1" applyAlignment="1">
      <alignment vertical="top"/>
    </xf>
    <xf numFmtId="3" fontId="10" fillId="0" borderId="0" xfId="0" applyNumberFormat="1" applyFont="1" applyBorder="1" applyAlignment="1"/>
    <xf numFmtId="0" fontId="10" fillId="0" borderId="2" xfId="0" applyFont="1" applyBorder="1" applyAlignment="1">
      <alignment horizontal="center"/>
    </xf>
    <xf numFmtId="0" fontId="10" fillId="0" borderId="6" xfId="0" applyNumberFormat="1" applyFont="1" applyBorder="1" applyAlignment="1">
      <alignment vertical="center"/>
    </xf>
    <xf numFmtId="0" fontId="10" fillId="0" borderId="6" xfId="1" applyNumberFormat="1" applyFont="1" applyBorder="1" applyAlignment="1">
      <alignment horizontal="right" vertical="center"/>
    </xf>
    <xf numFmtId="173" fontId="10" fillId="0" borderId="2" xfId="0" applyNumberFormat="1" applyFont="1" applyBorder="1" applyAlignment="1"/>
    <xf numFmtId="173" fontId="10" fillId="0" borderId="0" xfId="1" applyNumberFormat="1" applyFont="1" applyAlignment="1"/>
    <xf numFmtId="3" fontId="10" fillId="0" borderId="0" xfId="0" applyNumberFormat="1" applyFont="1" applyAlignment="1"/>
    <xf numFmtId="173" fontId="10" fillId="0" borderId="0" xfId="0" applyNumberFormat="1" applyFont="1" applyBorder="1" applyAlignment="1"/>
    <xf numFmtId="173" fontId="10" fillId="0" borderId="0" xfId="0" applyNumberFormat="1" applyFont="1" applyAlignment="1"/>
    <xf numFmtId="173" fontId="10" fillId="0" borderId="1" xfId="1" applyNumberFormat="1" applyFont="1" applyBorder="1" applyAlignment="1">
      <alignment vertical="top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6" xfId="0" applyFont="1" applyBorder="1" applyAlignment="1">
      <alignment vertical="center"/>
    </xf>
    <xf numFmtId="168" fontId="10" fillId="0" borderId="2" xfId="0" applyNumberFormat="1" applyFont="1" applyBorder="1" applyAlignment="1"/>
    <xf numFmtId="168" fontId="10" fillId="0" borderId="0" xfId="0" applyNumberFormat="1" applyFont="1" applyBorder="1" applyAlignment="1"/>
    <xf numFmtId="168" fontId="10" fillId="0" borderId="1" xfId="0" applyNumberFormat="1" applyFont="1" applyBorder="1" applyAlignment="1">
      <alignment vertical="top"/>
    </xf>
    <xf numFmtId="3" fontId="10" fillId="0" borderId="0" xfId="0" applyNumberFormat="1" applyFont="1"/>
    <xf numFmtId="0" fontId="10" fillId="0" borderId="0" xfId="10" applyFont="1"/>
    <xf numFmtId="168" fontId="10" fillId="0" borderId="0" xfId="10" applyNumberFormat="1" applyFont="1"/>
    <xf numFmtId="0" fontId="10" fillId="0" borderId="0" xfId="10" applyFont="1" applyAlignment="1">
      <alignment horizontal="left" indent="1"/>
    </xf>
    <xf numFmtId="168" fontId="10" fillId="0" borderId="0" xfId="10" applyNumberFormat="1" applyFont="1" applyFill="1"/>
    <xf numFmtId="0" fontId="10" fillId="0" borderId="0" xfId="10" applyFont="1" applyAlignment="1">
      <alignment horizontal="left" indent="2"/>
    </xf>
    <xf numFmtId="0" fontId="16" fillId="0" borderId="0" xfId="10" applyFont="1" applyAlignment="1">
      <alignment horizontal="left"/>
    </xf>
    <xf numFmtId="167" fontId="10" fillId="0" borderId="1" xfId="1" applyNumberFormat="1" applyFont="1" applyBorder="1" applyAlignment="1">
      <alignment vertical="top"/>
    </xf>
    <xf numFmtId="0" fontId="10" fillId="0" borderId="1" xfId="0" applyFont="1" applyBorder="1" applyAlignment="1">
      <alignment horizontal="left" vertical="top" indent="1"/>
    </xf>
    <xf numFmtId="0" fontId="10" fillId="0" borderId="0" xfId="0" applyFont="1" applyAlignment="1">
      <alignment horizontal="left" indent="4"/>
    </xf>
    <xf numFmtId="168" fontId="10" fillId="0" borderId="0" xfId="0" applyNumberFormat="1" applyFont="1" applyAlignment="1">
      <alignment vertical="center"/>
    </xf>
    <xf numFmtId="0" fontId="16" fillId="0" borderId="1" xfId="0" applyFont="1" applyBorder="1" applyAlignment="1">
      <alignment horizontal="right" vertical="top"/>
    </xf>
    <xf numFmtId="0" fontId="10" fillId="0" borderId="0" xfId="0" applyFont="1" applyBorder="1" applyAlignment="1">
      <alignment vertical="top"/>
    </xf>
    <xf numFmtId="0" fontId="5" fillId="0" borderId="0" xfId="0" applyFont="1" applyAlignment="1"/>
    <xf numFmtId="3" fontId="0" fillId="0" borderId="0" xfId="0" applyNumberFormat="1" applyAlignment="1"/>
    <xf numFmtId="0" fontId="5" fillId="0" borderId="0" xfId="0" applyFont="1"/>
    <xf numFmtId="3" fontId="0" fillId="0" borderId="0" xfId="0" applyNumberFormat="1" applyAlignment="1">
      <alignment vertical="top"/>
    </xf>
    <xf numFmtId="0" fontId="5" fillId="0" borderId="0" xfId="0" applyFont="1" applyFill="1"/>
    <xf numFmtId="0" fontId="23" fillId="0" borderId="0" xfId="0" applyFont="1"/>
    <xf numFmtId="171" fontId="5" fillId="0" borderId="0" xfId="1" applyNumberFormat="1" applyFont="1" applyBorder="1" applyAlignment="1">
      <alignment horizontal="right"/>
    </xf>
    <xf numFmtId="166" fontId="5" fillId="0" borderId="0" xfId="12" applyNumberFormat="1" applyFont="1" applyBorder="1" applyAlignment="1">
      <alignment horizontal="right"/>
    </xf>
    <xf numFmtId="0" fontId="16" fillId="0" borderId="0" xfId="0" applyFont="1"/>
    <xf numFmtId="175" fontId="0" fillId="0" borderId="6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horizontal="right" vertical="center"/>
    </xf>
    <xf numFmtId="175" fontId="0" fillId="0" borderId="0" xfId="0" applyNumberFormat="1" applyBorder="1" applyAlignment="1">
      <alignment vertical="center" wrapText="1"/>
    </xf>
    <xf numFmtId="176" fontId="0" fillId="0" borderId="0" xfId="0" applyNumberFormat="1" applyBorder="1" applyAlignment="1">
      <alignment horizontal="center" vertical="center"/>
    </xf>
    <xf numFmtId="175" fontId="0" fillId="0" borderId="0" xfId="0" applyNumberFormat="1" applyBorder="1" applyAlignment="1">
      <alignment vertical="center"/>
    </xf>
    <xf numFmtId="176" fontId="0" fillId="0" borderId="1" xfId="0" applyNumberFormat="1" applyBorder="1" applyAlignment="1">
      <alignment horizontal="center" vertical="top"/>
    </xf>
    <xf numFmtId="175" fontId="0" fillId="0" borderId="0" xfId="0" applyNumberFormat="1" applyBorder="1" applyAlignment="1">
      <alignment vertical="top"/>
    </xf>
    <xf numFmtId="175" fontId="0" fillId="0" borderId="0" xfId="0" applyNumberFormat="1" applyBorder="1"/>
    <xf numFmtId="176" fontId="0" fillId="0" borderId="0" xfId="0" applyNumberFormat="1" applyBorder="1" applyAlignment="1">
      <alignment horizontal="center"/>
    </xf>
    <xf numFmtId="175" fontId="6" fillId="0" borderId="0" xfId="0" applyNumberFormat="1" applyFont="1" applyBorder="1"/>
    <xf numFmtId="175" fontId="0" fillId="0" borderId="0" xfId="0" applyNumberFormat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75" fontId="0" fillId="0" borderId="0" xfId="0" applyNumberFormat="1" applyFill="1" applyBorder="1"/>
    <xf numFmtId="175" fontId="0" fillId="0" borderId="1" xfId="0" applyNumberFormat="1" applyFill="1" applyBorder="1"/>
    <xf numFmtId="175" fontId="0" fillId="0" borderId="6" xfId="0" applyNumberFormat="1" applyFill="1" applyBorder="1" applyAlignment="1">
      <alignment horizontal="right" vertical="center" wrapText="1"/>
    </xf>
    <xf numFmtId="175" fontId="0" fillId="0" borderId="0" xfId="0" applyNumberFormat="1" applyFill="1" applyBorder="1" applyAlignment="1">
      <alignment horizontal="right" vertical="center" wrapText="1"/>
    </xf>
    <xf numFmtId="3" fontId="0" fillId="0" borderId="0" xfId="0" applyNumberFormat="1" applyFill="1" applyBorder="1" applyAlignment="1">
      <alignment horizontal="right"/>
    </xf>
    <xf numFmtId="3" fontId="0" fillId="0" borderId="1" xfId="0" applyNumberFormat="1" applyFill="1" applyBorder="1" applyAlignment="1">
      <alignment horizontal="right" vertical="top"/>
    </xf>
    <xf numFmtId="176" fontId="0" fillId="0" borderId="0" xfId="0" applyNumberFormat="1" applyFill="1" applyBorder="1" applyAlignment="1">
      <alignment horizontal="center"/>
    </xf>
    <xf numFmtId="0" fontId="0" fillId="0" borderId="0" xfId="0" applyFill="1"/>
    <xf numFmtId="175" fontId="0" fillId="0" borderId="1" xfId="0" applyNumberFormat="1" applyBorder="1"/>
    <xf numFmtId="0" fontId="16" fillId="0" borderId="1" xfId="0" applyFont="1" applyBorder="1" applyAlignment="1">
      <alignment horizontal="right" vertical="center"/>
    </xf>
    <xf numFmtId="0" fontId="16" fillId="0" borderId="1" xfId="0" applyFont="1" applyBorder="1" applyAlignment="1">
      <alignment horizontal="left" vertical="center"/>
    </xf>
    <xf numFmtId="0" fontId="16" fillId="0" borderId="0" xfId="0" applyFont="1" applyBorder="1" applyAlignment="1">
      <alignment horizontal="right" vertical="center"/>
    </xf>
    <xf numFmtId="169" fontId="16" fillId="0" borderId="0" xfId="1" applyNumberFormat="1" applyFont="1" applyBorder="1"/>
    <xf numFmtId="0" fontId="10" fillId="0" borderId="0" xfId="0" applyFont="1" applyFill="1"/>
    <xf numFmtId="3" fontId="0" fillId="0" borderId="0" xfId="0" applyNumberFormat="1" applyBorder="1" applyAlignment="1">
      <alignment vertical="top"/>
    </xf>
    <xf numFmtId="3" fontId="0" fillId="0" borderId="0" xfId="0" applyNumberFormat="1" applyBorder="1"/>
    <xf numFmtId="174" fontId="0" fillId="0" borderId="0" xfId="0" applyNumberFormat="1"/>
    <xf numFmtId="171" fontId="5" fillId="0" borderId="0" xfId="1" applyNumberFormat="1" applyFont="1" applyBorder="1" applyAlignment="1">
      <alignment vertical="top"/>
    </xf>
    <xf numFmtId="167" fontId="5" fillId="0" borderId="0" xfId="1" applyNumberFormat="1" applyFont="1" applyBorder="1" applyAlignment="1">
      <alignment vertical="top"/>
    </xf>
    <xf numFmtId="4" fontId="0" fillId="0" borderId="0" xfId="0" applyNumberFormat="1" applyBorder="1" applyAlignment="1">
      <alignment vertical="top"/>
    </xf>
    <xf numFmtId="3" fontId="25" fillId="0" borderId="1" xfId="0" applyNumberFormat="1" applyFont="1" applyBorder="1" applyAlignment="1">
      <alignment vertical="top"/>
    </xf>
    <xf numFmtId="0" fontId="25" fillId="0" borderId="0" xfId="0" applyFont="1" applyAlignment="1">
      <alignment vertical="top"/>
    </xf>
    <xf numFmtId="0" fontId="0" fillId="0" borderId="0" xfId="0" applyBorder="1" applyAlignment="1">
      <alignment vertical="center"/>
    </xf>
    <xf numFmtId="0" fontId="20" fillId="0" borderId="0" xfId="9" applyFont="1" applyFill="1"/>
    <xf numFmtId="0" fontId="0" fillId="0" borderId="10" xfId="0" applyBorder="1" applyAlignment="1">
      <alignment vertical="center"/>
    </xf>
    <xf numFmtId="166" fontId="0" fillId="0" borderId="10" xfId="12" applyNumberFormat="1" applyFont="1" applyBorder="1" applyAlignment="1">
      <alignment vertical="center"/>
    </xf>
    <xf numFmtId="9" fontId="0" fillId="0" borderId="0" xfId="12" applyFont="1"/>
    <xf numFmtId="10" fontId="0" fillId="0" borderId="0" xfId="12" applyNumberFormat="1" applyFont="1"/>
    <xf numFmtId="169" fontId="0" fillId="0" borderId="0" xfId="1" applyNumberFormat="1" applyFont="1"/>
    <xf numFmtId="169" fontId="0" fillId="0" borderId="0" xfId="1" applyNumberFormat="1" applyFont="1" applyBorder="1"/>
    <xf numFmtId="1" fontId="0" fillId="0" borderId="0" xfId="0" applyNumberFormat="1" applyBorder="1"/>
    <xf numFmtId="0" fontId="28" fillId="0" borderId="0" xfId="0" applyFont="1" applyFill="1" applyAlignment="1" applyProtection="1"/>
    <xf numFmtId="0" fontId="0" fillId="0" borderId="9" xfId="0" applyBorder="1"/>
    <xf numFmtId="168" fontId="0" fillId="0" borderId="0" xfId="0" applyNumberFormat="1" applyBorder="1" applyAlignment="1">
      <alignment vertical="top"/>
    </xf>
    <xf numFmtId="168" fontId="10" fillId="0" borderId="0" xfId="0" applyNumberFormat="1" applyFont="1" applyFill="1" applyBorder="1" applyAlignment="1"/>
    <xf numFmtId="0" fontId="11" fillId="0" borderId="6" xfId="0" applyFont="1" applyFill="1" applyBorder="1" applyAlignment="1">
      <alignment horizontal="right" vertical="center"/>
    </xf>
    <xf numFmtId="168" fontId="0" fillId="0" borderId="0" xfId="0" applyNumberFormat="1" applyBorder="1"/>
    <xf numFmtId="0" fontId="29" fillId="0" borderId="0" xfId="0" applyFont="1" applyAlignment="1">
      <alignment vertical="center"/>
    </xf>
    <xf numFmtId="168" fontId="0" fillId="0" borderId="0" xfId="0" applyNumberFormat="1" applyBorder="1" applyAlignment="1"/>
    <xf numFmtId="0" fontId="0" fillId="0" borderId="0" xfId="0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16" fillId="0" borderId="6" xfId="0" applyFont="1" applyFill="1" applyBorder="1" applyAlignment="1">
      <alignment horizontal="right" vertical="center" wrapText="1"/>
    </xf>
    <xf numFmtId="168" fontId="16" fillId="0" borderId="1" xfId="0" applyNumberFormat="1" applyFont="1" applyBorder="1" applyAlignment="1">
      <alignment vertical="top"/>
    </xf>
    <xf numFmtId="168" fontId="16" fillId="0" borderId="0" xfId="0" applyNumberFormat="1" applyFont="1" applyBorder="1" applyAlignment="1">
      <alignment vertical="top"/>
    </xf>
    <xf numFmtId="0" fontId="16" fillId="0" borderId="0" xfId="0" applyFont="1" applyAlignment="1">
      <alignment vertical="top"/>
    </xf>
    <xf numFmtId="168" fontId="16" fillId="0" borderId="0" xfId="0" applyNumberFormat="1" applyFont="1" applyBorder="1" applyAlignment="1">
      <alignment horizontal="right" vertical="top"/>
    </xf>
    <xf numFmtId="168" fontId="0" fillId="0" borderId="0" xfId="0" applyNumberFormat="1" applyAlignment="1">
      <alignment vertical="top"/>
    </xf>
    <xf numFmtId="166" fontId="10" fillId="0" borderId="0" xfId="12" applyNumberFormat="1" applyFont="1"/>
    <xf numFmtId="168" fontId="10" fillId="0" borderId="0" xfId="0" applyNumberFormat="1" applyFont="1" applyBorder="1" applyAlignment="1">
      <alignment horizontal="right" vertical="top"/>
    </xf>
    <xf numFmtId="166" fontId="10" fillId="0" borderId="0" xfId="12" applyNumberFormat="1" applyFont="1" applyBorder="1" applyAlignment="1"/>
    <xf numFmtId="168" fontId="10" fillId="0" borderId="0" xfId="0" applyNumberFormat="1" applyFont="1" applyBorder="1" applyAlignment="1">
      <alignment horizontal="right"/>
    </xf>
    <xf numFmtId="0" fontId="21" fillId="0" borderId="0" xfId="0" applyFont="1"/>
    <xf numFmtId="3" fontId="0" fillId="0" borderId="0" xfId="0" applyNumberFormat="1" applyBorder="1" applyAlignment="1">
      <alignment horizontal="right"/>
    </xf>
    <xf numFmtId="175" fontId="0" fillId="0" borderId="0" xfId="0" applyNumberFormat="1" applyBorder="1" applyAlignment="1"/>
    <xf numFmtId="3" fontId="0" fillId="0" borderId="0" xfId="0" applyNumberFormat="1" applyFill="1" applyBorder="1" applyAlignment="1">
      <alignment horizontal="right" vertical="center"/>
    </xf>
    <xf numFmtId="169" fontId="16" fillId="0" borderId="0" xfId="1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0" fontId="21" fillId="0" borderId="0" xfId="0" applyFont="1" applyBorder="1"/>
    <xf numFmtId="0" fontId="10" fillId="0" borderId="1" xfId="0" applyFont="1" applyFill="1" applyBorder="1" applyAlignment="1">
      <alignment vertical="top"/>
    </xf>
    <xf numFmtId="166" fontId="10" fillId="0" borderId="1" xfId="12" applyNumberFormat="1" applyFont="1" applyBorder="1" applyAlignment="1">
      <alignment vertical="top"/>
    </xf>
    <xf numFmtId="168" fontId="10" fillId="0" borderId="0" xfId="0" applyNumberFormat="1" applyFont="1" applyAlignment="1">
      <alignment horizontal="right"/>
    </xf>
    <xf numFmtId="166" fontId="10" fillId="0" borderId="0" xfId="12" applyNumberFormat="1" applyFont="1" applyBorder="1" applyAlignment="1">
      <alignment horizontal="right"/>
    </xf>
    <xf numFmtId="43" fontId="10" fillId="0" borderId="0" xfId="0" applyNumberFormat="1" applyFont="1"/>
    <xf numFmtId="0" fontId="10" fillId="0" borderId="2" xfId="5" applyBorder="1" applyAlignment="1">
      <alignment vertical="center"/>
    </xf>
    <xf numFmtId="0" fontId="10" fillId="0" borderId="1" xfId="5" applyBorder="1"/>
    <xf numFmtId="171" fontId="10" fillId="0" borderId="0" xfId="2" applyNumberFormat="1" applyFont="1" applyBorder="1" applyAlignment="1">
      <alignment vertical="center"/>
    </xf>
    <xf numFmtId="171" fontId="10" fillId="0" borderId="1" xfId="2" applyNumberFormat="1" applyFont="1" applyBorder="1" applyAlignment="1">
      <alignment vertical="top"/>
    </xf>
    <xf numFmtId="0" fontId="10" fillId="0" borderId="6" xfId="0" applyFont="1" applyBorder="1" applyAlignment="1">
      <alignment horizontal="center" vertical="center"/>
    </xf>
    <xf numFmtId="0" fontId="33" fillId="0" borderId="0" xfId="0" applyFont="1"/>
    <xf numFmtId="0" fontId="27" fillId="0" borderId="0" xfId="0" applyFont="1"/>
    <xf numFmtId="0" fontId="11" fillId="0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vertical="center"/>
    </xf>
    <xf numFmtId="0" fontId="10" fillId="0" borderId="0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10" fillId="0" borderId="6" xfId="7" applyFont="1" applyBorder="1" applyAlignment="1">
      <alignment horizontal="center" vertical="center"/>
    </xf>
    <xf numFmtId="3" fontId="13" fillId="0" borderId="0" xfId="6" applyNumberFormat="1" applyFont="1"/>
    <xf numFmtId="167" fontId="13" fillId="0" borderId="0" xfId="6" applyNumberFormat="1" applyFont="1"/>
    <xf numFmtId="3" fontId="35" fillId="0" borderId="0" xfId="0" applyNumberFormat="1" applyFont="1"/>
    <xf numFmtId="3" fontId="13" fillId="0" borderId="0" xfId="0" applyNumberFormat="1" applyFont="1"/>
    <xf numFmtId="3" fontId="11" fillId="0" borderId="0" xfId="6" applyNumberFormat="1"/>
    <xf numFmtId="0" fontId="11" fillId="0" borderId="0" xfId="0" applyFont="1"/>
    <xf numFmtId="3" fontId="11" fillId="0" borderId="0" xfId="6" applyNumberFormat="1" applyAlignment="1">
      <alignment horizontal="left" indent="1"/>
    </xf>
    <xf numFmtId="3" fontId="11" fillId="0" borderId="0" xfId="0" applyNumberFormat="1" applyFont="1"/>
    <xf numFmtId="3" fontId="13" fillId="0" borderId="1" xfId="6" applyNumberFormat="1" applyFont="1" applyBorder="1"/>
    <xf numFmtId="167" fontId="13" fillId="0" borderId="1" xfId="6" applyNumberFormat="1" applyFont="1" applyBorder="1"/>
    <xf numFmtId="3" fontId="35" fillId="0" borderId="0" xfId="0" applyNumberFormat="1" applyFont="1" applyBorder="1"/>
    <xf numFmtId="167" fontId="11" fillId="0" borderId="0" xfId="6" applyNumberFormat="1" applyFont="1" applyAlignment="1">
      <alignment horizontal="left" indent="1"/>
    </xf>
    <xf numFmtId="167" fontId="11" fillId="0" borderId="0" xfId="6" applyNumberFormat="1" applyFont="1"/>
    <xf numFmtId="167" fontId="11" fillId="0" borderId="0" xfId="6" applyNumberFormat="1" applyAlignment="1">
      <alignment horizontal="left" indent="1"/>
    </xf>
    <xf numFmtId="3" fontId="13" fillId="0" borderId="0" xfId="6" applyNumberFormat="1" applyFont="1" applyBorder="1"/>
    <xf numFmtId="167" fontId="11" fillId="0" borderId="0" xfId="6" applyNumberFormat="1" applyBorder="1" applyAlignment="1">
      <alignment horizontal="left" indent="1"/>
    </xf>
    <xf numFmtId="3" fontId="11" fillId="0" borderId="0" xfId="0" applyNumberFormat="1" applyFont="1" applyBorder="1"/>
    <xf numFmtId="3" fontId="11" fillId="0" borderId="0" xfId="6" applyNumberFormat="1" applyFont="1"/>
    <xf numFmtId="0" fontId="11" fillId="0" borderId="0" xfId="0" applyFont="1" applyFill="1" applyAlignment="1">
      <alignment horizontal="left"/>
    </xf>
    <xf numFmtId="166" fontId="11" fillId="0" borderId="0" xfId="12" applyNumberFormat="1" applyFont="1"/>
    <xf numFmtId="167" fontId="11" fillId="0" borderId="1" xfId="6" applyNumberFormat="1" applyBorder="1" applyAlignment="1">
      <alignment horizontal="left" indent="1"/>
    </xf>
    <xf numFmtId="166" fontId="11" fillId="0" borderId="1" xfId="12" applyNumberFormat="1" applyFont="1" applyBorder="1"/>
    <xf numFmtId="3" fontId="11" fillId="0" borderId="1" xfId="0" applyNumberFormat="1" applyFont="1" applyBorder="1"/>
    <xf numFmtId="167" fontId="11" fillId="0" borderId="0" xfId="0" applyNumberFormat="1" applyFont="1"/>
    <xf numFmtId="3" fontId="11" fillId="0" borderId="1" xfId="6" applyNumberFormat="1" applyBorder="1"/>
    <xf numFmtId="167" fontId="11" fillId="0" borderId="1" xfId="0" applyNumberFormat="1" applyFont="1" applyBorder="1"/>
    <xf numFmtId="167" fontId="14" fillId="0" borderId="0" xfId="0" applyNumberFormat="1" applyFont="1"/>
    <xf numFmtId="3" fontId="13" fillId="0" borderId="0" xfId="0" applyNumberFormat="1" applyFont="1" applyBorder="1"/>
    <xf numFmtId="0" fontId="11" fillId="0" borderId="0" xfId="0" applyFont="1" applyBorder="1"/>
    <xf numFmtId="166" fontId="11" fillId="0" borderId="0" xfId="12" applyNumberFormat="1" applyFont="1" applyBorder="1"/>
    <xf numFmtId="167" fontId="11" fillId="0" borderId="0" xfId="0" applyNumberFormat="1" applyFont="1" applyBorder="1"/>
    <xf numFmtId="167" fontId="14" fillId="0" borderId="0" xfId="0" applyNumberFormat="1" applyFont="1" applyBorder="1"/>
    <xf numFmtId="0" fontId="0" fillId="0" borderId="0" xfId="0" applyBorder="1" applyAlignment="1">
      <alignment vertical="top"/>
    </xf>
    <xf numFmtId="0" fontId="17" fillId="0" borderId="0" xfId="0" applyFont="1" applyAlignment="1">
      <alignment horizontal="left" vertical="top"/>
    </xf>
    <xf numFmtId="9" fontId="0" fillId="0" borderId="0" xfId="12" applyFont="1" applyAlignment="1">
      <alignment vertical="top"/>
    </xf>
    <xf numFmtId="0" fontId="10" fillId="0" borderId="11" xfId="0" applyFont="1" applyBorder="1" applyAlignment="1">
      <alignment horizontal="center" vertical="top"/>
    </xf>
    <xf numFmtId="0" fontId="10" fillId="0" borderId="1" xfId="0" applyFont="1" applyBorder="1" applyAlignment="1">
      <alignment horizontal="left" vertical="center"/>
    </xf>
    <xf numFmtId="0" fontId="20" fillId="0" borderId="0" xfId="9" applyFont="1" applyFill="1" applyBorder="1"/>
    <xf numFmtId="3" fontId="11" fillId="0" borderId="0" xfId="6" applyNumberFormat="1" applyFont="1" applyBorder="1"/>
    <xf numFmtId="0" fontId="11" fillId="0" borderId="0" xfId="0" applyFont="1" applyFill="1" applyBorder="1" applyAlignment="1">
      <alignment horizontal="left" indent="1"/>
    </xf>
    <xf numFmtId="167" fontId="11" fillId="0" borderId="0" xfId="6" applyNumberFormat="1" applyFont="1" applyBorder="1" applyAlignment="1">
      <alignment horizontal="left" indent="1"/>
    </xf>
    <xf numFmtId="167" fontId="11" fillId="0" borderId="1" xfId="6" applyNumberFormat="1" applyFont="1" applyBorder="1" applyAlignment="1">
      <alignment horizontal="left" indent="1"/>
    </xf>
    <xf numFmtId="3" fontId="11" fillId="0" borderId="0" xfId="6" applyNumberFormat="1" applyFont="1" applyAlignment="1">
      <alignment horizontal="left"/>
    </xf>
    <xf numFmtId="0" fontId="5" fillId="0" borderId="6" xfId="8" applyBorder="1" applyAlignment="1">
      <alignment horizontal="center" vertical="center"/>
    </xf>
    <xf numFmtId="167" fontId="11" fillId="0" borderId="0" xfId="8" applyNumberFormat="1" applyFont="1" applyAlignment="1">
      <alignment horizontal="left" indent="1"/>
    </xf>
    <xf numFmtId="0" fontId="11" fillId="0" borderId="3" xfId="0" applyFont="1" applyFill="1" applyBorder="1" applyAlignment="1">
      <alignment horizontal="right" vertical="center"/>
    </xf>
    <xf numFmtId="0" fontId="0" fillId="0" borderId="0" xfId="0" applyBorder="1" applyAlignment="1">
      <alignment horizontal="left" indent="1"/>
    </xf>
    <xf numFmtId="178" fontId="11" fillId="0" borderId="0" xfId="1" applyNumberFormat="1" applyFont="1" applyFill="1" applyBorder="1"/>
    <xf numFmtId="178" fontId="11" fillId="0" borderId="10" xfId="1" applyNumberFormat="1" applyFont="1" applyFill="1" applyBorder="1"/>
    <xf numFmtId="0" fontId="21" fillId="0" borderId="1" xfId="0" applyFont="1" applyBorder="1" applyAlignment="1">
      <alignment horizontal="left" vertical="center" indent="1"/>
    </xf>
    <xf numFmtId="178" fontId="13" fillId="0" borderId="1" xfId="1" applyNumberFormat="1" applyFont="1" applyFill="1" applyBorder="1" applyAlignment="1">
      <alignment vertical="center"/>
    </xf>
    <xf numFmtId="178" fontId="13" fillId="0" borderId="5" xfId="1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168" fontId="16" fillId="0" borderId="0" xfId="0" applyNumberFormat="1" applyFont="1" applyAlignment="1">
      <alignment vertical="top"/>
    </xf>
    <xf numFmtId="168" fontId="0" fillId="0" borderId="0" xfId="0" applyNumberFormat="1" applyAlignment="1"/>
    <xf numFmtId="3" fontId="10" fillId="0" borderId="0" xfId="0" applyNumberFormat="1" applyFont="1" applyFill="1" applyBorder="1" applyAlignment="1"/>
    <xf numFmtId="0" fontId="16" fillId="0" borderId="6" xfId="0" applyNumberFormat="1" applyFont="1" applyBorder="1" applyAlignment="1">
      <alignment vertical="center"/>
    </xf>
    <xf numFmtId="0" fontId="16" fillId="0" borderId="6" xfId="1" applyNumberFormat="1" applyFont="1" applyBorder="1" applyAlignment="1">
      <alignment horizontal="right" vertical="center"/>
    </xf>
    <xf numFmtId="173" fontId="16" fillId="0" borderId="2" xfId="0" applyNumberFormat="1" applyFont="1" applyBorder="1" applyAlignment="1"/>
    <xf numFmtId="173" fontId="16" fillId="0" borderId="0" xfId="0" applyNumberFormat="1" applyFont="1" applyBorder="1" applyAlignment="1"/>
    <xf numFmtId="173" fontId="16" fillId="0" borderId="1" xfId="1" applyNumberFormat="1" applyFont="1" applyBorder="1" applyAlignment="1">
      <alignment vertical="top"/>
    </xf>
    <xf numFmtId="176" fontId="10" fillId="0" borderId="0" xfId="5" applyNumberFormat="1" applyBorder="1" applyAlignment="1">
      <alignment horizontal="center" vertical="center"/>
    </xf>
    <xf numFmtId="169" fontId="16" fillId="0" borderId="0" xfId="2" applyNumberFormat="1" applyFont="1" applyBorder="1" applyAlignment="1">
      <alignment vertical="center"/>
    </xf>
    <xf numFmtId="3" fontId="10" fillId="0" borderId="0" xfId="5" applyNumberFormat="1" applyFill="1" applyBorder="1" applyAlignment="1">
      <alignment horizontal="right" vertical="center"/>
    </xf>
    <xf numFmtId="176" fontId="10" fillId="0" borderId="1" xfId="5" applyNumberFormat="1" applyBorder="1" applyAlignment="1">
      <alignment horizontal="center" vertical="top"/>
    </xf>
    <xf numFmtId="169" fontId="16" fillId="0" borderId="1" xfId="2" applyNumberFormat="1" applyFont="1" applyBorder="1" applyAlignment="1">
      <alignment vertical="top"/>
    </xf>
    <xf numFmtId="3" fontId="10" fillId="0" borderId="1" xfId="5" applyNumberFormat="1" applyFill="1" applyBorder="1" applyAlignment="1">
      <alignment horizontal="right" vertical="top"/>
    </xf>
    <xf numFmtId="175" fontId="6" fillId="0" borderId="0" xfId="0" applyNumberFormat="1" applyFont="1" applyBorder="1" applyAlignment="1">
      <alignment horizontal="left" indent="2"/>
    </xf>
    <xf numFmtId="0" fontId="10" fillId="0" borderId="2" xfId="0" applyFont="1" applyBorder="1" applyAlignment="1">
      <alignment horizontal="right" vertical="center" wrapText="1"/>
    </xf>
    <xf numFmtId="0" fontId="10" fillId="0" borderId="0" xfId="0" applyFont="1" applyAlignment="1">
      <alignment horizontal="right" vertical="center" wrapText="1"/>
    </xf>
    <xf numFmtId="0" fontId="9" fillId="0" borderId="1" xfId="0" applyFont="1" applyBorder="1" applyAlignment="1">
      <alignment vertical="center"/>
    </xf>
    <xf numFmtId="0" fontId="9" fillId="0" borderId="0" xfId="11" applyFont="1" applyFill="1" applyAlignment="1">
      <alignment vertical="center"/>
    </xf>
    <xf numFmtId="3" fontId="17" fillId="0" borderId="0" xfId="0" applyNumberFormat="1" applyFont="1" applyAlignment="1">
      <alignment horizontal="right"/>
    </xf>
    <xf numFmtId="178" fontId="11" fillId="0" borderId="0" xfId="1" applyNumberFormat="1" applyFont="1" applyFill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5" fillId="0" borderId="1" xfId="0" applyFont="1" applyBorder="1" applyAlignment="1">
      <alignment horizontal="right" vertical="top"/>
    </xf>
    <xf numFmtId="3" fontId="14" fillId="0" borderId="0" xfId="6" applyNumberFormat="1" applyFont="1"/>
    <xf numFmtId="3" fontId="14" fillId="0" borderId="0" xfId="6" applyNumberFormat="1" applyFont="1" applyAlignment="1">
      <alignment horizontal="left" indent="3"/>
    </xf>
    <xf numFmtId="3" fontId="14" fillId="0" borderId="0" xfId="0" applyNumberFormat="1" applyFont="1" applyBorder="1"/>
    <xf numFmtId="0" fontId="5" fillId="0" borderId="0" xfId="0" applyFont="1" applyAlignment="1">
      <alignment horizontal="left" indent="1"/>
    </xf>
    <xf numFmtId="0" fontId="5" fillId="0" borderId="6" xfId="5" applyFont="1" applyBorder="1" applyAlignment="1">
      <alignment horizontal="left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0" xfId="5" applyFont="1"/>
    <xf numFmtId="0" fontId="5" fillId="0" borderId="0" xfId="5" applyFont="1" applyAlignment="1">
      <alignment vertical="top"/>
    </xf>
    <xf numFmtId="3" fontId="5" fillId="0" borderId="0" xfId="5" applyNumberFormat="1" applyFont="1" applyBorder="1" applyAlignment="1">
      <alignment vertical="top"/>
    </xf>
    <xf numFmtId="167" fontId="5" fillId="0" borderId="0" xfId="0" applyNumberFormat="1" applyFont="1"/>
    <xf numFmtId="167" fontId="5" fillId="0" borderId="6" xfId="0" applyNumberFormat="1" applyFont="1" applyBorder="1"/>
    <xf numFmtId="167" fontId="23" fillId="0" borderId="0" xfId="0" applyNumberFormat="1" applyFont="1"/>
    <xf numFmtId="167" fontId="23" fillId="0" borderId="0" xfId="1" applyNumberFormat="1" applyFont="1"/>
    <xf numFmtId="167" fontId="16" fillId="0" borderId="0" xfId="0" applyNumberFormat="1" applyFont="1"/>
    <xf numFmtId="167" fontId="5" fillId="0" borderId="0" xfId="0" applyNumberFormat="1" applyFont="1" applyAlignment="1">
      <alignment horizontal="left" indent="1"/>
    </xf>
    <xf numFmtId="167" fontId="5" fillId="0" borderId="0" xfId="1" applyNumberFormat="1" applyFont="1"/>
    <xf numFmtId="167" fontId="5" fillId="0" borderId="0" xfId="0" applyNumberFormat="1" applyFont="1" applyFill="1" applyAlignment="1">
      <alignment horizontal="left" indent="1"/>
    </xf>
    <xf numFmtId="167" fontId="5" fillId="0" borderId="0" xfId="0" applyNumberFormat="1" applyFont="1" applyAlignment="1">
      <alignment horizontal="left" indent="2"/>
    </xf>
    <xf numFmtId="167" fontId="5" fillId="0" borderId="0" xfId="0" applyNumberFormat="1" applyFont="1" applyFill="1"/>
    <xf numFmtId="177" fontId="5" fillId="0" borderId="0" xfId="0" applyNumberFormat="1" applyFont="1" applyFill="1"/>
    <xf numFmtId="0" fontId="5" fillId="0" borderId="0" xfId="0" applyFont="1" applyFill="1" applyAlignment="1">
      <alignment horizontal="left" vertical="top" wrapText="1" indent="2"/>
    </xf>
    <xf numFmtId="167" fontId="21" fillId="0" borderId="0" xfId="0" applyNumberFormat="1" applyFont="1"/>
    <xf numFmtId="167" fontId="5" fillId="0" borderId="0" xfId="0" applyNumberFormat="1" applyFont="1" applyAlignment="1">
      <alignment horizontal="right"/>
    </xf>
    <xf numFmtId="167" fontId="23" fillId="0" borderId="0" xfId="0" applyNumberFormat="1" applyFont="1" applyAlignment="1">
      <alignment vertical="center"/>
    </xf>
    <xf numFmtId="167" fontId="23" fillId="0" borderId="1" xfId="0" applyNumberFormat="1" applyFont="1" applyBorder="1"/>
    <xf numFmtId="167" fontId="23" fillId="0" borderId="1" xfId="0" applyNumberFormat="1" applyFont="1" applyBorder="1" applyAlignment="1">
      <alignment vertical="center"/>
    </xf>
    <xf numFmtId="179" fontId="5" fillId="0" borderId="0" xfId="0" applyNumberFormat="1" applyFont="1"/>
    <xf numFmtId="167" fontId="5" fillId="0" borderId="0" xfId="0" applyNumberFormat="1" applyFont="1" applyAlignment="1">
      <alignment vertical="top"/>
    </xf>
    <xf numFmtId="167" fontId="21" fillId="0" borderId="0" xfId="0" applyNumberFormat="1" applyFont="1" applyFill="1"/>
    <xf numFmtId="0" fontId="5" fillId="0" borderId="0" xfId="0" applyFont="1" applyAlignment="1">
      <alignment horizontal="left" vertical="top" wrapText="1" indent="2"/>
    </xf>
    <xf numFmtId="167" fontId="5" fillId="0" borderId="0" xfId="0" applyNumberFormat="1" applyFont="1" applyFill="1" applyAlignment="1">
      <alignment horizontal="left" indent="2"/>
    </xf>
    <xf numFmtId="0" fontId="5" fillId="0" borderId="0" xfId="0" applyFont="1" applyAlignment="1">
      <alignment horizontal="left" wrapText="1" indent="1"/>
    </xf>
    <xf numFmtId="0" fontId="5" fillId="0" borderId="0" xfId="0" applyFont="1" applyAlignment="1">
      <alignment horizontal="left" vertical="top" indent="1"/>
    </xf>
    <xf numFmtId="167" fontId="5" fillId="0" borderId="0" xfId="0" applyNumberFormat="1" applyFont="1" applyAlignment="1">
      <alignment vertical="center"/>
    </xf>
    <xf numFmtId="167" fontId="16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167" fontId="5" fillId="0" borderId="0" xfId="0" applyNumberFormat="1" applyFont="1" applyFill="1" applyAlignment="1">
      <alignment horizontal="left" wrapText="1" indent="1"/>
    </xf>
    <xf numFmtId="167" fontId="11" fillId="0" borderId="0" xfId="8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167" fontId="5" fillId="0" borderId="0" xfId="0" applyNumberFormat="1" applyFont="1" applyFill="1" applyAlignment="1">
      <alignment horizontal="left" wrapText="1" indent="2"/>
    </xf>
    <xf numFmtId="177" fontId="23" fillId="0" borderId="0" xfId="0" applyNumberFormat="1" applyFont="1" applyFill="1" applyAlignment="1">
      <alignment horizontal="right"/>
    </xf>
    <xf numFmtId="177" fontId="16" fillId="0" borderId="0" xfId="0" applyNumberFormat="1" applyFont="1" applyFill="1" applyAlignment="1">
      <alignment horizontal="right"/>
    </xf>
    <xf numFmtId="177" fontId="5" fillId="0" borderId="0" xfId="0" applyNumberFormat="1" applyFont="1" applyFill="1" applyAlignment="1">
      <alignment horizontal="right"/>
    </xf>
    <xf numFmtId="167" fontId="5" fillId="0" borderId="6" xfId="0" applyNumberFormat="1" applyFont="1" applyBorder="1" applyAlignment="1">
      <alignment horizontal="right" vertical="center"/>
    </xf>
    <xf numFmtId="177" fontId="23" fillId="0" borderId="1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/>
    <xf numFmtId="0" fontId="5" fillId="0" borderId="6" xfId="1" applyNumberFormat="1" applyFont="1" applyBorder="1" applyAlignment="1">
      <alignment horizontal="right" vertical="center"/>
    </xf>
    <xf numFmtId="168" fontId="5" fillId="0" borderId="1" xfId="1" applyNumberFormat="1" applyFont="1" applyBorder="1" applyAlignment="1">
      <alignment vertical="top"/>
    </xf>
    <xf numFmtId="167" fontId="13" fillId="0" borderId="0" xfId="0" applyNumberFormat="1" applyFont="1"/>
    <xf numFmtId="167" fontId="13" fillId="0" borderId="1" xfId="0" applyNumberFormat="1" applyFont="1" applyBorder="1"/>
    <xf numFmtId="167" fontId="35" fillId="0" borderId="0" xfId="0" applyNumberFormat="1" applyFont="1"/>
    <xf numFmtId="167" fontId="11" fillId="0" borderId="0" xfId="0" applyNumberFormat="1" applyFont="1" applyAlignment="1">
      <alignment horizontal="right"/>
    </xf>
    <xf numFmtId="167" fontId="22" fillId="0" borderId="0" xfId="0" applyNumberFormat="1" applyFont="1" applyBorder="1"/>
    <xf numFmtId="167" fontId="0" fillId="0" borderId="0" xfId="0" applyNumberFormat="1"/>
    <xf numFmtId="167" fontId="0" fillId="0" borderId="1" xfId="0" applyNumberFormat="1" applyBorder="1" applyAlignment="1">
      <alignment vertical="top"/>
    </xf>
    <xf numFmtId="167" fontId="11" fillId="0" borderId="0" xfId="0" applyNumberFormat="1" applyFont="1" applyFill="1"/>
    <xf numFmtId="0" fontId="5" fillId="0" borderId="11" xfId="5" applyFont="1" applyBorder="1" applyAlignment="1">
      <alignment horizontal="center"/>
    </xf>
    <xf numFmtId="0" fontId="5" fillId="0" borderId="3" xfId="5" applyFont="1" applyBorder="1" applyAlignment="1">
      <alignment horizontal="right" vertical="top"/>
    </xf>
    <xf numFmtId="0" fontId="5" fillId="0" borderId="6" xfId="5" applyFont="1" applyBorder="1" applyAlignment="1">
      <alignment horizontal="right" vertical="top"/>
    </xf>
    <xf numFmtId="0" fontId="5" fillId="0" borderId="4" xfId="5" applyFont="1" applyBorder="1" applyAlignment="1">
      <alignment horizontal="right" vertical="top"/>
    </xf>
    <xf numFmtId="0" fontId="16" fillId="0" borderId="11" xfId="5" applyFont="1" applyBorder="1" applyAlignment="1">
      <alignment horizontal="center" vertical="top"/>
    </xf>
    <xf numFmtId="0" fontId="16" fillId="0" borderId="3" xfId="5" applyFont="1" applyBorder="1" applyAlignment="1">
      <alignment horizontal="right" vertical="top"/>
    </xf>
    <xf numFmtId="0" fontId="5" fillId="0" borderId="0" xfId="5" applyFont="1" applyBorder="1" applyAlignment="1">
      <alignment horizontal="right"/>
    </xf>
    <xf numFmtId="3" fontId="5" fillId="0" borderId="0" xfId="5" applyNumberFormat="1" applyFont="1" applyFill="1" applyBorder="1" applyAlignment="1">
      <alignment horizontal="right"/>
    </xf>
    <xf numFmtId="179" fontId="5" fillId="0" borderId="0" xfId="5" applyNumberFormat="1" applyFont="1" applyFill="1" applyBorder="1" applyAlignment="1">
      <alignment horizontal="right"/>
    </xf>
    <xf numFmtId="0" fontId="5" fillId="0" borderId="0" xfId="5" applyFont="1" applyBorder="1" applyAlignment="1">
      <alignment horizontal="right" vertical="top"/>
    </xf>
    <xf numFmtId="3" fontId="5" fillId="0" borderId="0" xfId="5" applyNumberFormat="1" applyFont="1" applyFill="1" applyBorder="1" applyAlignment="1">
      <alignment horizontal="right" vertical="top"/>
    </xf>
    <xf numFmtId="179" fontId="5" fillId="0" borderId="0" xfId="5" applyNumberFormat="1" applyFont="1" applyFill="1" applyBorder="1" applyAlignment="1">
      <alignment horizontal="right" vertical="top"/>
    </xf>
    <xf numFmtId="0" fontId="5" fillId="0" borderId="1" xfId="5" applyFont="1" applyBorder="1" applyAlignment="1">
      <alignment horizontal="right" vertical="top"/>
    </xf>
    <xf numFmtId="3" fontId="5" fillId="0" borderId="1" xfId="5" applyNumberFormat="1" applyFont="1" applyFill="1" applyBorder="1" applyAlignment="1">
      <alignment horizontal="right" vertical="top"/>
    </xf>
    <xf numFmtId="179" fontId="5" fillId="0" borderId="1" xfId="5" applyNumberFormat="1" applyFont="1" applyFill="1" applyBorder="1" applyAlignment="1">
      <alignment horizontal="right" vertical="top"/>
    </xf>
    <xf numFmtId="0" fontId="17" fillId="0" borderId="0" xfId="5" applyFont="1"/>
    <xf numFmtId="3" fontId="10" fillId="0" borderId="1" xfId="0" applyNumberFormat="1" applyFont="1" applyBorder="1" applyAlignment="1">
      <alignment horizontal="right" vertical="top"/>
    </xf>
    <xf numFmtId="0" fontId="16" fillId="0" borderId="3" xfId="0" applyFont="1" applyBorder="1" applyAlignment="1">
      <alignment horizontal="right" vertical="top"/>
    </xf>
    <xf numFmtId="179" fontId="10" fillId="0" borderId="0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top"/>
    </xf>
    <xf numFmtId="3" fontId="5" fillId="0" borderId="1" xfId="0" applyNumberFormat="1" applyFont="1" applyBorder="1" applyAlignment="1">
      <alignment vertical="top"/>
    </xf>
    <xf numFmtId="3" fontId="5" fillId="0" borderId="1" xfId="0" applyNumberFormat="1" applyFont="1" applyFill="1" applyBorder="1" applyAlignment="1">
      <alignment vertical="top"/>
    </xf>
    <xf numFmtId="177" fontId="5" fillId="0" borderId="1" xfId="0" applyNumberFormat="1" applyFont="1" applyFill="1" applyBorder="1" applyAlignment="1">
      <alignment vertical="top"/>
    </xf>
    <xf numFmtId="178" fontId="5" fillId="0" borderId="0" xfId="0" applyNumberFormat="1" applyFont="1" applyFill="1"/>
    <xf numFmtId="178" fontId="5" fillId="0" borderId="1" xfId="0" applyNumberFormat="1" applyFont="1" applyFill="1" applyBorder="1" applyAlignment="1">
      <alignment vertical="center"/>
    </xf>
    <xf numFmtId="167" fontId="5" fillId="2" borderId="0" xfId="0" applyNumberFormat="1" applyFont="1" applyFill="1"/>
    <xf numFmtId="177" fontId="23" fillId="0" borderId="0" xfId="0" applyNumberFormat="1" applyFont="1" applyFill="1"/>
    <xf numFmtId="177" fontId="21" fillId="0" borderId="0" xfId="0" applyNumberFormat="1" applyFont="1" applyFill="1" applyAlignment="1">
      <alignment horizontal="right"/>
    </xf>
    <xf numFmtId="0" fontId="5" fillId="0" borderId="0" xfId="5" applyFont="1" applyBorder="1" applyAlignment="1">
      <alignment vertical="top"/>
    </xf>
    <xf numFmtId="0" fontId="5" fillId="0" borderId="0" xfId="0" applyFont="1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0" xfId="0" applyFill="1"/>
    <xf numFmtId="3" fontId="10" fillId="0" borderId="0" xfId="0" applyNumberFormat="1" applyFont="1" applyAlignment="1">
      <alignment vertical="center"/>
    </xf>
    <xf numFmtId="0" fontId="10" fillId="0" borderId="1" xfId="0" applyFont="1" applyBorder="1" applyAlignment="1">
      <alignment vertical="center"/>
    </xf>
    <xf numFmtId="0" fontId="5" fillId="0" borderId="1" xfId="0" applyFont="1" applyFill="1" applyBorder="1" applyAlignment="1">
      <alignment horizontal="center" vertical="top"/>
    </xf>
    <xf numFmtId="3" fontId="10" fillId="0" borderId="1" xfId="0" applyNumberFormat="1" applyFont="1" applyBorder="1" applyAlignment="1">
      <alignment vertical="center"/>
    </xf>
    <xf numFmtId="0" fontId="5" fillId="0" borderId="14" xfId="5" applyFont="1" applyBorder="1" applyAlignment="1">
      <alignment vertical="center"/>
    </xf>
    <xf numFmtId="167" fontId="5" fillId="0" borderId="1" xfId="0" applyNumberFormat="1" applyFont="1" applyBorder="1" applyAlignment="1">
      <alignment vertical="top"/>
    </xf>
    <xf numFmtId="167" fontId="5" fillId="0" borderId="1" xfId="0" applyNumberFormat="1" applyFont="1" applyBorder="1" applyAlignment="1">
      <alignment horizontal="left" vertical="top" indent="1"/>
    </xf>
    <xf numFmtId="3" fontId="21" fillId="0" borderId="1" xfId="0" applyNumberFormat="1" applyFont="1" applyBorder="1" applyAlignment="1">
      <alignment vertical="center"/>
    </xf>
    <xf numFmtId="167" fontId="11" fillId="0" borderId="1" xfId="0" applyNumberFormat="1" applyFont="1" applyFill="1" applyBorder="1" applyAlignment="1">
      <alignment vertical="top"/>
    </xf>
    <xf numFmtId="173" fontId="16" fillId="0" borderId="0" xfId="1" applyNumberFormat="1" applyFont="1" applyBorder="1" applyAlignment="1">
      <alignment vertical="top"/>
    </xf>
    <xf numFmtId="0" fontId="5" fillId="0" borderId="0" xfId="0" applyFont="1" applyBorder="1" applyAlignment="1">
      <alignment horizontal="left" vertical="top"/>
    </xf>
    <xf numFmtId="173" fontId="5" fillId="0" borderId="0" xfId="1" applyNumberFormat="1" applyFont="1" applyBorder="1" applyAlignment="1">
      <alignment vertical="top"/>
    </xf>
    <xf numFmtId="171" fontId="10" fillId="0" borderId="0" xfId="1" applyNumberFormat="1" applyFont="1"/>
    <xf numFmtId="172" fontId="10" fillId="0" borderId="0" xfId="0" applyNumberFormat="1" applyFont="1" applyAlignment="1">
      <alignment horizontal="right"/>
    </xf>
    <xf numFmtId="172" fontId="10" fillId="0" borderId="0" xfId="1" applyNumberFormat="1" applyFont="1" applyBorder="1" applyAlignment="1">
      <alignment horizontal="right"/>
    </xf>
    <xf numFmtId="0" fontId="5" fillId="0" borderId="4" xfId="5" applyFont="1" applyBorder="1" applyAlignment="1">
      <alignment vertical="center"/>
    </xf>
    <xf numFmtId="0" fontId="5" fillId="0" borderId="1" xfId="5" applyFont="1" applyBorder="1" applyAlignment="1">
      <alignment horizontal="center" vertical="center" wrapText="1"/>
    </xf>
    <xf numFmtId="0" fontId="5" fillId="0" borderId="4" xfId="5" applyFont="1" applyBorder="1" applyAlignment="1">
      <alignment horizontal="center" vertical="center" wrapText="1"/>
    </xf>
    <xf numFmtId="0" fontId="5" fillId="0" borderId="3" xfId="5" applyFont="1" applyBorder="1" applyAlignment="1">
      <alignment horizontal="center" vertical="center" wrapText="1"/>
    </xf>
    <xf numFmtId="167" fontId="5" fillId="0" borderId="0" xfId="2" applyNumberFormat="1" applyFont="1" applyAlignment="1"/>
    <xf numFmtId="172" fontId="5" fillId="0" borderId="0" xfId="5" applyNumberFormat="1" applyFont="1" applyBorder="1" applyAlignment="1"/>
    <xf numFmtId="167" fontId="5" fillId="0" borderId="10" xfId="5" applyNumberFormat="1" applyFont="1" applyBorder="1" applyAlignment="1"/>
    <xf numFmtId="167" fontId="5" fillId="0" borderId="0" xfId="5" applyNumberFormat="1" applyFont="1" applyBorder="1" applyAlignment="1"/>
    <xf numFmtId="166" fontId="5" fillId="0" borderId="0" xfId="13" applyNumberFormat="1" applyFont="1" applyBorder="1" applyAlignment="1">
      <alignment horizontal="right"/>
    </xf>
    <xf numFmtId="167" fontId="5" fillId="0" borderId="0" xfId="2" applyNumberFormat="1" applyFont="1"/>
    <xf numFmtId="172" fontId="5" fillId="0" borderId="0" xfId="5" applyNumberFormat="1" applyFont="1" applyBorder="1"/>
    <xf numFmtId="167" fontId="5" fillId="0" borderId="0" xfId="5" applyNumberFormat="1" applyFont="1"/>
    <xf numFmtId="167" fontId="5" fillId="0" borderId="0" xfId="5" applyNumberFormat="1" applyFont="1" applyAlignment="1">
      <alignment horizontal="right"/>
    </xf>
    <xf numFmtId="167" fontId="5" fillId="0" borderId="0" xfId="5" applyNumberFormat="1" applyFont="1" applyBorder="1" applyAlignment="1">
      <alignment horizontal="right"/>
    </xf>
    <xf numFmtId="167" fontId="5" fillId="0" borderId="0" xfId="13" applyNumberFormat="1" applyFont="1" applyBorder="1" applyAlignment="1">
      <alignment horizontal="right"/>
    </xf>
    <xf numFmtId="172" fontId="5" fillId="0" borderId="1" xfId="5" applyNumberFormat="1" applyFont="1" applyBorder="1" applyAlignment="1">
      <alignment vertical="top"/>
    </xf>
    <xf numFmtId="172" fontId="5" fillId="0" borderId="8" xfId="5" applyNumberFormat="1" applyFont="1" applyBorder="1" applyAlignment="1">
      <alignment vertical="top"/>
    </xf>
    <xf numFmtId="0" fontId="5" fillId="0" borderId="3" xfId="5" applyFont="1" applyBorder="1" applyAlignment="1">
      <alignment vertical="center"/>
    </xf>
    <xf numFmtId="172" fontId="5" fillId="0" borderId="9" xfId="5" applyNumberFormat="1" applyFont="1" applyBorder="1" applyAlignment="1"/>
    <xf numFmtId="172" fontId="5" fillId="0" borderId="7" xfId="5" applyNumberFormat="1" applyFont="1" applyBorder="1"/>
    <xf numFmtId="3" fontId="5" fillId="0" borderId="0" xfId="0" applyNumberFormat="1" applyFont="1"/>
    <xf numFmtId="166" fontId="0" fillId="0" borderId="0" xfId="12" applyNumberFormat="1" applyFont="1" applyBorder="1"/>
    <xf numFmtId="168" fontId="5" fillId="0" borderId="0" xfId="0" applyNumberFormat="1" applyFont="1" applyFill="1" applyBorder="1" applyAlignment="1">
      <alignment horizontal="right"/>
    </xf>
    <xf numFmtId="168" fontId="5" fillId="0" borderId="1" xfId="0" applyNumberFormat="1" applyFont="1" applyBorder="1" applyAlignment="1">
      <alignment horizontal="right" vertical="top"/>
    </xf>
    <xf numFmtId="0" fontId="5" fillId="0" borderId="0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0" fillId="0" borderId="0" xfId="0" applyFill="1" applyAlignment="1"/>
    <xf numFmtId="0" fontId="5" fillId="0" borderId="0" xfId="0" applyFont="1" applyFill="1" applyAlignment="1"/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37" fillId="0" borderId="0" xfId="14" applyFont="1"/>
    <xf numFmtId="0" fontId="5" fillId="0" borderId="6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vertical="center"/>
    </xf>
    <xf numFmtId="3" fontId="21" fillId="0" borderId="0" xfId="0" applyNumberFormat="1" applyFont="1" applyBorder="1"/>
    <xf numFmtId="0" fontId="37" fillId="0" borderId="0" xfId="0" applyFont="1"/>
    <xf numFmtId="3" fontId="5" fillId="0" borderId="0" xfId="0" applyNumberFormat="1" applyFont="1" applyBorder="1"/>
    <xf numFmtId="3" fontId="16" fillId="0" borderId="0" xfId="0" applyNumberFormat="1" applyFont="1" applyBorder="1"/>
    <xf numFmtId="3" fontId="37" fillId="0" borderId="0" xfId="0" applyNumberFormat="1" applyFont="1" applyBorder="1"/>
    <xf numFmtId="0" fontId="21" fillId="0" borderId="0" xfId="0" applyNumberFormat="1" applyFont="1" applyBorder="1" applyAlignment="1">
      <alignment vertical="center"/>
    </xf>
    <xf numFmtId="0" fontId="5" fillId="0" borderId="0" xfId="0" applyFont="1" applyBorder="1"/>
    <xf numFmtId="0" fontId="5" fillId="0" borderId="1" xfId="0" applyFont="1" applyBorder="1" applyAlignment="1">
      <alignment vertical="top"/>
    </xf>
    <xf numFmtId="0" fontId="37" fillId="0" borderId="1" xfId="0" applyFont="1" applyBorder="1" applyAlignment="1">
      <alignment vertical="top"/>
    </xf>
    <xf numFmtId="3" fontId="21" fillId="0" borderId="2" xfId="0" applyNumberFormat="1" applyFont="1" applyBorder="1" applyAlignment="1">
      <alignment horizontal="center"/>
    </xf>
    <xf numFmtId="180" fontId="37" fillId="0" borderId="0" xfId="0" applyNumberFormat="1" applyFont="1" applyBorder="1"/>
    <xf numFmtId="0" fontId="37" fillId="0" borderId="0" xfId="0" applyFont="1" applyBorder="1"/>
    <xf numFmtId="3" fontId="5" fillId="0" borderId="0" xfId="0" applyNumberFormat="1" applyFont="1" applyAlignment="1">
      <alignment horizontal="left" indent="1"/>
    </xf>
    <xf numFmtId="180" fontId="37" fillId="0" borderId="0" xfId="0" applyNumberFormat="1" applyFont="1"/>
    <xf numFmtId="3" fontId="5" fillId="0" borderId="0" xfId="0" applyNumberFormat="1" applyFont="1" applyFill="1" applyAlignment="1">
      <alignment horizontal="left" indent="1"/>
    </xf>
    <xf numFmtId="180" fontId="37" fillId="0" borderId="0" xfId="0" applyNumberFormat="1" applyFont="1" applyFill="1"/>
    <xf numFmtId="3" fontId="5" fillId="0" borderId="0" xfId="0" applyNumberFormat="1" applyFont="1" applyAlignment="1">
      <alignment horizontal="left" vertical="top" indent="1"/>
    </xf>
    <xf numFmtId="180" fontId="37" fillId="0" borderId="1" xfId="0" applyNumberFormat="1" applyFont="1" applyBorder="1" applyAlignment="1">
      <alignment vertical="top"/>
    </xf>
    <xf numFmtId="0" fontId="38" fillId="0" borderId="0" xfId="0" applyFont="1"/>
    <xf numFmtId="166" fontId="37" fillId="0" borderId="0" xfId="12" applyNumberFormat="1" applyFont="1"/>
    <xf numFmtId="0" fontId="37" fillId="0" borderId="0" xfId="0" applyFont="1" applyAlignment="1">
      <alignment horizontal="left" indent="1"/>
    </xf>
    <xf numFmtId="3" fontId="5" fillId="0" borderId="0" xfId="0" applyNumberFormat="1" applyFont="1" applyBorder="1" applyAlignment="1">
      <alignment horizontal="left" indent="1"/>
    </xf>
    <xf numFmtId="3" fontId="21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21" fillId="0" borderId="1" xfId="0" applyFont="1" applyBorder="1" applyAlignment="1">
      <alignment vertical="top"/>
    </xf>
    <xf numFmtId="166" fontId="37" fillId="0" borderId="1" xfId="12" applyNumberFormat="1" applyFont="1" applyBorder="1" applyAlignment="1">
      <alignment vertical="top"/>
    </xf>
    <xf numFmtId="0" fontId="21" fillId="0" borderId="0" xfId="0" applyFont="1" applyBorder="1" applyAlignment="1">
      <alignment horizontal="center"/>
    </xf>
    <xf numFmtId="180" fontId="37" fillId="0" borderId="0" xfId="0" applyNumberFormat="1" applyFont="1" applyBorder="1" applyAlignment="1">
      <alignment vertical="top"/>
    </xf>
    <xf numFmtId="0" fontId="37" fillId="0" borderId="0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39" fillId="0" borderId="0" xfId="14" applyFont="1"/>
    <xf numFmtId="3" fontId="11" fillId="0" borderId="0" xfId="6" applyNumberFormat="1" applyBorder="1"/>
    <xf numFmtId="3" fontId="11" fillId="0" borderId="0" xfId="6" applyNumberFormat="1" applyFont="1" applyAlignment="1">
      <alignment horizontal="left" indent="1"/>
    </xf>
    <xf numFmtId="3" fontId="11" fillId="0" borderId="1" xfId="6" applyNumberFormat="1" applyFont="1" applyBorder="1" applyAlignment="1">
      <alignment horizontal="left" indent="1"/>
    </xf>
    <xf numFmtId="3" fontId="21" fillId="0" borderId="0" xfId="0" applyNumberFormat="1" applyFont="1"/>
    <xf numFmtId="0" fontId="40" fillId="0" borderId="6" xfId="0" applyFont="1" applyBorder="1" applyAlignment="1">
      <alignment vertical="center"/>
    </xf>
    <xf numFmtId="3" fontId="40" fillId="0" borderId="6" xfId="0" applyNumberFormat="1" applyFont="1" applyBorder="1" applyAlignment="1">
      <alignment horizontal="right" vertical="center"/>
    </xf>
    <xf numFmtId="180" fontId="40" fillId="0" borderId="0" xfId="0" applyNumberFormat="1" applyFont="1"/>
    <xf numFmtId="0" fontId="40" fillId="0" borderId="0" xfId="0" applyFont="1"/>
    <xf numFmtId="180" fontId="40" fillId="0" borderId="1" xfId="0" applyNumberFormat="1" applyFont="1" applyBorder="1" applyAlignment="1">
      <alignment vertical="top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indent="2"/>
    </xf>
    <xf numFmtId="3" fontId="40" fillId="0" borderId="0" xfId="0" applyNumberFormat="1" applyFont="1" applyAlignment="1">
      <alignment horizontal="left" indent="2"/>
    </xf>
    <xf numFmtId="0" fontId="43" fillId="0" borderId="0" xfId="0" applyFont="1" applyAlignment="1">
      <alignment horizontal="left" indent="1"/>
    </xf>
    <xf numFmtId="0" fontId="45" fillId="0" borderId="0" xfId="0" applyFont="1" applyAlignment="1">
      <alignment horizontal="left" indent="1"/>
    </xf>
    <xf numFmtId="0" fontId="40" fillId="0" borderId="1" xfId="0" applyFont="1" applyBorder="1" applyAlignment="1">
      <alignment horizontal="left" vertical="top" indent="2"/>
    </xf>
    <xf numFmtId="3" fontId="41" fillId="0" borderId="0" xfId="0" applyNumberFormat="1" applyFont="1"/>
    <xf numFmtId="3" fontId="43" fillId="0" borderId="0" xfId="0" applyNumberFormat="1" applyFont="1" applyAlignment="1">
      <alignment horizontal="left" indent="1"/>
    </xf>
    <xf numFmtId="3" fontId="43" fillId="0" borderId="1" xfId="0" applyNumberFormat="1" applyFont="1" applyBorder="1" applyAlignment="1">
      <alignment horizontal="left" vertical="top" indent="1"/>
    </xf>
    <xf numFmtId="0" fontId="40" fillId="0" borderId="1" xfId="0" applyFont="1" applyBorder="1" applyAlignment="1">
      <alignment vertical="top"/>
    </xf>
    <xf numFmtId="3" fontId="40" fillId="0" borderId="0" xfId="0" applyNumberFormat="1" applyFont="1"/>
    <xf numFmtId="0" fontId="43" fillId="0" borderId="0" xfId="0" applyFont="1"/>
    <xf numFmtId="0" fontId="43" fillId="0" borderId="0" xfId="0" applyFont="1" applyFill="1"/>
    <xf numFmtId="0" fontId="37" fillId="0" borderId="0" xfId="14" applyFont="1" applyAlignment="1">
      <alignment horizontal="left" indent="1"/>
    </xf>
    <xf numFmtId="166" fontId="0" fillId="0" borderId="10" xfId="1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66" fontId="5" fillId="0" borderId="1" xfId="12" applyNumberFormat="1" applyBorder="1" applyAlignment="1">
      <alignment horizontal="right" vertical="top"/>
    </xf>
    <xf numFmtId="0" fontId="5" fillId="0" borderId="0" xfId="0" applyFont="1" applyAlignment="1">
      <alignment horizontal="left" indent="3"/>
    </xf>
    <xf numFmtId="166" fontId="0" fillId="0" borderId="0" xfId="12" applyNumberFormat="1" applyFont="1" applyBorder="1" applyAlignment="1">
      <alignment vertical="center"/>
    </xf>
    <xf numFmtId="172" fontId="5" fillId="0" borderId="10" xfId="5" applyNumberFormat="1" applyFont="1" applyBorder="1" applyAlignment="1"/>
    <xf numFmtId="168" fontId="0" fillId="0" borderId="0" xfId="0" applyNumberFormat="1" applyFill="1"/>
    <xf numFmtId="168" fontId="0" fillId="0" borderId="0" xfId="0" applyNumberFormat="1" applyFill="1" applyBorder="1" applyAlignment="1">
      <alignment vertical="top"/>
    </xf>
    <xf numFmtId="0" fontId="5" fillId="0" borderId="0" xfId="0" applyFont="1" applyAlignment="1">
      <alignment horizontal="left" vertical="top" wrapText="1" indent="1"/>
    </xf>
    <xf numFmtId="166" fontId="40" fillId="0" borderId="0" xfId="12" applyNumberFormat="1" applyFont="1"/>
    <xf numFmtId="17" fontId="0" fillId="0" borderId="0" xfId="0" applyNumberFormat="1"/>
    <xf numFmtId="17" fontId="9" fillId="0" borderId="0" xfId="0" applyNumberFormat="1" applyFont="1"/>
    <xf numFmtId="0" fontId="5" fillId="4" borderId="17" xfId="0" applyFont="1" applyFill="1" applyBorder="1" applyAlignment="1">
      <alignment horizontal="center"/>
    </xf>
    <xf numFmtId="0" fontId="9" fillId="0" borderId="0" xfId="17" applyFont="1" applyFill="1" applyAlignment="1">
      <alignment vertical="center"/>
    </xf>
    <xf numFmtId="0" fontId="5" fillId="0" borderId="0" xfId="17" applyFont="1" applyFill="1"/>
    <xf numFmtId="0" fontId="5" fillId="0" borderId="0" xfId="17" applyFont="1" applyFill="1" applyAlignment="1">
      <alignment vertical="center"/>
    </xf>
    <xf numFmtId="0" fontId="5" fillId="0" borderId="0" xfId="17" applyAlignment="1">
      <alignment vertical="center"/>
    </xf>
    <xf numFmtId="0" fontId="11" fillId="0" borderId="6" xfId="17" applyFont="1" applyFill="1" applyBorder="1" applyAlignment="1">
      <alignment horizontal="center" vertical="center"/>
    </xf>
    <xf numFmtId="0" fontId="5" fillId="0" borderId="6" xfId="17" applyFont="1" applyBorder="1" applyAlignment="1">
      <alignment horizontal="right"/>
    </xf>
    <xf numFmtId="0" fontId="5" fillId="0" borderId="0" xfId="17" applyBorder="1"/>
    <xf numFmtId="167" fontId="37" fillId="0" borderId="0" xfId="17" applyNumberFormat="1" applyFont="1"/>
    <xf numFmtId="0" fontId="5" fillId="0" borderId="0" xfId="17"/>
    <xf numFmtId="0" fontId="5" fillId="0" borderId="0" xfId="17" applyFont="1" applyFill="1" applyAlignment="1">
      <alignment horizontal="left" indent="1"/>
    </xf>
    <xf numFmtId="167" fontId="5" fillId="0" borderId="0" xfId="17" applyNumberFormat="1" applyFont="1"/>
    <xf numFmtId="0" fontId="21" fillId="0" borderId="1" xfId="17" applyFont="1" applyFill="1" applyBorder="1" applyAlignment="1">
      <alignment vertical="top"/>
    </xf>
    <xf numFmtId="167" fontId="21" fillId="0" borderId="1" xfId="17" applyNumberFormat="1" applyFont="1" applyBorder="1" applyAlignment="1">
      <alignment vertical="top"/>
    </xf>
    <xf numFmtId="0" fontId="14" fillId="0" borderId="0" xfId="17" applyFont="1" applyFill="1" applyAlignment="1">
      <alignment vertical="top"/>
    </xf>
    <xf numFmtId="167" fontId="48" fillId="0" borderId="0" xfId="17" applyNumberFormat="1" applyFont="1" applyBorder="1" applyAlignment="1">
      <alignment vertical="top"/>
    </xf>
    <xf numFmtId="166" fontId="21" fillId="0" borderId="1" xfId="12" applyNumberFormat="1" applyFont="1" applyBorder="1" applyAlignment="1">
      <alignment vertical="top"/>
    </xf>
    <xf numFmtId="0" fontId="5" fillId="0" borderId="0" xfId="17" applyAlignment="1">
      <alignment vertical="top"/>
    </xf>
    <xf numFmtId="0" fontId="21" fillId="0" borderId="1" xfId="18" applyFont="1" applyBorder="1" applyAlignment="1">
      <alignment vertical="top"/>
    </xf>
    <xf numFmtId="166" fontId="47" fillId="0" borderId="1" xfId="18" applyNumberFormat="1" applyFont="1" applyBorder="1" applyAlignment="1">
      <alignment vertical="top"/>
    </xf>
    <xf numFmtId="0" fontId="2" fillId="0" borderId="0" xfId="18" applyAlignment="1">
      <alignment vertical="top"/>
    </xf>
    <xf numFmtId="0" fontId="5" fillId="0" borderId="0" xfId="17" applyFont="1"/>
    <xf numFmtId="0" fontId="37" fillId="0" borderId="0" xfId="0" applyFont="1" applyFill="1"/>
    <xf numFmtId="0" fontId="37" fillId="0" borderId="0" xfId="0" applyFont="1" applyFill="1" applyBorder="1" applyAlignment="1">
      <alignment horizontal="left" indent="1"/>
    </xf>
    <xf numFmtId="0" fontId="16" fillId="0" borderId="0" xfId="17" applyFont="1" applyFill="1" applyAlignment="1">
      <alignment horizontal="left" indent="1"/>
    </xf>
    <xf numFmtId="166" fontId="65" fillId="0" borderId="0" xfId="19" applyNumberFormat="1" applyFont="1"/>
    <xf numFmtId="167" fontId="16" fillId="0" borderId="0" xfId="17" applyNumberFormat="1" applyFont="1"/>
    <xf numFmtId="0" fontId="16" fillId="0" borderId="0" xfId="17" applyFont="1"/>
    <xf numFmtId="167" fontId="5" fillId="0" borderId="0" xfId="5" applyNumberFormat="1" applyFont="1" applyAlignment="1">
      <alignment vertical="top"/>
    </xf>
    <xf numFmtId="167" fontId="5" fillId="0" borderId="14" xfId="5" applyNumberFormat="1" applyFont="1" applyBorder="1" applyAlignment="1">
      <alignment vertical="center"/>
    </xf>
    <xf numFmtId="178" fontId="11" fillId="0" borderId="0" xfId="1" applyNumberFormat="1" applyFont="1" applyFill="1" applyBorder="1" applyAlignment="1">
      <alignment horizontal="right"/>
    </xf>
    <xf numFmtId="197" fontId="5" fillId="0" borderId="1" xfId="0" applyNumberFormat="1" applyFont="1" applyBorder="1" applyAlignment="1">
      <alignment vertical="top"/>
    </xf>
    <xf numFmtId="197" fontId="5" fillId="0" borderId="0" xfId="0" applyNumberFormat="1" applyFont="1" applyBorder="1" applyAlignment="1">
      <alignment horizontal="right"/>
    </xf>
    <xf numFmtId="197" fontId="5" fillId="0" borderId="0" xfId="0" applyNumberFormat="1" applyFont="1" applyAlignment="1">
      <alignment horizontal="right" vertical="center"/>
    </xf>
    <xf numFmtId="197" fontId="5" fillId="0" borderId="0" xfId="0" applyNumberFormat="1" applyFont="1" applyAlignment="1">
      <alignment vertical="center"/>
    </xf>
    <xf numFmtId="3" fontId="10" fillId="0" borderId="0" xfId="0" applyNumberFormat="1" applyFont="1" applyFill="1" applyAlignment="1"/>
    <xf numFmtId="0" fontId="16" fillId="0" borderId="3" xfId="17" applyFont="1" applyBorder="1" applyAlignment="1">
      <alignment horizontal="right" vertical="top"/>
    </xf>
    <xf numFmtId="0" fontId="5" fillId="0" borderId="6" xfId="17" applyFont="1" applyBorder="1" applyAlignment="1">
      <alignment horizontal="right" vertical="top"/>
    </xf>
    <xf numFmtId="0" fontId="16" fillId="0" borderId="11" xfId="17" applyFont="1" applyBorder="1" applyAlignment="1">
      <alignment horizontal="center" vertical="top"/>
    </xf>
    <xf numFmtId="3" fontId="5" fillId="0" borderId="0" xfId="17" applyNumberFormat="1" applyFont="1" applyFill="1" applyBorder="1" applyAlignment="1">
      <alignment horizontal="right"/>
    </xf>
    <xf numFmtId="179" fontId="5" fillId="0" borderId="0" xfId="17" applyNumberFormat="1" applyFont="1" applyFill="1" applyBorder="1" applyAlignment="1">
      <alignment horizontal="right"/>
    </xf>
    <xf numFmtId="3" fontId="5" fillId="0" borderId="0" xfId="17" applyNumberFormat="1" applyFont="1" applyFill="1" applyBorder="1" applyAlignment="1">
      <alignment horizontal="right" vertical="top"/>
    </xf>
    <xf numFmtId="179" fontId="5" fillId="0" borderId="0" xfId="17" applyNumberFormat="1" applyFont="1" applyFill="1" applyBorder="1" applyAlignment="1">
      <alignment horizontal="right" vertical="top"/>
    </xf>
    <xf numFmtId="3" fontId="5" fillId="0" borderId="1" xfId="17" applyNumberFormat="1" applyFont="1" applyFill="1" applyBorder="1" applyAlignment="1">
      <alignment horizontal="right" vertical="top"/>
    </xf>
    <xf numFmtId="179" fontId="5" fillId="0" borderId="1" xfId="17" applyNumberFormat="1" applyFont="1" applyFill="1" applyBorder="1" applyAlignment="1">
      <alignment horizontal="right" vertical="top"/>
    </xf>
    <xf numFmtId="0" fontId="5" fillId="0" borderId="0" xfId="0" applyFont="1" applyBorder="1" applyAlignment="1">
      <alignment horizontal="left"/>
    </xf>
    <xf numFmtId="176" fontId="5" fillId="0" borderId="1" xfId="5" applyNumberFormat="1" applyFont="1" applyBorder="1" applyAlignment="1">
      <alignment horizontal="center" vertical="top"/>
    </xf>
    <xf numFmtId="176" fontId="5" fillId="0" borderId="0" xfId="5" applyNumberFormat="1" applyFont="1" applyBorder="1" applyAlignment="1">
      <alignment horizontal="center" vertical="center"/>
    </xf>
    <xf numFmtId="176" fontId="5" fillId="0" borderId="0" xfId="5" applyNumberFormat="1" applyFont="1" applyBorder="1" applyAlignment="1">
      <alignment horizontal="center"/>
    </xf>
    <xf numFmtId="198" fontId="21" fillId="0" borderId="1" xfId="0" applyNumberFormat="1" applyFont="1" applyFill="1" applyBorder="1" applyAlignment="1">
      <alignment vertical="center"/>
    </xf>
    <xf numFmtId="3" fontId="5" fillId="0" borderId="1" xfId="0" applyNumberFormat="1" applyFont="1" applyBorder="1" applyAlignment="1">
      <alignment horizontal="right" vertical="top"/>
    </xf>
    <xf numFmtId="0" fontId="5" fillId="0" borderId="0" xfId="10" applyFont="1" applyAlignment="1">
      <alignment horizontal="left" indent="2"/>
    </xf>
    <xf numFmtId="0" fontId="5" fillId="0" borderId="0" xfId="10" applyFont="1" applyAlignment="1">
      <alignment horizontal="left" indent="1"/>
    </xf>
    <xf numFmtId="0" fontId="5" fillId="0" borderId="0" xfId="0" applyFont="1" applyAlignment="1">
      <alignment horizontal="left"/>
    </xf>
    <xf numFmtId="198" fontId="5" fillId="0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left" vertical="top" indent="1"/>
    </xf>
    <xf numFmtId="168" fontId="5" fillId="0" borderId="0" xfId="1" applyNumberFormat="1" applyFont="1" applyBorder="1" applyAlignment="1">
      <alignment vertical="top"/>
    </xf>
    <xf numFmtId="0" fontId="5" fillId="0" borderId="0" xfId="1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/>
    <xf numFmtId="0" fontId="5" fillId="0" borderId="1" xfId="0" applyFont="1" applyFill="1" applyBorder="1" applyAlignment="1">
      <alignment horizontal="left" vertical="top"/>
    </xf>
    <xf numFmtId="167" fontId="38" fillId="0" borderId="0" xfId="17" applyNumberFormat="1" applyFont="1" applyAlignment="1">
      <alignment vertical="top"/>
    </xf>
    <xf numFmtId="0" fontId="5" fillId="0" borderId="1" xfId="0" applyFont="1" applyFill="1" applyBorder="1" applyAlignment="1">
      <alignment horizontal="right" vertical="top"/>
    </xf>
    <xf numFmtId="197" fontId="5" fillId="0" borderId="10" xfId="0" applyNumberFormat="1" applyFont="1" applyBorder="1" applyAlignment="1">
      <alignment horizontal="right"/>
    </xf>
    <xf numFmtId="197" fontId="5" fillId="0" borderId="10" xfId="0" applyNumberFormat="1" applyFont="1" applyBorder="1" applyAlignment="1">
      <alignment horizontal="right" vertical="center"/>
    </xf>
    <xf numFmtId="197" fontId="5" fillId="0" borderId="10" xfId="0" applyNumberFormat="1" applyFont="1" applyBorder="1" applyAlignment="1">
      <alignment vertical="center"/>
    </xf>
    <xf numFmtId="197" fontId="5" fillId="0" borderId="5" xfId="0" applyNumberFormat="1" applyFont="1" applyBorder="1" applyAlignment="1">
      <alignment vertical="top"/>
    </xf>
    <xf numFmtId="0" fontId="5" fillId="0" borderId="1" xfId="0" applyFont="1" applyBorder="1" applyAlignment="1">
      <alignment horizontal="right"/>
    </xf>
    <xf numFmtId="0" fontId="0" fillId="0" borderId="0" xfId="0" applyBorder="1" applyAlignment="1">
      <alignment horizontal="right" vertical="top" indent="2"/>
    </xf>
    <xf numFmtId="0" fontId="0" fillId="0" borderId="0" xfId="0" applyBorder="1" applyAlignment="1">
      <alignment horizontal="right" indent="2"/>
    </xf>
    <xf numFmtId="0" fontId="0" fillId="0" borderId="0" xfId="0" applyBorder="1" applyAlignment="1">
      <alignment horizontal="left" vertical="top" indent="2"/>
    </xf>
    <xf numFmtId="0" fontId="10" fillId="0" borderId="0" xfId="0" applyFont="1" applyBorder="1" applyAlignment="1">
      <alignment horizontal="left" vertical="top" indent="2"/>
    </xf>
    <xf numFmtId="0" fontId="5" fillId="0" borderId="0" xfId="0" applyFont="1" applyBorder="1" applyAlignment="1">
      <alignment horizontal="left" vertical="top" indent="2"/>
    </xf>
    <xf numFmtId="0" fontId="5" fillId="0" borderId="0" xfId="0" applyFont="1" applyAlignment="1">
      <alignment horizontal="left" indent="2"/>
    </xf>
    <xf numFmtId="0" fontId="5" fillId="0" borderId="0" xfId="0" applyFont="1" applyBorder="1" applyAlignment="1">
      <alignment horizontal="left" indent="2"/>
    </xf>
    <xf numFmtId="0" fontId="5" fillId="0" borderId="1" xfId="0" applyFont="1" applyBorder="1" applyAlignment="1">
      <alignment horizontal="left" vertical="top" indent="2"/>
    </xf>
    <xf numFmtId="0" fontId="0" fillId="0" borderId="1" xfId="0" applyBorder="1" applyAlignment="1">
      <alignment horizontal="left" indent="2"/>
    </xf>
    <xf numFmtId="0" fontId="16" fillId="0" borderId="0" xfId="0" applyFont="1" applyAlignment="1">
      <alignment horizontal="right" indent="2"/>
    </xf>
    <xf numFmtId="0" fontId="10" fillId="0" borderId="0" xfId="0" applyFont="1" applyAlignment="1">
      <alignment horizontal="left" indent="2"/>
    </xf>
    <xf numFmtId="0" fontId="10" fillId="0" borderId="0" xfId="0" applyFont="1" applyBorder="1" applyAlignment="1">
      <alignment horizontal="left" indent="2"/>
    </xf>
    <xf numFmtId="167" fontId="5" fillId="0" borderId="0" xfId="0" applyNumberFormat="1" applyFont="1" applyBorder="1" applyAlignment="1">
      <alignment horizontal="left" vertical="top" indent="1"/>
    </xf>
    <xf numFmtId="177" fontId="5" fillId="0" borderId="0" xfId="0" applyNumberFormat="1" applyFont="1" applyFill="1" applyBorder="1" applyAlignment="1">
      <alignment horizontal="right" vertical="top"/>
    </xf>
    <xf numFmtId="167" fontId="5" fillId="0" borderId="0" xfId="0" applyNumberFormat="1" applyFont="1" applyBorder="1" applyAlignment="1">
      <alignment vertical="top"/>
    </xf>
    <xf numFmtId="167" fontId="5" fillId="0" borderId="1" xfId="2" applyNumberFormat="1" applyFont="1" applyBorder="1" applyAlignment="1">
      <alignment vertical="top"/>
    </xf>
    <xf numFmtId="167" fontId="5" fillId="0" borderId="5" xfId="5" applyNumberFormat="1" applyFont="1" applyBorder="1" applyAlignment="1">
      <alignment vertical="top"/>
    </xf>
    <xf numFmtId="167" fontId="5" fillId="0" borderId="1" xfId="5" applyNumberFormat="1" applyFont="1" applyBorder="1" applyAlignment="1">
      <alignment vertical="top"/>
    </xf>
    <xf numFmtId="166" fontId="5" fillId="0" borderId="8" xfId="13" applyNumberFormat="1" applyFont="1" applyBorder="1" applyAlignment="1">
      <alignment horizontal="right" vertical="top"/>
    </xf>
    <xf numFmtId="0" fontId="10" fillId="0" borderId="2" xfId="0" applyFont="1" applyBorder="1"/>
    <xf numFmtId="167" fontId="23" fillId="0" borderId="1" xfId="1" applyNumberFormat="1" applyFont="1" applyBorder="1"/>
    <xf numFmtId="0" fontId="0" fillId="0" borderId="6" xfId="0" applyBorder="1" applyAlignment="1">
      <alignment horizontal="center" vertical="center"/>
    </xf>
    <xf numFmtId="177" fontId="11" fillId="0" borderId="0" xfId="1" applyNumberFormat="1" applyFont="1" applyFill="1" applyAlignment="1">
      <alignment horizontal="right"/>
    </xf>
    <xf numFmtId="166" fontId="5" fillId="0" borderId="0" xfId="12" applyNumberFormat="1" applyBorder="1"/>
    <xf numFmtId="3" fontId="5" fillId="0" borderId="0" xfId="0" applyNumberFormat="1" applyFont="1" applyFill="1" applyBorder="1" applyAlignment="1">
      <alignment vertical="top"/>
    </xf>
    <xf numFmtId="199" fontId="37" fillId="0" borderId="0" xfId="0" applyNumberFormat="1" applyFont="1"/>
    <xf numFmtId="0" fontId="11" fillId="0" borderId="0" xfId="0" applyFont="1" applyAlignment="1" applyProtection="1">
      <alignment horizontal="left" indent="2"/>
    </xf>
    <xf numFmtId="199" fontId="37" fillId="0" borderId="1" xfId="0" applyNumberFormat="1" applyFont="1" applyBorder="1" applyAlignment="1">
      <alignment vertical="top"/>
    </xf>
    <xf numFmtId="0" fontId="11" fillId="0" borderId="0" xfId="0" applyFont="1" applyAlignment="1" applyProtection="1">
      <alignment horizontal="left" indent="1"/>
    </xf>
    <xf numFmtId="199" fontId="37" fillId="0" borderId="0" xfId="0" applyNumberFormat="1" applyFont="1" applyAlignment="1">
      <alignment vertical="top"/>
    </xf>
    <xf numFmtId="200" fontId="37" fillId="0" borderId="0" xfId="0" applyNumberFormat="1" applyFont="1" applyBorder="1" applyAlignment="1">
      <alignment vertical="top"/>
    </xf>
    <xf numFmtId="0" fontId="5" fillId="0" borderId="0" xfId="0" applyFont="1" applyAlignment="1" applyProtection="1">
      <alignment horizontal="left"/>
    </xf>
    <xf numFmtId="0" fontId="11" fillId="0" borderId="1" xfId="0" applyFont="1" applyBorder="1" applyAlignment="1" applyProtection="1">
      <alignment horizontal="left" vertical="top"/>
    </xf>
    <xf numFmtId="0" fontId="11" fillId="0" borderId="0" xfId="0" applyFont="1" applyProtection="1"/>
    <xf numFmtId="0" fontId="11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199" fontId="37" fillId="0" borderId="0" xfId="0" applyNumberFormat="1" applyFont="1" applyBorder="1" applyAlignment="1">
      <alignment vertical="top"/>
    </xf>
    <xf numFmtId="0" fontId="11" fillId="0" borderId="0" xfId="0" applyFont="1" applyBorder="1" applyAlignment="1" applyProtection="1">
      <alignment horizontal="left" vertical="top" indent="1"/>
    </xf>
    <xf numFmtId="171" fontId="5" fillId="0" borderId="0" xfId="2" applyNumberFormat="1" applyFont="1" applyBorder="1" applyAlignment="1"/>
    <xf numFmtId="199" fontId="0" fillId="0" borderId="0" xfId="0" applyNumberFormat="1"/>
    <xf numFmtId="199" fontId="5" fillId="0" borderId="0" xfId="1" applyNumberFormat="1" applyFont="1" applyBorder="1" applyAlignment="1">
      <alignment vertical="top"/>
    </xf>
    <xf numFmtId="199" fontId="0" fillId="0" borderId="0" xfId="0" applyNumberFormat="1" applyBorder="1"/>
    <xf numFmtId="199" fontId="5" fillId="0" borderId="1" xfId="1" applyNumberFormat="1" applyFont="1" applyBorder="1" applyAlignment="1">
      <alignment vertical="top"/>
    </xf>
    <xf numFmtId="0" fontId="5" fillId="0" borderId="6" xfId="8" applyFont="1" applyBorder="1" applyAlignment="1">
      <alignment horizontal="center" vertical="center"/>
    </xf>
    <xf numFmtId="166" fontId="5" fillId="0" borderId="0" xfId="16" applyNumberFormat="1" applyFont="1"/>
    <xf numFmtId="0" fontId="37" fillId="0" borderId="0" xfId="15" applyFont="1" applyAlignment="1"/>
    <xf numFmtId="0" fontId="37" fillId="0" borderId="0" xfId="15" applyFont="1"/>
    <xf numFmtId="1" fontId="66" fillId="0" borderId="6" xfId="15" applyNumberFormat="1" applyFont="1" applyBorder="1" applyAlignment="1">
      <alignment horizontal="right" vertical="center"/>
    </xf>
    <xf numFmtId="1" fontId="66" fillId="0" borderId="3" xfId="15" applyNumberFormat="1" applyFont="1" applyBorder="1" applyAlignment="1">
      <alignment horizontal="right" vertical="center"/>
    </xf>
    <xf numFmtId="0" fontId="37" fillId="0" borderId="0" xfId="15" applyFont="1" applyAlignment="1">
      <alignment vertical="center"/>
    </xf>
    <xf numFmtId="181" fontId="66" fillId="0" borderId="0" xfId="15" applyNumberFormat="1" applyFont="1" applyAlignment="1"/>
    <xf numFmtId="181" fontId="37" fillId="0" borderId="0" xfId="15" applyNumberFormat="1" applyFont="1"/>
    <xf numFmtId="181" fontId="37" fillId="0" borderId="10" xfId="15" applyNumberFormat="1" applyFont="1" applyBorder="1"/>
    <xf numFmtId="15" fontId="37" fillId="0" borderId="0" xfId="15" applyNumberFormat="1" applyFont="1"/>
    <xf numFmtId="49" fontId="67" fillId="0" borderId="0" xfId="15" applyNumberFormat="1" applyFont="1" applyAlignment="1">
      <alignment horizontal="left" indent="1"/>
    </xf>
    <xf numFmtId="3" fontId="37" fillId="0" borderId="0" xfId="15" applyNumberFormat="1" applyFont="1"/>
    <xf numFmtId="3" fontId="37" fillId="0" borderId="10" xfId="15" applyNumberFormat="1" applyFont="1" applyBorder="1"/>
    <xf numFmtId="15" fontId="37" fillId="0" borderId="0" xfId="15" applyNumberFormat="1" applyFont="1" applyAlignment="1">
      <alignment vertical="top"/>
    </xf>
    <xf numFmtId="49" fontId="68" fillId="0" borderId="0" xfId="15" applyNumberFormat="1" applyFont="1" applyAlignment="1">
      <alignment horizontal="left" indent="2"/>
    </xf>
    <xf numFmtId="49" fontId="68" fillId="0" borderId="0" xfId="15" applyNumberFormat="1" applyFont="1" applyAlignment="1">
      <alignment horizontal="left" indent="3"/>
    </xf>
    <xf numFmtId="49" fontId="66" fillId="0" borderId="1" xfId="15" applyNumberFormat="1" applyFont="1" applyBorder="1" applyAlignment="1">
      <alignment vertical="top"/>
    </xf>
    <xf numFmtId="181" fontId="37" fillId="0" borderId="1" xfId="15" applyNumberFormat="1" applyFont="1" applyBorder="1" applyAlignment="1">
      <alignment vertical="top"/>
    </xf>
    <xf numFmtId="181" fontId="37" fillId="0" borderId="5" xfId="15" applyNumberFormat="1" applyFont="1" applyBorder="1" applyAlignment="1">
      <alignment vertical="top"/>
    </xf>
    <xf numFmtId="0" fontId="37" fillId="0" borderId="0" xfId="15" applyFont="1" applyAlignment="1">
      <alignment vertical="top"/>
    </xf>
    <xf numFmtId="0" fontId="16" fillId="0" borderId="0" xfId="0" applyFont="1" applyAlignment="1">
      <alignment horizontal="right"/>
    </xf>
    <xf numFmtId="168" fontId="16" fillId="0" borderId="0" xfId="0" applyNumberFormat="1" applyFont="1"/>
    <xf numFmtId="166" fontId="16" fillId="0" borderId="0" xfId="12" applyNumberFormat="1" applyFont="1"/>
    <xf numFmtId="0" fontId="15" fillId="0" borderId="6" xfId="0" applyFont="1" applyBorder="1"/>
    <xf numFmtId="0" fontId="10" fillId="0" borderId="6" xfId="0" applyFont="1" applyBorder="1"/>
    <xf numFmtId="0" fontId="9" fillId="0" borderId="1" xfId="17" applyFont="1" applyFill="1" applyBorder="1" applyAlignment="1">
      <alignment vertical="center"/>
    </xf>
    <xf numFmtId="0" fontId="5" fillId="0" borderId="1" xfId="17" applyBorder="1" applyAlignment="1">
      <alignment vertical="center"/>
    </xf>
    <xf numFmtId="0" fontId="5" fillId="0" borderId="1" xfId="17" applyFont="1" applyBorder="1" applyAlignment="1">
      <alignment vertical="center"/>
    </xf>
    <xf numFmtId="0" fontId="5" fillId="0" borderId="0" xfId="17" applyFont="1" applyAlignment="1">
      <alignment vertical="center"/>
    </xf>
    <xf numFmtId="3" fontId="5" fillId="0" borderId="0" xfId="17" applyNumberFormat="1" applyFont="1" applyBorder="1"/>
    <xf numFmtId="0" fontId="21" fillId="0" borderId="0" xfId="17" applyFont="1" applyAlignment="1">
      <alignment vertical="center"/>
    </xf>
    <xf numFmtId="0" fontId="21" fillId="0" borderId="0" xfId="17" applyFont="1" applyAlignment="1">
      <alignment vertical="top"/>
    </xf>
    <xf numFmtId="0" fontId="5" fillId="0" borderId="0" xfId="17" applyFont="1" applyAlignment="1">
      <alignment vertical="top"/>
    </xf>
    <xf numFmtId="49" fontId="12" fillId="0" borderId="6" xfId="124" applyNumberFormat="1" applyFont="1" applyFill="1" applyBorder="1" applyAlignment="1">
      <alignment horizontal="center" vertical="center"/>
    </xf>
    <xf numFmtId="0" fontId="11" fillId="0" borderId="6" xfId="124" applyFont="1" applyFill="1" applyBorder="1" applyAlignment="1">
      <alignment horizontal="center" vertical="center"/>
    </xf>
    <xf numFmtId="0" fontId="11" fillId="0" borderId="6" xfId="124" applyFont="1" applyFill="1" applyBorder="1" applyAlignment="1">
      <alignment horizontal="right" vertical="center"/>
    </xf>
    <xf numFmtId="0" fontId="58" fillId="0" borderId="0" xfId="17" applyFont="1"/>
    <xf numFmtId="0" fontId="21" fillId="0" borderId="0" xfId="17" applyFont="1"/>
    <xf numFmtId="0" fontId="13" fillId="0" borderId="0" xfId="124" applyFont="1" applyFill="1" applyAlignment="1">
      <alignment horizontal="left"/>
    </xf>
    <xf numFmtId="0" fontId="21" fillId="0" borderId="0" xfId="17" applyFont="1" applyAlignment="1">
      <alignment horizontal="left" indent="1"/>
    </xf>
    <xf numFmtId="168" fontId="5" fillId="0" borderId="0" xfId="12" applyNumberFormat="1" applyFont="1"/>
    <xf numFmtId="0" fontId="21" fillId="0" borderId="0" xfId="17" applyFont="1" applyBorder="1"/>
    <xf numFmtId="0" fontId="5" fillId="0" borderId="0" xfId="17" applyAlignment="1">
      <alignment horizontal="left" indent="1"/>
    </xf>
    <xf numFmtId="0" fontId="5" fillId="0" borderId="1" xfId="17" applyBorder="1" applyAlignment="1">
      <alignment vertical="top"/>
    </xf>
    <xf numFmtId="3" fontId="21" fillId="0" borderId="0" xfId="17" applyNumberFormat="1" applyFont="1" applyBorder="1"/>
    <xf numFmtId="3" fontId="5" fillId="0" borderId="0" xfId="17" applyNumberFormat="1" applyFont="1" applyBorder="1" applyAlignment="1">
      <alignment horizontal="left" indent="1"/>
    </xf>
    <xf numFmtId="0" fontId="21" fillId="0" borderId="0" xfId="17" applyNumberFormat="1" applyFont="1" applyBorder="1" applyAlignment="1">
      <alignment vertical="center"/>
    </xf>
    <xf numFmtId="0" fontId="5" fillId="0" borderId="0" xfId="17" applyFont="1" applyBorder="1" applyAlignment="1">
      <alignment horizontal="left" indent="1"/>
    </xf>
    <xf numFmtId="0" fontId="5" fillId="0" borderId="1" xfId="17" applyFont="1" applyBorder="1" applyAlignment="1">
      <alignment horizontal="left" vertical="top" indent="1"/>
    </xf>
    <xf numFmtId="167" fontId="5" fillId="0" borderId="1" xfId="17" applyNumberFormat="1" applyFont="1" applyBorder="1"/>
    <xf numFmtId="3" fontId="21" fillId="0" borderId="0" xfId="17" applyNumberFormat="1" applyFont="1" applyBorder="1" applyAlignment="1">
      <alignment vertical="center"/>
    </xf>
    <xf numFmtId="167" fontId="5" fillId="0" borderId="6" xfId="17" applyNumberFormat="1" applyFont="1" applyBorder="1" applyAlignment="1">
      <alignment vertical="center"/>
    </xf>
    <xf numFmtId="3" fontId="21" fillId="0" borderId="2" xfId="17" applyNumberFormat="1" applyFont="1" applyBorder="1" applyAlignment="1">
      <alignment horizontal="center"/>
    </xf>
    <xf numFmtId="0" fontId="38" fillId="0" borderId="0" xfId="17" applyFont="1"/>
    <xf numFmtId="0" fontId="37" fillId="0" borderId="0" xfId="17" applyFont="1" applyAlignment="1">
      <alignment horizontal="left" indent="1"/>
    </xf>
    <xf numFmtId="0" fontId="21" fillId="0" borderId="1" xfId="17" applyFont="1" applyBorder="1" applyAlignment="1">
      <alignment vertical="top"/>
    </xf>
    <xf numFmtId="0" fontId="38" fillId="0" borderId="6" xfId="17" applyFont="1" applyBorder="1" applyAlignment="1">
      <alignment vertical="center"/>
    </xf>
    <xf numFmtId="0" fontId="5" fillId="0" borderId="0" xfId="17" applyFont="1" applyAlignment="1">
      <alignment horizontal="center"/>
    </xf>
    <xf numFmtId="0" fontId="5" fillId="0" borderId="0" xfId="189" applyFont="1" applyFill="1"/>
    <xf numFmtId="0" fontId="5" fillId="0" borderId="0" xfId="189" applyFont="1" applyFill="1" applyAlignment="1">
      <alignment horizontal="left" indent="1"/>
    </xf>
    <xf numFmtId="0" fontId="5" fillId="0" borderId="0" xfId="189" applyFont="1" applyFill="1" applyAlignment="1">
      <alignment horizontal="left" indent="2"/>
    </xf>
    <xf numFmtId="0" fontId="37" fillId="0" borderId="0" xfId="190" applyFont="1" applyFill="1" applyAlignment="1">
      <alignment horizontal="left" indent="1"/>
    </xf>
    <xf numFmtId="0" fontId="5" fillId="0" borderId="0" xfId="189" applyFont="1" applyFill="1" applyAlignment="1">
      <alignment horizontal="left" vertical="top" indent="1"/>
    </xf>
    <xf numFmtId="167" fontId="5" fillId="0" borderId="0" xfId="17" applyNumberFormat="1" applyFont="1" applyAlignment="1">
      <alignment vertical="top"/>
    </xf>
    <xf numFmtId="0" fontId="58" fillId="0" borderId="2" xfId="17" applyFont="1" applyBorder="1"/>
    <xf numFmtId="0" fontId="5" fillId="0" borderId="2" xfId="17" applyBorder="1"/>
    <xf numFmtId="0" fontId="5" fillId="0" borderId="2" xfId="17" applyFont="1" applyBorder="1"/>
    <xf numFmtId="167" fontId="5" fillId="0" borderId="0" xfId="17" applyNumberFormat="1" applyFont="1" applyAlignment="1">
      <alignment horizontal="right"/>
    </xf>
    <xf numFmtId="168" fontId="5" fillId="0" borderId="1" xfId="12" applyNumberFormat="1" applyFont="1" applyBorder="1" applyAlignment="1">
      <alignment vertical="top"/>
    </xf>
    <xf numFmtId="0" fontId="37" fillId="0" borderId="0" xfId="190" applyFont="1" applyFill="1" applyBorder="1" applyAlignment="1">
      <alignment horizontal="left" indent="1"/>
    </xf>
    <xf numFmtId="0" fontId="16" fillId="0" borderId="0" xfId="17" applyFont="1" applyBorder="1"/>
    <xf numFmtId="0" fontId="16" fillId="0" borderId="0" xfId="17" applyFont="1" applyAlignment="1">
      <alignment horizontal="left"/>
    </xf>
    <xf numFmtId="167" fontId="16" fillId="0" borderId="0" xfId="17" applyNumberFormat="1" applyFont="1" applyBorder="1"/>
    <xf numFmtId="168" fontId="16" fillId="0" borderId="0" xfId="12" applyNumberFormat="1" applyFont="1"/>
    <xf numFmtId="0" fontId="16" fillId="0" borderId="0" xfId="17" applyFont="1" applyAlignment="1">
      <alignment horizontal="left" indent="2"/>
    </xf>
    <xf numFmtId="0" fontId="16" fillId="0" borderId="1" xfId="17" applyFont="1" applyBorder="1" applyAlignment="1">
      <alignment vertical="top"/>
    </xf>
    <xf numFmtId="0" fontId="16" fillId="0" borderId="1" xfId="17" applyFont="1" applyBorder="1" applyAlignment="1">
      <alignment horizontal="left" vertical="top"/>
    </xf>
    <xf numFmtId="167" fontId="16" fillId="0" borderId="1" xfId="17" applyNumberFormat="1" applyFont="1" applyBorder="1" applyAlignment="1">
      <alignment vertical="top"/>
    </xf>
    <xf numFmtId="0" fontId="16" fillId="0" borderId="0" xfId="17" applyFont="1" applyAlignment="1">
      <alignment vertical="top"/>
    </xf>
    <xf numFmtId="3" fontId="5" fillId="0" borderId="0" xfId="17" applyNumberFormat="1" applyAlignment="1">
      <alignment vertical="center"/>
    </xf>
    <xf numFmtId="0" fontId="9" fillId="0" borderId="0" xfId="17" applyFont="1" applyFill="1" applyAlignment="1">
      <alignment vertical="top"/>
    </xf>
    <xf numFmtId="3" fontId="5" fillId="0" borderId="0" xfId="17" applyNumberFormat="1" applyAlignment="1">
      <alignment vertical="top"/>
    </xf>
    <xf numFmtId="0" fontId="11" fillId="0" borderId="0" xfId="124" applyFont="1" applyFill="1" applyBorder="1" applyAlignment="1">
      <alignment horizontal="right" vertical="center"/>
    </xf>
    <xf numFmtId="0" fontId="9" fillId="0" borderId="0" xfId="17" applyFont="1" applyFill="1" applyBorder="1" applyAlignment="1"/>
    <xf numFmtId="0" fontId="5" fillId="0" borderId="0" xfId="17" applyAlignment="1"/>
    <xf numFmtId="0" fontId="5" fillId="0" borderId="0" xfId="17" applyFont="1" applyBorder="1" applyAlignment="1">
      <alignment horizontal="left"/>
    </xf>
    <xf numFmtId="0" fontId="58" fillId="0" borderId="0" xfId="17" applyFont="1" applyFill="1" applyAlignment="1">
      <alignment vertical="center"/>
    </xf>
    <xf numFmtId="3" fontId="21" fillId="0" borderId="0" xfId="17" applyNumberFormat="1" applyFont="1" applyAlignment="1">
      <alignment vertical="center"/>
    </xf>
    <xf numFmtId="0" fontId="15" fillId="0" borderId="0" xfId="0" applyFont="1" applyBorder="1"/>
    <xf numFmtId="3" fontId="10" fillId="0" borderId="0" xfId="0" applyNumberFormat="1" applyFont="1" applyBorder="1"/>
    <xf numFmtId="0" fontId="10" fillId="0" borderId="0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166" fontId="5" fillId="0" borderId="0" xfId="12" applyNumberFormat="1" applyAlignment="1">
      <alignment horizontal="right" vertical="top"/>
    </xf>
    <xf numFmtId="0" fontId="5" fillId="0" borderId="0" xfId="17" applyFont="1" applyAlignment="1">
      <alignment horizontal="left" indent="1"/>
    </xf>
    <xf numFmtId="168" fontId="21" fillId="0" borderId="0" xfId="12" applyNumberFormat="1" applyFont="1"/>
    <xf numFmtId="168" fontId="21" fillId="0" borderId="0" xfId="17" applyNumberFormat="1" applyFont="1" applyAlignment="1"/>
    <xf numFmtId="0" fontId="5" fillId="0" borderId="0" xfId="17" applyFont="1" applyAlignment="1">
      <alignment horizontal="right"/>
    </xf>
    <xf numFmtId="168" fontId="5" fillId="0" borderId="0" xfId="12" applyNumberFormat="1" applyFont="1" applyAlignment="1">
      <alignment horizontal="right"/>
    </xf>
    <xf numFmtId="168" fontId="5" fillId="0" borderId="1" xfId="12" applyNumberFormat="1" applyFont="1" applyBorder="1" applyAlignment="1">
      <alignment horizontal="right" vertical="top"/>
    </xf>
    <xf numFmtId="168" fontId="5" fillId="0" borderId="0" xfId="12" applyNumberFormat="1" applyFont="1" applyFill="1"/>
    <xf numFmtId="0" fontId="58" fillId="0" borderId="0" xfId="17" applyFont="1" applyFill="1"/>
    <xf numFmtId="0" fontId="5" fillId="0" borderId="0" xfId="17" applyFill="1"/>
    <xf numFmtId="0" fontId="5" fillId="0" borderId="0" xfId="17" applyFont="1" applyFill="1" applyAlignment="1">
      <alignment vertical="top"/>
    </xf>
    <xf numFmtId="0" fontId="0" fillId="0" borderId="0" xfId="0" applyAlignment="1"/>
    <xf numFmtId="0" fontId="5" fillId="0" borderId="1" xfId="0" applyFont="1" applyBorder="1" applyAlignment="1">
      <alignment horizontal="left"/>
    </xf>
    <xf numFmtId="198" fontId="0" fillId="0" borderId="0" xfId="0" applyNumberFormat="1" applyFill="1" applyAlignment="1">
      <alignment horizontal="right"/>
    </xf>
    <xf numFmtId="198" fontId="21" fillId="0" borderId="1" xfId="0" applyNumberFormat="1" applyFont="1" applyFill="1" applyBorder="1" applyAlignment="1">
      <alignment horizontal="right" vertical="center"/>
    </xf>
    <xf numFmtId="198" fontId="0" fillId="0" borderId="1" xfId="0" applyNumberFormat="1" applyFill="1" applyBorder="1" applyAlignment="1">
      <alignment horizontal="right"/>
    </xf>
    <xf numFmtId="0" fontId="0" fillId="0" borderId="0" xfId="0" applyAlignment="1"/>
    <xf numFmtId="0" fontId="37" fillId="0" borderId="0" xfId="14" applyFont="1" applyAlignment="1">
      <alignment horizontal="right"/>
    </xf>
    <xf numFmtId="180" fontId="40" fillId="0" borderId="0" xfId="0" applyNumberFormat="1" applyFont="1" applyAlignment="1">
      <alignment horizontal="right"/>
    </xf>
    <xf numFmtId="0" fontId="11" fillId="0" borderId="6" xfId="0" applyFont="1" applyFill="1" applyBorder="1" applyAlignment="1">
      <alignment horizontal="right" vertical="center" wrapText="1"/>
    </xf>
    <xf numFmtId="3" fontId="40" fillId="0" borderId="6" xfId="0" applyNumberFormat="1" applyFont="1" applyBorder="1" applyAlignment="1">
      <alignment horizontal="right" vertical="center" wrapText="1"/>
    </xf>
    <xf numFmtId="0" fontId="69" fillId="0" borderId="12" xfId="0" applyFont="1" applyBorder="1" applyAlignment="1">
      <alignment horizontal="center" vertical="center"/>
    </xf>
    <xf numFmtId="0" fontId="69" fillId="0" borderId="12" xfId="0" applyFont="1" applyFill="1" applyBorder="1" applyAlignment="1">
      <alignment horizontal="center" vertical="center"/>
    </xf>
    <xf numFmtId="0" fontId="69" fillId="0" borderId="0" xfId="0" applyFont="1"/>
    <xf numFmtId="0" fontId="70" fillId="0" borderId="12" xfId="0" applyFont="1" applyBorder="1" applyAlignment="1">
      <alignment horizontal="center" vertical="center"/>
    </xf>
    <xf numFmtId="0" fontId="70" fillId="0" borderId="13" xfId="0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Border="1"/>
    <xf numFmtId="0" fontId="71" fillId="0" borderId="0" xfId="0" applyFont="1" applyFill="1" applyBorder="1" applyAlignment="1">
      <alignment horizontal="center"/>
    </xf>
    <xf numFmtId="0" fontId="72" fillId="0" borderId="0" xfId="0" applyFont="1"/>
    <xf numFmtId="0" fontId="71" fillId="0" borderId="0" xfId="0" applyFont="1" applyFill="1"/>
    <xf numFmtId="0" fontId="71" fillId="0" borderId="0" xfId="0" applyFont="1" applyFill="1" applyAlignment="1">
      <alignment horizontal="center"/>
    </xf>
    <xf numFmtId="0" fontId="69" fillId="0" borderId="0" xfId="0" applyFont="1" applyFill="1"/>
    <xf numFmtId="17" fontId="71" fillId="0" borderId="0" xfId="0" applyNumberFormat="1" applyFont="1"/>
    <xf numFmtId="0" fontId="69" fillId="2" borderId="0" xfId="0" applyFont="1" applyFill="1"/>
    <xf numFmtId="0" fontId="71" fillId="0" borderId="12" xfId="0" applyFont="1" applyFill="1" applyBorder="1" applyAlignment="1">
      <alignment vertical="top"/>
    </xf>
    <xf numFmtId="0" fontId="71" fillId="0" borderId="12" xfId="0" applyFont="1" applyFill="1" applyBorder="1" applyAlignment="1">
      <alignment horizontal="center" vertical="top"/>
    </xf>
    <xf numFmtId="0" fontId="71" fillId="0" borderId="0" xfId="0" applyFont="1" applyAlignment="1">
      <alignment vertical="top"/>
    </xf>
    <xf numFmtId="0" fontId="71" fillId="0" borderId="0" xfId="0" applyFont="1" applyAlignment="1">
      <alignment horizontal="center"/>
    </xf>
    <xf numFmtId="0" fontId="73" fillId="0" borderId="0" xfId="0" applyFont="1"/>
    <xf numFmtId="0" fontId="5" fillId="0" borderId="0" xfId="0" applyFont="1" applyBorder="1" applyAlignment="1">
      <alignment horizontal="right" vertical="top"/>
    </xf>
    <xf numFmtId="166" fontId="5" fillId="0" borderId="0" xfId="12" applyNumberFormat="1" applyBorder="1" applyAlignment="1">
      <alignment horizontal="right" vertical="top"/>
    </xf>
    <xf numFmtId="0" fontId="0" fillId="0" borderId="0" xfId="0" applyAlignment="1"/>
    <xf numFmtId="168" fontId="74" fillId="0" borderId="0" xfId="0" applyNumberFormat="1" applyFont="1" applyBorder="1" applyAlignment="1">
      <alignment vertical="top"/>
    </xf>
    <xf numFmtId="168" fontId="0" fillId="0" borderId="0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0" fontId="5" fillId="0" borderId="0" xfId="0" applyFont="1" applyAlignment="1">
      <alignment horizontal="left" vertical="center" indent="2"/>
    </xf>
    <xf numFmtId="168" fontId="0" fillId="0" borderId="0" xfId="0" applyNumberFormat="1" applyBorder="1" applyAlignment="1">
      <alignment horizontal="right"/>
    </xf>
    <xf numFmtId="0" fontId="5" fillId="0" borderId="12" xfId="0" applyFont="1" applyFill="1" applyBorder="1" applyAlignment="1">
      <alignment vertical="top"/>
    </xf>
    <xf numFmtId="0" fontId="21" fillId="0" borderId="0" xfId="17" applyFont="1" applyBorder="1" applyAlignment="1">
      <alignment vertical="top"/>
    </xf>
    <xf numFmtId="0" fontId="38" fillId="0" borderId="0" xfId="17" applyFont="1" applyBorder="1" applyAlignment="1">
      <alignment vertical="center"/>
    </xf>
    <xf numFmtId="167" fontId="5" fillId="0" borderId="0" xfId="17" applyNumberFormat="1" applyFont="1" applyBorder="1" applyAlignment="1">
      <alignment vertical="center"/>
    </xf>
    <xf numFmtId="168" fontId="5" fillId="0" borderId="0" xfId="17" applyNumberFormat="1" applyAlignment="1"/>
    <xf numFmtId="0" fontId="0" fillId="0" borderId="0" xfId="0" applyAlignment="1"/>
    <xf numFmtId="201" fontId="0" fillId="0" borderId="0" xfId="0" applyNumberFormat="1" applyFill="1" applyAlignment="1">
      <alignment horizontal="right"/>
    </xf>
    <xf numFmtId="198" fontId="5" fillId="0" borderId="0" xfId="0" applyNumberFormat="1" applyFont="1" applyFill="1" applyAlignment="1">
      <alignment horizontal="right"/>
    </xf>
    <xf numFmtId="166" fontId="5" fillId="0" borderId="0" xfId="12" applyNumberFormat="1" applyAlignment="1">
      <alignment vertical="top"/>
    </xf>
    <xf numFmtId="0" fontId="5" fillId="0" borderId="0" xfId="0" applyFont="1" applyBorder="1" applyAlignment="1">
      <alignment horizontal="center" vertical="top"/>
    </xf>
    <xf numFmtId="0" fontId="25" fillId="0" borderId="0" xfId="0" applyFont="1" applyBorder="1" applyAlignment="1">
      <alignment horizontal="center" vertical="top"/>
    </xf>
    <xf numFmtId="0" fontId="25" fillId="0" borderId="0" xfId="0" applyFont="1" applyBorder="1" applyAlignment="1">
      <alignment vertical="top"/>
    </xf>
    <xf numFmtId="3" fontId="25" fillId="0" borderId="0" xfId="0" applyNumberFormat="1" applyFont="1" applyBorder="1" applyAlignment="1">
      <alignment vertical="top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3" fontId="25" fillId="0" borderId="1" xfId="0" applyNumberFormat="1" applyFont="1" applyBorder="1" applyAlignment="1">
      <alignment vertical="center"/>
    </xf>
    <xf numFmtId="0" fontId="5" fillId="0" borderId="0" xfId="0" applyFont="1" applyBorder="1" applyAlignment="1">
      <alignment horizontal="left" vertical="top" indent="1"/>
    </xf>
    <xf numFmtId="0" fontId="23" fillId="0" borderId="0" xfId="0" applyFont="1" applyBorder="1" applyAlignment="1">
      <alignment horizontal="center" vertical="top"/>
    </xf>
    <xf numFmtId="0" fontId="16" fillId="0" borderId="0" xfId="0" applyFont="1" applyBorder="1" applyAlignment="1">
      <alignment horizontal="left" vertical="top" indent="1"/>
    </xf>
    <xf numFmtId="3" fontId="16" fillId="0" borderId="0" xfId="0" applyNumberFormat="1" applyFont="1" applyBorder="1" applyAlignment="1">
      <alignment vertical="top"/>
    </xf>
    <xf numFmtId="0" fontId="23" fillId="0" borderId="0" xfId="0" applyFont="1" applyAlignment="1">
      <alignment vertical="top"/>
    </xf>
    <xf numFmtId="3" fontId="5" fillId="0" borderId="0" xfId="0" applyNumberFormat="1" applyFont="1" applyFill="1" applyBorder="1" applyAlignment="1">
      <alignment horizontal="right"/>
    </xf>
    <xf numFmtId="179" fontId="5" fillId="0" borderId="0" xfId="0" applyNumberFormat="1" applyFont="1" applyFill="1" applyBorder="1" applyAlignment="1">
      <alignment horizontal="right"/>
    </xf>
    <xf numFmtId="179" fontId="10" fillId="0" borderId="1" xfId="0" applyNumberFormat="1" applyFont="1" applyBorder="1" applyAlignment="1">
      <alignment horizontal="right" vertical="top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right" vertical="top"/>
    </xf>
    <xf numFmtId="0" fontId="10" fillId="0" borderId="6" xfId="0" applyNumberFormat="1" applyFont="1" applyBorder="1" applyAlignment="1">
      <alignment horizontal="right" vertical="center"/>
    </xf>
    <xf numFmtId="168" fontId="10" fillId="0" borderId="0" xfId="0" applyNumberFormat="1" applyFont="1"/>
    <xf numFmtId="0" fontId="9" fillId="0" borderId="0" xfId="122" applyFont="1" applyAlignment="1">
      <alignment vertical="center"/>
    </xf>
    <xf numFmtId="0" fontId="5" fillId="0" borderId="0" xfId="122" applyAlignment="1">
      <alignment vertical="center"/>
    </xf>
    <xf numFmtId="0" fontId="5" fillId="0" borderId="0" xfId="122"/>
    <xf numFmtId="0" fontId="75" fillId="0" borderId="6" xfId="122" applyFont="1" applyBorder="1" applyAlignment="1">
      <alignment horizontal="left" vertical="center"/>
    </xf>
    <xf numFmtId="0" fontId="11" fillId="0" borderId="6" xfId="122" applyFont="1" applyBorder="1" applyAlignment="1">
      <alignment horizontal="center" vertical="center"/>
    </xf>
    <xf numFmtId="0" fontId="11" fillId="0" borderId="6" xfId="122" applyFont="1" applyBorder="1" applyAlignment="1">
      <alignment horizontal="right" vertical="center"/>
    </xf>
    <xf numFmtId="49" fontId="5" fillId="0" borderId="0" xfId="122" applyNumberFormat="1" applyAlignment="1">
      <alignment horizontal="center"/>
    </xf>
    <xf numFmtId="49" fontId="5" fillId="0" borderId="0" xfId="122" applyNumberFormat="1"/>
    <xf numFmtId="168" fontId="5" fillId="0" borderId="0" xfId="122" applyNumberFormat="1"/>
    <xf numFmtId="49" fontId="11" fillId="0" borderId="0" xfId="122" applyNumberFormat="1" applyFont="1" applyAlignment="1">
      <alignment horizontal="center"/>
    </xf>
    <xf numFmtId="0" fontId="14" fillId="0" borderId="0" xfId="122" applyFont="1" applyAlignment="1">
      <alignment horizontal="left" indent="2"/>
    </xf>
    <xf numFmtId="49" fontId="12" fillId="0" borderId="0" xfId="122" applyNumberFormat="1" applyFont="1" applyAlignment="1">
      <alignment horizontal="center"/>
    </xf>
    <xf numFmtId="0" fontId="13" fillId="0" borderId="0" xfId="122" applyFont="1"/>
    <xf numFmtId="168" fontId="21" fillId="0" borderId="0" xfId="122" applyNumberFormat="1" applyFont="1"/>
    <xf numFmtId="49" fontId="34" fillId="0" borderId="1" xfId="122" applyNumberFormat="1" applyFont="1" applyBorder="1" applyAlignment="1">
      <alignment horizontal="center" vertical="top"/>
    </xf>
    <xf numFmtId="0" fontId="13" fillId="0" borderId="1" xfId="122" applyFont="1" applyBorder="1" applyAlignment="1">
      <alignment horizontal="left" vertical="top"/>
    </xf>
    <xf numFmtId="168" fontId="21" fillId="0" borderId="1" xfId="122" applyNumberFormat="1" applyFont="1" applyBorder="1" applyAlignment="1">
      <alignment vertical="top"/>
    </xf>
    <xf numFmtId="0" fontId="5" fillId="0" borderId="0" xfId="122" applyAlignment="1">
      <alignment vertical="top"/>
    </xf>
    <xf numFmtId="49" fontId="76" fillId="0" borderId="0" xfId="122" applyNumberFormat="1" applyFont="1" applyAlignment="1">
      <alignment horizontal="center" vertical="top"/>
    </xf>
    <xf numFmtId="0" fontId="16" fillId="0" borderId="0" xfId="122" applyFont="1" applyAlignment="1">
      <alignment horizontal="left" vertical="top"/>
    </xf>
    <xf numFmtId="168" fontId="16" fillId="0" borderId="0" xfId="122" applyNumberFormat="1" applyFont="1" applyAlignment="1">
      <alignment vertical="top"/>
    </xf>
    <xf numFmtId="0" fontId="16" fillId="0" borderId="0" xfId="122" applyFont="1" applyAlignment="1">
      <alignment vertical="top"/>
    </xf>
    <xf numFmtId="0" fontId="14" fillId="0" borderId="0" xfId="122" applyFont="1" applyAlignment="1">
      <alignment vertical="top"/>
    </xf>
    <xf numFmtId="0" fontId="11" fillId="0" borderId="0" xfId="122" applyFont="1" applyAlignment="1">
      <alignment vertical="center"/>
    </xf>
    <xf numFmtId="177" fontId="5" fillId="0" borderId="0" xfId="122" applyNumberFormat="1" applyAlignment="1">
      <alignment vertical="center"/>
    </xf>
    <xf numFmtId="3" fontId="11" fillId="0" borderId="0" xfId="122" applyNumberFormat="1" applyFont="1" applyAlignment="1">
      <alignment vertical="center"/>
    </xf>
    <xf numFmtId="49" fontId="12" fillId="0" borderId="6" xfId="122" applyNumberFormat="1" applyFont="1" applyBorder="1" applyAlignment="1">
      <alignment horizontal="center" vertical="center"/>
    </xf>
    <xf numFmtId="3" fontId="11" fillId="0" borderId="0" xfId="122" applyNumberFormat="1" applyFont="1"/>
    <xf numFmtId="49" fontId="13" fillId="0" borderId="0" xfId="122" applyNumberFormat="1" applyFont="1" applyAlignment="1">
      <alignment horizontal="center"/>
    </xf>
    <xf numFmtId="166" fontId="13" fillId="0" borderId="0" xfId="12" applyNumberFormat="1" applyFont="1"/>
    <xf numFmtId="0" fontId="21" fillId="0" borderId="0" xfId="122" applyFont="1"/>
    <xf numFmtId="166" fontId="13" fillId="0" borderId="1" xfId="12" applyNumberFormat="1" applyFont="1" applyBorder="1" applyAlignment="1">
      <alignment vertical="top"/>
    </xf>
    <xf numFmtId="49" fontId="77" fillId="0" borderId="0" xfId="122" applyNumberFormat="1" applyFont="1" applyAlignment="1">
      <alignment horizontal="center" vertical="top"/>
    </xf>
    <xf numFmtId="0" fontId="14" fillId="0" borderId="0" xfId="122" applyFont="1" applyAlignment="1">
      <alignment horizontal="left" vertical="top"/>
    </xf>
    <xf numFmtId="166" fontId="14" fillId="0" borderId="0" xfId="12" applyNumberFormat="1" applyFont="1" applyAlignment="1">
      <alignment vertical="top"/>
    </xf>
    <xf numFmtId="166" fontId="11" fillId="0" borderId="0" xfId="12" applyNumberFormat="1" applyFont="1" applyAlignment="1">
      <alignment vertical="center"/>
    </xf>
    <xf numFmtId="3" fontId="13" fillId="0" borderId="0" xfId="122" applyNumberFormat="1" applyFont="1" applyAlignment="1">
      <alignment vertical="center"/>
    </xf>
    <xf numFmtId="177" fontId="11" fillId="0" borderId="0" xfId="1" applyNumberFormat="1" applyFont="1" applyAlignment="1">
      <alignment horizontal="right"/>
    </xf>
    <xf numFmtId="166" fontId="11" fillId="0" borderId="0" xfId="12" applyNumberFormat="1" applyFont="1" applyAlignment="1">
      <alignment horizontal="right"/>
    </xf>
    <xf numFmtId="166" fontId="13" fillId="0" borderId="0" xfId="12" applyNumberFormat="1" applyFont="1" applyAlignment="1">
      <alignment horizontal="right"/>
    </xf>
    <xf numFmtId="9" fontId="13" fillId="0" borderId="1" xfId="12" applyFont="1" applyBorder="1" applyAlignment="1">
      <alignment horizontal="right" vertical="top"/>
    </xf>
    <xf numFmtId="171" fontId="11" fillId="0" borderId="0" xfId="1" applyNumberFormat="1" applyFont="1" applyAlignment="1">
      <alignment horizontal="right"/>
    </xf>
    <xf numFmtId="171" fontId="13" fillId="0" borderId="0" xfId="1" applyNumberFormat="1" applyFont="1"/>
    <xf numFmtId="171" fontId="13" fillId="0" borderId="1" xfId="1" applyNumberFormat="1" applyFont="1" applyBorder="1" applyAlignment="1">
      <alignment vertical="top"/>
    </xf>
    <xf numFmtId="0" fontId="11" fillId="0" borderId="0" xfId="122" applyFont="1" applyAlignment="1">
      <alignment horizontal="right" vertical="center"/>
    </xf>
    <xf numFmtId="166" fontId="5" fillId="0" borderId="0" xfId="191" applyNumberFormat="1"/>
    <xf numFmtId="166" fontId="21" fillId="0" borderId="0" xfId="191" applyNumberFormat="1" applyFont="1"/>
    <xf numFmtId="166" fontId="21" fillId="0" borderId="1" xfId="191" applyNumberFormat="1" applyFont="1" applyBorder="1" applyAlignment="1">
      <alignment vertical="top"/>
    </xf>
    <xf numFmtId="0" fontId="21" fillId="0" borderId="0" xfId="122" applyFont="1" applyAlignment="1">
      <alignment vertical="top"/>
    </xf>
    <xf numFmtId="0" fontId="5" fillId="0" borderId="0" xfId="122" applyAlignment="1">
      <alignment horizontal="center"/>
    </xf>
    <xf numFmtId="167" fontId="11" fillId="0" borderId="0" xfId="122" applyNumberFormat="1" applyFont="1"/>
    <xf numFmtId="167" fontId="13" fillId="0" borderId="0" xfId="122" applyNumberFormat="1" applyFont="1"/>
    <xf numFmtId="49" fontId="34" fillId="0" borderId="1" xfId="122" applyNumberFormat="1" applyFont="1" applyBorder="1" applyAlignment="1">
      <alignment horizontal="center" vertical="center"/>
    </xf>
    <xf numFmtId="167" fontId="13" fillId="0" borderId="1" xfId="122" applyNumberFormat="1" applyFont="1" applyBorder="1" applyAlignment="1">
      <alignment vertical="center"/>
    </xf>
    <xf numFmtId="166" fontId="13" fillId="0" borderId="1" xfId="12" applyNumberFormat="1" applyFont="1" applyBorder="1" applyAlignment="1">
      <alignment vertical="center"/>
    </xf>
    <xf numFmtId="9" fontId="13" fillId="0" borderId="1" xfId="12" applyFont="1" applyBorder="1" applyAlignment="1">
      <alignment vertical="center"/>
    </xf>
    <xf numFmtId="49" fontId="34" fillId="0" borderId="0" xfId="122" applyNumberFormat="1" applyFont="1" applyAlignment="1">
      <alignment horizontal="center"/>
    </xf>
    <xf numFmtId="0" fontId="21" fillId="0" borderId="0" xfId="122" applyFont="1" applyAlignment="1">
      <alignment vertical="center"/>
    </xf>
    <xf numFmtId="0" fontId="30" fillId="0" borderId="0" xfId="122" applyFont="1" applyAlignment="1">
      <alignment horizontal="left"/>
    </xf>
    <xf numFmtId="0" fontId="11" fillId="0" borderId="0" xfId="122" applyFont="1" applyAlignment="1">
      <alignment horizontal="left" indent="1"/>
    </xf>
    <xf numFmtId="0" fontId="13" fillId="0" borderId="0" xfId="122" applyFont="1" applyAlignment="1">
      <alignment horizontal="left" indent="2"/>
    </xf>
    <xf numFmtId="0" fontId="14" fillId="0" borderId="0" xfId="122" applyFont="1" applyAlignment="1">
      <alignment horizontal="left" indent="3"/>
    </xf>
    <xf numFmtId="166" fontId="14" fillId="0" borderId="0" xfId="12" applyNumberFormat="1" applyFont="1"/>
    <xf numFmtId="0" fontId="13" fillId="0" borderId="1" xfId="122" applyFont="1" applyBorder="1" applyAlignment="1">
      <alignment horizontal="left" vertical="center"/>
    </xf>
    <xf numFmtId="0" fontId="11" fillId="0" borderId="0" xfId="122" applyFont="1"/>
    <xf numFmtId="0" fontId="11" fillId="0" borderId="0" xfId="122" applyFont="1" applyAlignment="1">
      <alignment horizontal="left"/>
    </xf>
    <xf numFmtId="0" fontId="5" fillId="0" borderId="0" xfId="122" applyAlignment="1">
      <alignment horizontal="left" indent="1"/>
    </xf>
    <xf numFmtId="0" fontId="5" fillId="0" borderId="0" xfId="122" applyAlignment="1">
      <alignment horizontal="left"/>
    </xf>
    <xf numFmtId="49" fontId="11" fillId="0" borderId="1" xfId="122" applyNumberFormat="1" applyFont="1" applyBorder="1" applyAlignment="1">
      <alignment horizontal="center" vertical="center"/>
    </xf>
    <xf numFmtId="167" fontId="14" fillId="0" borderId="0" xfId="122" applyNumberFormat="1" applyFont="1"/>
    <xf numFmtId="49" fontId="0" fillId="0" borderId="0" xfId="0" applyNumberFormat="1" applyAlignment="1">
      <alignment horizontal="center"/>
    </xf>
    <xf numFmtId="49" fontId="5" fillId="0" borderId="0" xfId="0" applyNumberFormat="1" applyFont="1" applyAlignment="1">
      <alignment horizontal="center"/>
    </xf>
    <xf numFmtId="0" fontId="13" fillId="0" borderId="0" xfId="122" applyFont="1" applyBorder="1" applyAlignment="1">
      <alignment horizontal="left" vertical="top"/>
    </xf>
    <xf numFmtId="49" fontId="14" fillId="0" borderId="0" xfId="122" applyNumberFormat="1" applyFont="1" applyBorder="1" applyAlignment="1">
      <alignment horizontal="left" vertical="top"/>
    </xf>
    <xf numFmtId="177" fontId="11" fillId="0" borderId="0" xfId="1" applyNumberFormat="1" applyFont="1" applyAlignment="1">
      <alignment horizontal="right" vertical="top"/>
    </xf>
    <xf numFmtId="166" fontId="11" fillId="0" borderId="0" xfId="12" applyNumberFormat="1" applyFont="1" applyAlignment="1">
      <alignment horizontal="right" vertical="top"/>
    </xf>
    <xf numFmtId="171" fontId="11" fillId="0" borderId="0" xfId="1" applyNumberFormat="1" applyFont="1" applyAlignment="1">
      <alignment horizontal="right" vertical="top"/>
    </xf>
    <xf numFmtId="166" fontId="5" fillId="0" borderId="0" xfId="191" applyNumberFormat="1" applyAlignment="1">
      <alignment vertical="top"/>
    </xf>
    <xf numFmtId="0" fontId="40" fillId="0" borderId="0" xfId="0" applyFont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left" indent="1"/>
    </xf>
    <xf numFmtId="0" fontId="40" fillId="0" borderId="0" xfId="0" applyFont="1" applyAlignment="1">
      <alignment horizontal="left" indent="3"/>
    </xf>
    <xf numFmtId="0" fontId="40" fillId="0" borderId="0" xfId="0" applyFont="1" applyAlignment="1">
      <alignment horizontal="left" indent="4"/>
    </xf>
    <xf numFmtId="0" fontId="40" fillId="0" borderId="0" xfId="0" applyFont="1" applyAlignment="1">
      <alignment horizontal="left" indent="5"/>
    </xf>
    <xf numFmtId="180" fontId="43" fillId="0" borderId="0" xfId="0" applyNumberFormat="1" applyFont="1"/>
    <xf numFmtId="0" fontId="40" fillId="0" borderId="1" xfId="0" applyFont="1" applyBorder="1" applyAlignment="1">
      <alignment horizontal="center" vertical="top"/>
    </xf>
    <xf numFmtId="0" fontId="78" fillId="0" borderId="0" xfId="0" applyFont="1" applyAlignment="1">
      <alignment horizontal="left" indent="2"/>
    </xf>
    <xf numFmtId="0" fontId="43" fillId="0" borderId="0" xfId="0" applyFont="1" applyAlignment="1">
      <alignment horizontal="left" indent="2"/>
    </xf>
    <xf numFmtId="0" fontId="78" fillId="0" borderId="0" xfId="0" applyFont="1" applyAlignment="1">
      <alignment horizontal="left" indent="3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left" vertical="top"/>
    </xf>
    <xf numFmtId="180" fontId="40" fillId="0" borderId="0" xfId="0" applyNumberFormat="1" applyFont="1" applyAlignment="1">
      <alignment vertical="top"/>
    </xf>
    <xf numFmtId="0" fontId="40" fillId="0" borderId="0" xfId="0" applyFont="1" applyAlignment="1">
      <alignment vertical="top"/>
    </xf>
    <xf numFmtId="0" fontId="78" fillId="0" borderId="0" xfId="0" applyFont="1" applyAlignment="1">
      <alignment horizontal="left" vertical="top" indent="2"/>
    </xf>
    <xf numFmtId="0" fontId="78" fillId="0" borderId="0" xfId="0" applyFont="1" applyAlignment="1">
      <alignment horizontal="left" indent="4"/>
    </xf>
    <xf numFmtId="0" fontId="40" fillId="0" borderId="1" xfId="0" applyFont="1" applyBorder="1" applyAlignment="1">
      <alignment horizontal="left" vertical="top"/>
    </xf>
    <xf numFmtId="0" fontId="78" fillId="0" borderId="1" xfId="0" applyFont="1" applyBorder="1" applyAlignment="1">
      <alignment horizontal="left" vertical="top" indent="2"/>
    </xf>
    <xf numFmtId="0" fontId="40" fillId="0" borderId="2" xfId="0" applyFont="1" applyBorder="1" applyAlignment="1">
      <alignment horizontal="center"/>
    </xf>
    <xf numFmtId="0" fontId="40" fillId="0" borderId="2" xfId="0" applyFont="1" applyBorder="1"/>
    <xf numFmtId="0" fontId="44" fillId="0" borderId="2" xfId="0" applyFont="1" applyBorder="1"/>
    <xf numFmtId="180" fontId="43" fillId="0" borderId="2" xfId="0" applyNumberFormat="1" applyFont="1" applyBorder="1"/>
    <xf numFmtId="0" fontId="43" fillId="0" borderId="2" xfId="0" applyFont="1" applyBorder="1"/>
    <xf numFmtId="3" fontId="40" fillId="0" borderId="2" xfId="0" applyNumberFormat="1" applyFont="1" applyBorder="1"/>
    <xf numFmtId="0" fontId="44" fillId="0" borderId="0" xfId="0" applyFont="1" applyAlignment="1">
      <alignment horizontal="left" indent="1"/>
    </xf>
    <xf numFmtId="0" fontId="40" fillId="0" borderId="0" xfId="0" applyFont="1" applyAlignment="1">
      <alignment horizontal="left" vertical="top" indent="3"/>
    </xf>
    <xf numFmtId="180" fontId="43" fillId="0" borderId="0" xfId="0" applyNumberFormat="1" applyFont="1" applyAlignment="1">
      <alignment vertical="top"/>
    </xf>
    <xf numFmtId="0" fontId="43" fillId="0" borderId="0" xfId="0" applyFont="1" applyAlignment="1">
      <alignment vertical="top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 vertical="top" indent="3"/>
    </xf>
    <xf numFmtId="180" fontId="43" fillId="0" borderId="1" xfId="0" applyNumberFormat="1" applyFont="1" applyBorder="1" applyAlignment="1">
      <alignment vertical="top"/>
    </xf>
    <xf numFmtId="3" fontId="40" fillId="0" borderId="0" xfId="0" applyNumberFormat="1" applyFont="1" applyAlignment="1">
      <alignment vertical="top"/>
    </xf>
    <xf numFmtId="3" fontId="41" fillId="0" borderId="2" xfId="0" applyNumberFormat="1" applyFont="1" applyBorder="1"/>
    <xf numFmtId="179" fontId="43" fillId="0" borderId="0" xfId="0" applyNumberFormat="1" applyFont="1"/>
    <xf numFmtId="0" fontId="40" fillId="0" borderId="1" xfId="0" applyFont="1" applyBorder="1" applyAlignment="1">
      <alignment horizontal="left" vertical="top" indent="1"/>
    </xf>
    <xf numFmtId="202" fontId="40" fillId="0" borderId="2" xfId="0" applyNumberFormat="1" applyFont="1" applyBorder="1" applyAlignment="1">
      <alignment horizontal="center"/>
    </xf>
    <xf numFmtId="202" fontId="40" fillId="0" borderId="0" xfId="0" applyNumberFormat="1" applyFont="1" applyAlignment="1">
      <alignment horizontal="center"/>
    </xf>
    <xf numFmtId="202" fontId="40" fillId="0" borderId="1" xfId="0" applyNumberFormat="1" applyFont="1" applyBorder="1" applyAlignment="1">
      <alignment horizontal="center" vertical="top"/>
    </xf>
    <xf numFmtId="202" fontId="40" fillId="0" borderId="0" xfId="0" applyNumberFormat="1" applyFont="1"/>
    <xf numFmtId="0" fontId="40" fillId="0" borderId="1" xfId="0" applyFont="1" applyBorder="1" applyAlignment="1">
      <alignment horizontal="left" vertical="top" indent="4"/>
    </xf>
    <xf numFmtId="0" fontId="37" fillId="0" borderId="0" xfId="192"/>
    <xf numFmtId="3" fontId="37" fillId="0" borderId="0" xfId="192" applyNumberFormat="1"/>
    <xf numFmtId="0" fontId="37" fillId="0" borderId="0" xfId="192" applyAlignment="1">
      <alignment horizontal="left" indent="1"/>
    </xf>
    <xf numFmtId="0" fontId="37" fillId="0" borderId="0" xfId="192" applyAlignment="1">
      <alignment horizontal="center"/>
    </xf>
    <xf numFmtId="0" fontId="37" fillId="0" borderId="0" xfId="192" applyAlignment="1">
      <alignment horizontal="left" vertical="center"/>
    </xf>
    <xf numFmtId="0" fontId="37" fillId="0" borderId="0" xfId="192" applyAlignment="1">
      <alignment vertical="center"/>
    </xf>
    <xf numFmtId="0" fontId="37" fillId="0" borderId="1" xfId="192" applyBorder="1" applyAlignment="1">
      <alignment horizontal="center" vertical="center"/>
    </xf>
    <xf numFmtId="0" fontId="37" fillId="0" borderId="6" xfId="192" applyBorder="1" applyAlignment="1">
      <alignment horizontal="center" vertical="center"/>
    </xf>
    <xf numFmtId="0" fontId="37" fillId="0" borderId="6" xfId="192" applyBorder="1" applyAlignment="1">
      <alignment vertical="center"/>
    </xf>
    <xf numFmtId="0" fontId="37" fillId="0" borderId="6" xfId="192" applyBorder="1" applyAlignment="1">
      <alignment horizontal="right" vertical="center"/>
    </xf>
    <xf numFmtId="3" fontId="37" fillId="0" borderId="0" xfId="192" applyNumberFormat="1" applyAlignment="1">
      <alignment vertical="center"/>
    </xf>
    <xf numFmtId="0" fontId="37" fillId="0" borderId="1" xfId="192" applyBorder="1" applyAlignment="1">
      <alignment horizontal="left" vertical="center" indent="1"/>
    </xf>
    <xf numFmtId="3" fontId="5" fillId="0" borderId="1" xfId="192" applyNumberFormat="1" applyFont="1" applyBorder="1" applyAlignment="1">
      <alignment vertical="center"/>
    </xf>
    <xf numFmtId="3" fontId="5" fillId="0" borderId="0" xfId="192" applyNumberFormat="1" applyFont="1"/>
    <xf numFmtId="3" fontId="5" fillId="0" borderId="0" xfId="192" applyNumberFormat="1" applyFont="1" applyAlignment="1">
      <alignment horizontal="right"/>
    </xf>
    <xf numFmtId="166" fontId="5" fillId="0" borderId="0" xfId="193" applyNumberFormat="1" applyFont="1"/>
    <xf numFmtId="0" fontId="13" fillId="0" borderId="0" xfId="0" applyFont="1" applyAlignment="1">
      <alignment horizontal="left"/>
    </xf>
    <xf numFmtId="3" fontId="11" fillId="0" borderId="1" xfId="6" applyNumberFormat="1" applyBorder="1" applyAlignment="1">
      <alignment horizontal="left" indent="1"/>
    </xf>
    <xf numFmtId="0" fontId="75" fillId="0" borderId="6" xfId="122" applyFont="1" applyBorder="1" applyAlignment="1">
      <alignment horizontal="center" vertical="center"/>
    </xf>
    <xf numFmtId="0" fontId="37" fillId="0" borderId="0" xfId="0" applyFont="1" applyAlignment="1">
      <alignment horizontal="left" indent="2"/>
    </xf>
    <xf numFmtId="0" fontId="37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0" fontId="38" fillId="0" borderId="6" xfId="0" applyFont="1" applyBorder="1" applyAlignment="1">
      <alignment vertical="center"/>
    </xf>
    <xf numFmtId="0" fontId="65" fillId="0" borderId="0" xfId="0" applyFont="1" applyAlignment="1">
      <alignment horizontal="left" indent="1"/>
    </xf>
    <xf numFmtId="0" fontId="16" fillId="0" borderId="0" xfId="17" applyFont="1" applyAlignment="1">
      <alignment horizontal="left" indent="1"/>
    </xf>
    <xf numFmtId="166" fontId="21" fillId="0" borderId="6" xfId="12" applyNumberFormat="1" applyFont="1" applyBorder="1" applyAlignment="1">
      <alignment vertical="top"/>
    </xf>
    <xf numFmtId="167" fontId="21" fillId="0" borderId="6" xfId="17" applyNumberFormat="1" applyFont="1" applyBorder="1" applyAlignment="1">
      <alignment vertical="top"/>
    </xf>
    <xf numFmtId="166" fontId="38" fillId="0" borderId="0" xfId="12" applyNumberFormat="1" applyFont="1" applyAlignment="1">
      <alignment vertical="center"/>
    </xf>
    <xf numFmtId="0" fontId="9" fillId="0" borderId="0" xfId="122" applyFont="1" applyFill="1" applyAlignment="1">
      <alignment vertical="center"/>
    </xf>
    <xf numFmtId="0" fontId="5" fillId="0" borderId="0" xfId="122" applyFill="1" applyAlignment="1">
      <alignment vertical="center"/>
    </xf>
    <xf numFmtId="166" fontId="21" fillId="0" borderId="6" xfId="12" applyNumberFormat="1" applyFont="1" applyBorder="1" applyAlignment="1">
      <alignment vertical="center"/>
    </xf>
    <xf numFmtId="167" fontId="21" fillId="0" borderId="6" xfId="17" applyNumberFormat="1" applyFont="1" applyBorder="1" applyAlignment="1">
      <alignment vertical="center"/>
    </xf>
    <xf numFmtId="0" fontId="38" fillId="0" borderId="1" xfId="0" applyFont="1" applyBorder="1" applyAlignment="1">
      <alignment vertical="center"/>
    </xf>
    <xf numFmtId="0" fontId="80" fillId="0" borderId="12" xfId="0" applyFont="1" applyBorder="1" applyAlignment="1">
      <alignment horizontal="center" vertical="center" wrapText="1"/>
    </xf>
    <xf numFmtId="0" fontId="74" fillId="0" borderId="0" xfId="4" applyFont="1" applyAlignment="1" applyProtection="1">
      <alignment horizontal="center"/>
    </xf>
    <xf numFmtId="0" fontId="74" fillId="0" borderId="0" xfId="4" applyFont="1" applyFill="1" applyAlignment="1" applyProtection="1">
      <alignment horizontal="center"/>
    </xf>
    <xf numFmtId="3" fontId="43" fillId="0" borderId="0" xfId="0" applyNumberFormat="1" applyFont="1" applyFill="1" applyAlignment="1">
      <alignment horizontal="left" indent="1"/>
    </xf>
    <xf numFmtId="180" fontId="40" fillId="0" borderId="0" xfId="0" applyNumberFormat="1" applyFont="1" applyFill="1"/>
    <xf numFmtId="0" fontId="40" fillId="0" borderId="0" xfId="0" applyFont="1" applyFill="1"/>
    <xf numFmtId="166" fontId="0" fillId="0" borderId="10" xfId="12" applyNumberFormat="1" applyFont="1" applyBorder="1" applyAlignment="1">
      <alignment vertical="center"/>
    </xf>
    <xf numFmtId="3" fontId="0" fillId="0" borderId="3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3" xfId="12" applyNumberFormat="1" applyFont="1" applyBorder="1" applyAlignment="1">
      <alignment horizontal="center"/>
    </xf>
    <xf numFmtId="166" fontId="0" fillId="0" borderId="6" xfId="12" applyNumberFormat="1" applyFont="1" applyBorder="1" applyAlignment="1">
      <alignment horizontal="center"/>
    </xf>
    <xf numFmtId="166" fontId="0" fillId="0" borderId="4" xfId="12" applyNumberFormat="1" applyFont="1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8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0" fillId="0" borderId="3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0" borderId="15" xfId="5" applyFont="1" applyBorder="1" applyAlignment="1">
      <alignment horizontal="center" vertical="center" wrapText="1"/>
    </xf>
    <xf numFmtId="0" fontId="5" fillId="0" borderId="16" xfId="5" applyFont="1" applyBorder="1" applyAlignment="1">
      <alignment horizontal="center" vertical="center" wrapText="1"/>
    </xf>
    <xf numFmtId="0" fontId="5" fillId="0" borderId="3" xfId="5" applyFont="1" applyBorder="1" applyAlignment="1">
      <alignment horizontal="center"/>
    </xf>
    <xf numFmtId="0" fontId="5" fillId="0" borderId="6" xfId="5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5" fillId="0" borderId="3" xfId="17" applyFont="1" applyBorder="1" applyAlignment="1">
      <alignment horizontal="center"/>
    </xf>
    <xf numFmtId="0" fontId="5" fillId="0" borderId="6" xfId="17" applyFont="1" applyBorder="1" applyAlignment="1">
      <alignment horizontal="center"/>
    </xf>
    <xf numFmtId="0" fontId="5" fillId="0" borderId="2" xfId="5" applyFont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9" xfId="5" applyFont="1" applyBorder="1" applyAlignment="1">
      <alignment horizontal="center" vertical="center"/>
    </xf>
    <xf numFmtId="0" fontId="5" fillId="0" borderId="8" xfId="5" applyFont="1" applyBorder="1" applyAlignment="1">
      <alignment horizontal="center" vertical="center"/>
    </xf>
    <xf numFmtId="0" fontId="5" fillId="0" borderId="4" xfId="5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167" fontId="11" fillId="0" borderId="0" xfId="8" applyNumberFormat="1" applyFont="1" applyAlignment="1">
      <alignment horizontal="left" wrapText="1" indent="1"/>
    </xf>
    <xf numFmtId="0" fontId="5" fillId="0" borderId="6" xfId="5" applyFont="1" applyBorder="1" applyAlignment="1">
      <alignment horizontal="center" vertical="center"/>
    </xf>
    <xf numFmtId="0" fontId="5" fillId="0" borderId="4" xfId="5" applyFont="1" applyBorder="1" applyAlignment="1">
      <alignment horizontal="center" vertical="center"/>
    </xf>
  </cellXfs>
  <cellStyles count="195">
    <cellStyle name="_LISC_WSM" xfId="20" xr:uid="{00000000-0005-0000-0000-000000000000}"/>
    <cellStyle name="1 indent" xfId="21" xr:uid="{00000000-0005-0000-0000-000001000000}"/>
    <cellStyle name="2 indents" xfId="22" xr:uid="{00000000-0005-0000-0000-000002000000}"/>
    <cellStyle name="3 indents" xfId="23" xr:uid="{00000000-0005-0000-0000-000003000000}"/>
    <cellStyle name="4 indents" xfId="24" xr:uid="{00000000-0005-0000-0000-000004000000}"/>
    <cellStyle name="5 indents" xfId="25" xr:uid="{00000000-0005-0000-0000-000005000000}"/>
    <cellStyle name="clsAltData" xfId="26" xr:uid="{00000000-0005-0000-0000-000006000000}"/>
    <cellStyle name="clsAltMRVData" xfId="27" xr:uid="{00000000-0005-0000-0000-000007000000}"/>
    <cellStyle name="clsBlank" xfId="28" xr:uid="{00000000-0005-0000-0000-000008000000}"/>
    <cellStyle name="clsColumnHeader" xfId="29" xr:uid="{00000000-0005-0000-0000-000009000000}"/>
    <cellStyle name="clsData" xfId="30" xr:uid="{00000000-0005-0000-0000-00000A000000}"/>
    <cellStyle name="clsDefault" xfId="31" xr:uid="{00000000-0005-0000-0000-00000B000000}"/>
    <cellStyle name="clsFooter" xfId="32" xr:uid="{00000000-0005-0000-0000-00000C000000}"/>
    <cellStyle name="clsIndexTableData" xfId="33" xr:uid="{00000000-0005-0000-0000-00000D000000}"/>
    <cellStyle name="clsIndexTableHdr" xfId="34" xr:uid="{00000000-0005-0000-0000-00000E000000}"/>
    <cellStyle name="clsIndexTableTitle" xfId="35" xr:uid="{00000000-0005-0000-0000-00000F000000}"/>
    <cellStyle name="clsMRVData" xfId="36" xr:uid="{00000000-0005-0000-0000-000010000000}"/>
    <cellStyle name="clsReportFooter" xfId="37" xr:uid="{00000000-0005-0000-0000-000011000000}"/>
    <cellStyle name="clsReportHeader" xfId="38" xr:uid="{00000000-0005-0000-0000-000012000000}"/>
    <cellStyle name="clsRowHeader" xfId="39" xr:uid="{00000000-0005-0000-0000-000013000000}"/>
    <cellStyle name="clsScale" xfId="40" xr:uid="{00000000-0005-0000-0000-000014000000}"/>
    <cellStyle name="clsSection" xfId="41" xr:uid="{00000000-0005-0000-0000-000015000000}"/>
    <cellStyle name="Comma" xfId="1" builtinId="3"/>
    <cellStyle name="Comma [0] 2" xfId="42" xr:uid="{00000000-0005-0000-0000-000017000000}"/>
    <cellStyle name="Comma 10" xfId="43" xr:uid="{00000000-0005-0000-0000-000018000000}"/>
    <cellStyle name="Comma 11" xfId="44" xr:uid="{00000000-0005-0000-0000-000019000000}"/>
    <cellStyle name="Comma 12" xfId="45" xr:uid="{00000000-0005-0000-0000-00001A000000}"/>
    <cellStyle name="Comma 13" xfId="46" xr:uid="{00000000-0005-0000-0000-00001B000000}"/>
    <cellStyle name="Comma 14" xfId="47" xr:uid="{00000000-0005-0000-0000-00001C000000}"/>
    <cellStyle name="Comma 15" xfId="48" xr:uid="{00000000-0005-0000-0000-00001D000000}"/>
    <cellStyle name="Comma 16" xfId="49" xr:uid="{00000000-0005-0000-0000-00001E000000}"/>
    <cellStyle name="Comma 17" xfId="50" xr:uid="{00000000-0005-0000-0000-00001F000000}"/>
    <cellStyle name="Comma 18" xfId="51" xr:uid="{00000000-0005-0000-0000-000020000000}"/>
    <cellStyle name="Comma 19" xfId="52" xr:uid="{00000000-0005-0000-0000-000021000000}"/>
    <cellStyle name="Comma 2" xfId="2" xr:uid="{00000000-0005-0000-0000-000022000000}"/>
    <cellStyle name="Comma 2 2" xfId="53" xr:uid="{00000000-0005-0000-0000-000023000000}"/>
    <cellStyle name="Comma 2 2 2" xfId="54" xr:uid="{00000000-0005-0000-0000-000024000000}"/>
    <cellStyle name="Comma 2 2 2 2" xfId="55" xr:uid="{00000000-0005-0000-0000-000025000000}"/>
    <cellStyle name="Comma 2 2 2 3" xfId="56" xr:uid="{00000000-0005-0000-0000-000026000000}"/>
    <cellStyle name="Comma 2 2 3" xfId="57" xr:uid="{00000000-0005-0000-0000-000027000000}"/>
    <cellStyle name="Comma 2 3" xfId="58" xr:uid="{00000000-0005-0000-0000-000028000000}"/>
    <cellStyle name="Comma 2 3 2" xfId="59" xr:uid="{00000000-0005-0000-0000-000029000000}"/>
    <cellStyle name="Comma 2 4" xfId="60" xr:uid="{00000000-0005-0000-0000-00002A000000}"/>
    <cellStyle name="Comma 2 5" xfId="61" xr:uid="{00000000-0005-0000-0000-00002B000000}"/>
    <cellStyle name="Comma 2 6" xfId="62" xr:uid="{00000000-0005-0000-0000-00002C000000}"/>
    <cellStyle name="Comma 20" xfId="63" xr:uid="{00000000-0005-0000-0000-00002D000000}"/>
    <cellStyle name="Comma 21" xfId="64" xr:uid="{00000000-0005-0000-0000-00002E000000}"/>
    <cellStyle name="Comma 22" xfId="65" xr:uid="{00000000-0005-0000-0000-00002F000000}"/>
    <cellStyle name="Comma 23" xfId="66" xr:uid="{00000000-0005-0000-0000-000030000000}"/>
    <cellStyle name="Comma 24" xfId="67" xr:uid="{00000000-0005-0000-0000-000031000000}"/>
    <cellStyle name="Comma 25" xfId="68" xr:uid="{00000000-0005-0000-0000-000032000000}"/>
    <cellStyle name="Comma 26" xfId="69" xr:uid="{00000000-0005-0000-0000-000033000000}"/>
    <cellStyle name="Comma 27" xfId="70" xr:uid="{00000000-0005-0000-0000-000034000000}"/>
    <cellStyle name="Comma 28" xfId="71" xr:uid="{00000000-0005-0000-0000-000035000000}"/>
    <cellStyle name="Comma 29" xfId="72" xr:uid="{00000000-0005-0000-0000-000036000000}"/>
    <cellStyle name="Comma 3" xfId="73" xr:uid="{00000000-0005-0000-0000-000037000000}"/>
    <cellStyle name="Comma 30" xfId="74" xr:uid="{00000000-0005-0000-0000-000038000000}"/>
    <cellStyle name="Comma 31" xfId="75" xr:uid="{00000000-0005-0000-0000-000039000000}"/>
    <cellStyle name="Comma 32" xfId="76" xr:uid="{00000000-0005-0000-0000-00003A000000}"/>
    <cellStyle name="Comma 33" xfId="77" xr:uid="{00000000-0005-0000-0000-00003B000000}"/>
    <cellStyle name="Comma 34" xfId="78" xr:uid="{00000000-0005-0000-0000-00003C000000}"/>
    <cellStyle name="Comma 35" xfId="79" xr:uid="{00000000-0005-0000-0000-00003D000000}"/>
    <cellStyle name="Comma 36" xfId="80" xr:uid="{00000000-0005-0000-0000-00003E000000}"/>
    <cellStyle name="Comma 37" xfId="81" xr:uid="{00000000-0005-0000-0000-00003F000000}"/>
    <cellStyle name="Comma 38" xfId="82" xr:uid="{00000000-0005-0000-0000-000040000000}"/>
    <cellStyle name="Comma 39" xfId="194" xr:uid="{54B7A4E8-C5CC-4ADC-BBB0-B0A9FF0ACEB0}"/>
    <cellStyle name="Comma 4" xfId="83" xr:uid="{00000000-0005-0000-0000-000041000000}"/>
    <cellStyle name="Comma 5" xfId="84" xr:uid="{00000000-0005-0000-0000-000042000000}"/>
    <cellStyle name="Comma 5 2" xfId="85" xr:uid="{00000000-0005-0000-0000-000043000000}"/>
    <cellStyle name="Comma 5 3" xfId="86" xr:uid="{00000000-0005-0000-0000-000044000000}"/>
    <cellStyle name="Comma 6" xfId="87" xr:uid="{00000000-0005-0000-0000-000045000000}"/>
    <cellStyle name="Comma 7" xfId="88" xr:uid="{00000000-0005-0000-0000-000046000000}"/>
    <cellStyle name="Comma 8" xfId="89" xr:uid="{00000000-0005-0000-0000-000047000000}"/>
    <cellStyle name="Comma 9" xfId="90" xr:uid="{00000000-0005-0000-0000-000048000000}"/>
    <cellStyle name="Comma0" xfId="91" xr:uid="{00000000-0005-0000-0000-000049000000}"/>
    <cellStyle name="Comma0 2" xfId="92" xr:uid="{00000000-0005-0000-0000-00004A000000}"/>
    <cellStyle name="Currency0" xfId="93" xr:uid="{00000000-0005-0000-0000-00004B000000}"/>
    <cellStyle name="Currency0 2" xfId="94" xr:uid="{00000000-0005-0000-0000-00004C000000}"/>
    <cellStyle name="Date" xfId="95" xr:uid="{00000000-0005-0000-0000-00004D000000}"/>
    <cellStyle name="Date 2" xfId="96" xr:uid="{00000000-0005-0000-0000-00004E000000}"/>
    <cellStyle name="Euro" xfId="97" xr:uid="{00000000-0005-0000-0000-00004F000000}"/>
    <cellStyle name="Fixed" xfId="98" xr:uid="{00000000-0005-0000-0000-000050000000}"/>
    <cellStyle name="Fixed 2" xfId="99" xr:uid="{00000000-0005-0000-0000-000051000000}"/>
    <cellStyle name="General" xfId="100" xr:uid="{00000000-0005-0000-0000-000052000000}"/>
    <cellStyle name="General 2" xfId="101" xr:uid="{00000000-0005-0000-0000-000053000000}"/>
    <cellStyle name="Grey" xfId="102" xr:uid="{00000000-0005-0000-0000-000054000000}"/>
    <cellStyle name="Heading 1 2" xfId="103" xr:uid="{00000000-0005-0000-0000-000055000000}"/>
    <cellStyle name="Heading 2 2" xfId="104" xr:uid="{00000000-0005-0000-0000-000056000000}"/>
    <cellStyle name="helv" xfId="3" xr:uid="{00000000-0005-0000-0000-000057000000}"/>
    <cellStyle name="helv 2" xfId="105" xr:uid="{00000000-0005-0000-0000-000058000000}"/>
    <cellStyle name="Hyperlink" xfId="4" builtinId="8"/>
    <cellStyle name="Hyperlink 2" xfId="106" xr:uid="{00000000-0005-0000-0000-00005A000000}"/>
    <cellStyle name="Hyperlink 3" xfId="107" xr:uid="{00000000-0005-0000-0000-00005B000000}"/>
    <cellStyle name="imf-one decimal" xfId="108" xr:uid="{00000000-0005-0000-0000-00005C000000}"/>
    <cellStyle name="imf-zero decimal" xfId="109" xr:uid="{00000000-0005-0000-0000-00005D000000}"/>
    <cellStyle name="Input [yellow]" xfId="110" xr:uid="{00000000-0005-0000-0000-00005E000000}"/>
    <cellStyle name="Lien hypertexte visité_Condensé n° 39 du 29-03.11 Année 2001" xfId="111" xr:uid="{00000000-0005-0000-0000-00005F000000}"/>
    <cellStyle name="Lien hypertexte_Condensé n° 39 du 29-03.11 Année 2001" xfId="112" xr:uid="{00000000-0005-0000-0000-000060000000}"/>
    <cellStyle name="Milliers [0]_Condensé n° 39 du 29-03.11 Année 2001" xfId="113" xr:uid="{00000000-0005-0000-0000-000061000000}"/>
    <cellStyle name="Milliers_Condensé 39 Rel.Ext" xfId="114" xr:uid="{00000000-0005-0000-0000-000062000000}"/>
    <cellStyle name="Monétaire [0]_Condensé n° 39 du 29-03.11 Année 2001" xfId="115" xr:uid="{00000000-0005-0000-0000-000063000000}"/>
    <cellStyle name="Monétaire_CONDENSE N° 39  PRIX  2001" xfId="116" xr:uid="{00000000-0005-0000-0000-000064000000}"/>
    <cellStyle name="Normal" xfId="0" builtinId="0"/>
    <cellStyle name="Normal - Style1" xfId="117" xr:uid="{00000000-0005-0000-0000-000066000000}"/>
    <cellStyle name="Normal 10" xfId="118" xr:uid="{00000000-0005-0000-0000-000067000000}"/>
    <cellStyle name="Normal 11" xfId="119" xr:uid="{00000000-0005-0000-0000-000068000000}"/>
    <cellStyle name="Normal 12" xfId="120" xr:uid="{00000000-0005-0000-0000-000069000000}"/>
    <cellStyle name="Normal 12 2" xfId="121" xr:uid="{00000000-0005-0000-0000-00006A000000}"/>
    <cellStyle name="Normal 12 3" xfId="190" xr:uid="{00000000-0005-0000-0000-00006B000000}"/>
    <cellStyle name="Normal 13" xfId="122" xr:uid="{00000000-0005-0000-0000-00006C000000}"/>
    <cellStyle name="Normal 14" xfId="123" xr:uid="{00000000-0005-0000-0000-00006D000000}"/>
    <cellStyle name="Normal 15" xfId="124" xr:uid="{00000000-0005-0000-0000-00006E000000}"/>
    <cellStyle name="Normal 16" xfId="192" xr:uid="{4B47A87A-9DD5-49C2-BAC1-BFA5D3577649}"/>
    <cellStyle name="Normal 2" xfId="5" xr:uid="{00000000-0005-0000-0000-00006F000000}"/>
    <cellStyle name="Normal 2 2" xfId="125" xr:uid="{00000000-0005-0000-0000-000070000000}"/>
    <cellStyle name="Normal 2 2 2" xfId="126" xr:uid="{00000000-0005-0000-0000-000071000000}"/>
    <cellStyle name="Normal 2 2 3" xfId="127" xr:uid="{00000000-0005-0000-0000-000072000000}"/>
    <cellStyle name="Normal 2 3" xfId="128" xr:uid="{00000000-0005-0000-0000-000073000000}"/>
    <cellStyle name="Normal 2 3 2" xfId="129" xr:uid="{00000000-0005-0000-0000-000074000000}"/>
    <cellStyle name="Normal 2 3 3" xfId="130" xr:uid="{00000000-0005-0000-0000-000075000000}"/>
    <cellStyle name="Normal 2 4" xfId="131" xr:uid="{00000000-0005-0000-0000-000076000000}"/>
    <cellStyle name="Normal 2 5" xfId="17" xr:uid="{00000000-0005-0000-0000-000077000000}"/>
    <cellStyle name="Normal 3" xfId="14" xr:uid="{00000000-0005-0000-0000-000078000000}"/>
    <cellStyle name="Normal 3 2" xfId="132" xr:uid="{00000000-0005-0000-0000-000079000000}"/>
    <cellStyle name="Normal 3 2 2" xfId="133" xr:uid="{00000000-0005-0000-0000-00007A000000}"/>
    <cellStyle name="Normal 3 3" xfId="134" xr:uid="{00000000-0005-0000-0000-00007B000000}"/>
    <cellStyle name="Normal 4" xfId="15" xr:uid="{00000000-0005-0000-0000-00007C000000}"/>
    <cellStyle name="Normal 4 2" xfId="135" xr:uid="{00000000-0005-0000-0000-00007D000000}"/>
    <cellStyle name="Normal 4 2 2" xfId="136" xr:uid="{00000000-0005-0000-0000-00007E000000}"/>
    <cellStyle name="Normal 4 3" xfId="137" xr:uid="{00000000-0005-0000-0000-00007F000000}"/>
    <cellStyle name="Normal 4 3 2" xfId="138" xr:uid="{00000000-0005-0000-0000-000080000000}"/>
    <cellStyle name="Normal 4 4" xfId="139" xr:uid="{00000000-0005-0000-0000-000081000000}"/>
    <cellStyle name="Normal 4 5" xfId="140" xr:uid="{00000000-0005-0000-0000-000082000000}"/>
    <cellStyle name="Normal 4 6" xfId="141" xr:uid="{00000000-0005-0000-0000-000083000000}"/>
    <cellStyle name="Normal 5" xfId="18" xr:uid="{00000000-0005-0000-0000-000084000000}"/>
    <cellStyle name="Normal 5 2" xfId="142" xr:uid="{00000000-0005-0000-0000-000085000000}"/>
    <cellStyle name="Normal 5 3" xfId="143" xr:uid="{00000000-0005-0000-0000-000086000000}"/>
    <cellStyle name="Normal 5 4" xfId="144" xr:uid="{00000000-0005-0000-0000-000087000000}"/>
    <cellStyle name="Normal 6" xfId="145" xr:uid="{00000000-0005-0000-0000-000088000000}"/>
    <cellStyle name="Normal 6 2" xfId="146" xr:uid="{00000000-0005-0000-0000-000089000000}"/>
    <cellStyle name="Normal 6 2 2" xfId="147" xr:uid="{00000000-0005-0000-0000-00008A000000}"/>
    <cellStyle name="Normal 6 2 2 2" xfId="148" xr:uid="{00000000-0005-0000-0000-00008B000000}"/>
    <cellStyle name="Normal 6 2 2 3" xfId="149" xr:uid="{00000000-0005-0000-0000-00008C000000}"/>
    <cellStyle name="Normal 6 2 2 4" xfId="150" xr:uid="{00000000-0005-0000-0000-00008D000000}"/>
    <cellStyle name="Normal 6 2 2 5" xfId="151" xr:uid="{00000000-0005-0000-0000-00008E000000}"/>
    <cellStyle name="Normal 6 2 3" xfId="152" xr:uid="{00000000-0005-0000-0000-00008F000000}"/>
    <cellStyle name="Normal 6 2 3 2" xfId="153" xr:uid="{00000000-0005-0000-0000-000090000000}"/>
    <cellStyle name="Normal 6 2 3 3" xfId="154" xr:uid="{00000000-0005-0000-0000-000091000000}"/>
    <cellStyle name="Normal 6 2 3 4" xfId="155" xr:uid="{00000000-0005-0000-0000-000092000000}"/>
    <cellStyle name="Normal 6 2 4" xfId="156" xr:uid="{00000000-0005-0000-0000-000093000000}"/>
    <cellStyle name="Normal 6 2 5" xfId="157" xr:uid="{00000000-0005-0000-0000-000094000000}"/>
    <cellStyle name="Normal 6 2 6" xfId="158" xr:uid="{00000000-0005-0000-0000-000095000000}"/>
    <cellStyle name="Normal 6 2 7" xfId="159" xr:uid="{00000000-0005-0000-0000-000096000000}"/>
    <cellStyle name="Normal 6 3" xfId="160" xr:uid="{00000000-0005-0000-0000-000097000000}"/>
    <cellStyle name="Normal 6 4" xfId="161" xr:uid="{00000000-0005-0000-0000-000098000000}"/>
    <cellStyle name="Normal 6 4 2" xfId="162" xr:uid="{00000000-0005-0000-0000-000099000000}"/>
    <cellStyle name="Normal 6 4 3" xfId="163" xr:uid="{00000000-0005-0000-0000-00009A000000}"/>
    <cellStyle name="Normal 6 4 4" xfId="164" xr:uid="{00000000-0005-0000-0000-00009B000000}"/>
    <cellStyle name="Normal 7" xfId="165" xr:uid="{00000000-0005-0000-0000-00009C000000}"/>
    <cellStyle name="Normal 7 2" xfId="166" xr:uid="{00000000-0005-0000-0000-00009D000000}"/>
    <cellStyle name="Normal 8" xfId="167" xr:uid="{00000000-0005-0000-0000-00009E000000}"/>
    <cellStyle name="Normal 9" xfId="168" xr:uid="{00000000-0005-0000-0000-00009F000000}"/>
    <cellStyle name="Normal Table" xfId="169" xr:uid="{00000000-0005-0000-0000-0000A0000000}"/>
    <cellStyle name="Normal_Aggregates" xfId="6" xr:uid="{00000000-0005-0000-0000-0000A1000000}"/>
    <cellStyle name="Normal_fsmred00_Gfs" xfId="7" xr:uid="{00000000-0005-0000-0000-0000A2000000}"/>
    <cellStyle name="Normal_RMI_2008 EconStat_tabs_draft4" xfId="8" xr:uid="{00000000-0005-0000-0000-0000A3000000}"/>
    <cellStyle name="Normal_RMI_BOP_2006" xfId="9" xr:uid="{00000000-0005-0000-0000-0000A4000000}"/>
    <cellStyle name="Normal_statistical appendix tables" xfId="10" xr:uid="{00000000-0005-0000-0000-0000A5000000}"/>
    <cellStyle name="Normal_statistical appendix tables 2" xfId="189" xr:uid="{00000000-0005-0000-0000-0000A6000000}"/>
    <cellStyle name="Normal_Tables for authorities" xfId="11" xr:uid="{00000000-0005-0000-0000-0000A7000000}"/>
    <cellStyle name="Percent" xfId="12" builtinId="5"/>
    <cellStyle name="Percent [2]" xfId="170" xr:uid="{00000000-0005-0000-0000-0000A9000000}"/>
    <cellStyle name="Percent 2" xfId="13" xr:uid="{00000000-0005-0000-0000-0000AA000000}"/>
    <cellStyle name="Percent 2 2" xfId="171" xr:uid="{00000000-0005-0000-0000-0000AB000000}"/>
    <cellStyle name="Percent 2 3" xfId="172" xr:uid="{00000000-0005-0000-0000-0000AC000000}"/>
    <cellStyle name="Percent 3" xfId="16" xr:uid="{00000000-0005-0000-0000-0000AD000000}"/>
    <cellStyle name="Percent 3 2" xfId="173" xr:uid="{00000000-0005-0000-0000-0000AE000000}"/>
    <cellStyle name="Percent 3 3" xfId="19" xr:uid="{00000000-0005-0000-0000-0000AF000000}"/>
    <cellStyle name="Percent 4" xfId="174" xr:uid="{00000000-0005-0000-0000-0000B0000000}"/>
    <cellStyle name="Percent 4 2" xfId="175" xr:uid="{00000000-0005-0000-0000-0000B1000000}"/>
    <cellStyle name="Percent 4 3" xfId="176" xr:uid="{00000000-0005-0000-0000-0000B2000000}"/>
    <cellStyle name="Percent 4 4" xfId="177" xr:uid="{00000000-0005-0000-0000-0000B3000000}"/>
    <cellStyle name="Percent 5" xfId="178" xr:uid="{00000000-0005-0000-0000-0000B4000000}"/>
    <cellStyle name="Percent 6" xfId="179" xr:uid="{00000000-0005-0000-0000-0000B5000000}"/>
    <cellStyle name="Percent 7" xfId="193" xr:uid="{6424CD84-E4DF-4FCA-93D7-AA85E6BA7EFA}"/>
    <cellStyle name="Percent 8" xfId="191" xr:uid="{363B1B39-DF69-4B5B-B7E3-C9F18105BE4C}"/>
    <cellStyle name="percentage difference" xfId="180" xr:uid="{00000000-0005-0000-0000-0000B6000000}"/>
    <cellStyle name="percentage difference one decimal" xfId="181" xr:uid="{00000000-0005-0000-0000-0000B7000000}"/>
    <cellStyle name="percentage difference zero decimal" xfId="182" xr:uid="{00000000-0005-0000-0000-0000B8000000}"/>
    <cellStyle name="Presentation" xfId="183" xr:uid="{00000000-0005-0000-0000-0000B9000000}"/>
    <cellStyle name="Publication" xfId="184" xr:uid="{00000000-0005-0000-0000-0000BA000000}"/>
    <cellStyle name="Style 1" xfId="185" xr:uid="{00000000-0005-0000-0000-0000BB000000}"/>
    <cellStyle name="Total 2" xfId="186" xr:uid="{00000000-0005-0000-0000-0000BC000000}"/>
    <cellStyle name="常规_EPPSO survey" xfId="187" xr:uid="{00000000-0005-0000-0000-0000BD000000}"/>
    <cellStyle name="標準_POPRC95 (2)" xfId="188" xr:uid="{00000000-0005-0000-0000-0000BE000000}"/>
  </cellStyles>
  <dxfs count="0"/>
  <tableStyles count="0" defaultTableStyle="TableStyleMedium9" defaultPivotStyle="PivotStyleLight16"/>
  <colors>
    <mruColors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1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externalLink" Target="externalLinks/externalLink7.xml"/><Relationship Id="rId47" Type="http://schemas.openxmlformats.org/officeDocument/2006/relationships/styles" Target="styles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externalLink" Target="externalLinks/externalLink3.xml"/><Relationship Id="rId46" Type="http://schemas.openxmlformats.org/officeDocument/2006/relationships/theme" Target="theme/theme1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externalLink" Target="externalLinks/externalLink6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externalLink" Target="externalLinks/externalLink1.xml"/><Relationship Id="rId49" Type="http://schemas.openxmlformats.org/officeDocument/2006/relationships/calcChain" Target="calcChain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externalLink" Target="externalLinks/externalLink9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externalLink" Target="externalLinks/externalLink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80136"/>
        <c:axId val="207779744"/>
      </c:barChart>
      <c:catAx>
        <c:axId val="207780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9744"/>
        <c:crosses val="autoZero"/>
        <c:auto val="1"/>
        <c:lblAlgn val="ctr"/>
        <c:lblOffset val="100"/>
        <c:noMultiLvlLbl val="0"/>
      </c:catAx>
      <c:valAx>
        <c:axId val="2077797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7780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78176"/>
        <c:axId val="207778568"/>
      </c:barChart>
      <c:catAx>
        <c:axId val="2077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78568"/>
        <c:crosses val="autoZero"/>
        <c:auto val="1"/>
        <c:lblAlgn val="ctr"/>
        <c:lblOffset val="100"/>
        <c:noMultiLvlLbl val="0"/>
      </c:catAx>
      <c:valAx>
        <c:axId val="207778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workbookViewId="0"/>
  </sheetViews>
  <pageMargins left="0" right="0" top="0" bottom="0" header="0" footer="0"/>
  <pageSetup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90" workbookViewId="0"/>
  </sheetViews>
  <pageMargins left="0.7" right="0.7" top="0.75" bottom="0.75" header="0.3" footer="0.3"/>
  <pageSetup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648575" cy="99536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0D90DFAB-C75E-4AEB-A65C-140A13247452}"/>
            </a:ext>
            <a:ext uri="{C183D7F6-B498-43B3-948B-1728B52AA6E4}">
              <adec:decorative xmlns:adec="http://schemas.microsoft.com/office/drawing/2017/decorative" val="1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7772400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0.02123</cdr:x>
      <cdr:y>0.38103</cdr:y>
    </cdr:from>
    <cdr:to>
      <cdr:x>0.98187</cdr:x>
      <cdr:y>0.77201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2480" y="3791713"/>
          <a:ext cx="7352070" cy="3890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Fiscal Year 2018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5400" b="1" i="1">
              <a:solidFill>
                <a:schemeClr val="bg1"/>
              </a:solidFill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Statistical Appendices</a:t>
          </a:r>
          <a:endParaRPr lang="en-US" sz="54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100" b="1" i="1">
              <a:effectLst>
                <a:outerShdw blurRad="50800" dist="38100" dir="2700000" algn="tl">
                  <a:srgbClr val="000000">
                    <a:alpha val="40000"/>
                  </a:srgbClr>
                </a:outerShdw>
              </a:effectLst>
              <a:latin typeface="Corbel" panose="020B0503020204020204" pitchFamily="34" charset="0"/>
              <a:ea typeface="+mn-ea"/>
              <a:cs typeface="+mn-cs"/>
            </a:rPr>
            <a:t> </a:t>
          </a:r>
          <a:endParaRPr lang="en-US" sz="1100"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3600" i="1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r>
            <a:rPr lang="en-US" sz="3600" i="1">
              <a:solidFill>
                <a:schemeClr val="bg1"/>
              </a:solidFill>
              <a:effectLst/>
              <a:latin typeface="Corbel" panose="020B0503020204020204" pitchFamily="34" charset="0"/>
              <a:ea typeface="+mn-ea"/>
              <a:cs typeface="+mn-cs"/>
            </a:rPr>
            <a:t>August, 2019</a:t>
          </a:r>
          <a:endParaRPr lang="en-US" sz="3600">
            <a:solidFill>
              <a:schemeClr val="bg1"/>
            </a:solidFill>
            <a:effectLst/>
            <a:latin typeface="Corbel" panose="020B0503020204020204" pitchFamily="34" charset="0"/>
            <a:ea typeface="+mn-ea"/>
            <a:cs typeface="+mn-cs"/>
          </a:endParaRPr>
        </a:p>
        <a:p xmlns:a="http://schemas.openxmlformats.org/drawingml/2006/main">
          <a:pPr algn="r"/>
          <a:endParaRPr lang="en-US" sz="1100"/>
        </a:p>
      </cdr:txBody>
    </cdr:sp>
  </cdr:relSizeAnchor>
  <cdr:relSizeAnchor xmlns:cdr="http://schemas.openxmlformats.org/drawingml/2006/chartDrawing">
    <cdr:from>
      <cdr:x>0.10585</cdr:x>
      <cdr:y>0.2488</cdr:y>
    </cdr:from>
    <cdr:to>
      <cdr:x>0.97385</cdr:x>
      <cdr:y>0.35311</cdr:y>
    </cdr:to>
    <cdr:sp macro="" textlink="">
      <cdr:nvSpPr>
        <cdr:cNvPr id="2" name="TextBox 1" descr="Republic of the Marshall Islands">
          <a:extLst xmlns:a="http://schemas.openxmlformats.org/drawingml/2006/main">
            <a:ext uri="{FF2B5EF4-FFF2-40B4-BE49-F238E27FC236}">
              <a16:creationId xmlns:a16="http://schemas.microsoft.com/office/drawing/2014/main" id="{E0E1D341-0745-4D93-A760-CBD6548860AA}"/>
            </a:ext>
          </a:extLst>
        </cdr:cNvPr>
        <cdr:cNvSpPr txBox="1"/>
      </cdr:nvSpPr>
      <cdr:spPr>
        <a:xfrm xmlns:a="http://schemas.openxmlformats.org/drawingml/2006/main">
          <a:off x="809625" y="2476500"/>
          <a:ext cx="6638925" cy="103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0.12951</cdr:x>
      <cdr:y>0.75885</cdr:y>
    </cdr:from>
    <cdr:to>
      <cdr:x>0.85305</cdr:x>
      <cdr:y>0.80957</cdr:y>
    </cdr:to>
    <cdr:sp macro="" textlink="">
      <cdr:nvSpPr>
        <cdr:cNvPr id="3" name="TextBox 2" descr="A digital version of this report is available online at http://www.econmap.org">
          <a:extLst xmlns:a="http://schemas.openxmlformats.org/drawingml/2006/main">
            <a:ext uri="{FF2B5EF4-FFF2-40B4-BE49-F238E27FC236}">
              <a16:creationId xmlns:a16="http://schemas.microsoft.com/office/drawing/2014/main" id="{FB220310-D76E-407D-8870-85DE1A7153CF}"/>
            </a:ext>
          </a:extLst>
        </cdr:cNvPr>
        <cdr:cNvSpPr txBox="1"/>
      </cdr:nvSpPr>
      <cdr:spPr>
        <a:xfrm xmlns:a="http://schemas.openxmlformats.org/drawingml/2006/main">
          <a:off x="990600" y="7553325"/>
          <a:ext cx="55340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0.0274</cdr:x>
      <cdr:y>0.81914</cdr:y>
    </cdr:from>
    <cdr:to>
      <cdr:x>0.43836</cdr:x>
      <cdr:y>0.95502</cdr:y>
    </cdr:to>
    <cdr:sp macro="" textlink="">
      <cdr:nvSpPr>
        <cdr:cNvPr id="6" name="TextBox 5" descr="EconMap&#10;&#10;Economic Monitoring &amp; Analysis Program&#10;&#10;www.econmap.org">
          <a:extLst xmlns:a="http://schemas.openxmlformats.org/drawingml/2006/main">
            <a:ext uri="{FF2B5EF4-FFF2-40B4-BE49-F238E27FC236}">
              <a16:creationId xmlns:a16="http://schemas.microsoft.com/office/drawing/2014/main" id="{E97A7327-F795-4439-BCCE-F8492F2F8628}"/>
            </a:ext>
          </a:extLst>
        </cdr:cNvPr>
        <cdr:cNvSpPr txBox="1"/>
      </cdr:nvSpPr>
      <cdr:spPr>
        <a:xfrm xmlns:a="http://schemas.openxmlformats.org/drawingml/2006/main">
          <a:off x="209550" y="8153400"/>
          <a:ext cx="3143250" cy="1352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0.45579</cdr:x>
      <cdr:y>0.8134</cdr:y>
    </cdr:from>
    <cdr:to>
      <cdr:x>0.63014</cdr:x>
      <cdr:y>0.96077</cdr:y>
    </cdr:to>
    <cdr:sp macro="" textlink="">
      <cdr:nvSpPr>
        <cdr:cNvPr id="7" name="TextBox 6" descr="Department of the Interior Office of Insular Affairs seal">
          <a:extLst xmlns:a="http://schemas.openxmlformats.org/drawingml/2006/main">
            <a:ext uri="{FF2B5EF4-FFF2-40B4-BE49-F238E27FC236}">
              <a16:creationId xmlns:a16="http://schemas.microsoft.com/office/drawing/2014/main" id="{1389EDAC-1A93-4AF3-AA96-D82B653BDFD7}"/>
            </a:ext>
          </a:extLst>
        </cdr:cNvPr>
        <cdr:cNvSpPr txBox="1"/>
      </cdr:nvSpPr>
      <cdr:spPr>
        <a:xfrm xmlns:a="http://schemas.openxmlformats.org/drawingml/2006/main">
          <a:off x="3486150" y="8096250"/>
          <a:ext cx="1333500" cy="146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0.64134</cdr:x>
      <cdr:y>0.81531</cdr:y>
    </cdr:from>
    <cdr:to>
      <cdr:x>0.97509</cdr:x>
      <cdr:y>0.95024</cdr:y>
    </cdr:to>
    <cdr:sp macro="" textlink="">
      <cdr:nvSpPr>
        <cdr:cNvPr id="9" name="TextBox 8" descr="Graduate School USA&#10;Pacific Islands Training Initiative&#10;&#10;www.pitiviti.org">
          <a:extLst xmlns:a="http://schemas.openxmlformats.org/drawingml/2006/main">
            <a:ext uri="{FF2B5EF4-FFF2-40B4-BE49-F238E27FC236}">
              <a16:creationId xmlns:a16="http://schemas.microsoft.com/office/drawing/2014/main" id="{2339BC76-6802-4007-976D-70494572691E}"/>
            </a:ext>
          </a:extLst>
        </cdr:cNvPr>
        <cdr:cNvSpPr txBox="1"/>
      </cdr:nvSpPr>
      <cdr:spPr>
        <a:xfrm xmlns:a="http://schemas.openxmlformats.org/drawingml/2006/main">
          <a:off x="4905375" y="8115300"/>
          <a:ext cx="2552700" cy="1343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371167" cy="8572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0.02463</cdr:x>
      <cdr:y>0.03541</cdr:y>
    </cdr:from>
    <cdr:to>
      <cdr:x>0.98522</cdr:x>
      <cdr:y>0.97906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866" y="214735"/>
          <a:ext cx="8925963" cy="57225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algn="ctr">
            <a:lnSpc>
              <a:spcPct val="115000"/>
            </a:lnSpc>
            <a:spcBef>
              <a:spcPts val="0"/>
            </a:spcBef>
            <a:spcAft>
              <a:spcPts val="1200"/>
            </a:spcAft>
          </a:pPr>
          <a:r>
            <a:rPr lang="en-GB" sz="1600" b="1" kern="0">
              <a:solidFill>
                <a:srgbClr val="365F91"/>
              </a:solidFill>
              <a:effectLst/>
              <a:latin typeface="Cambria" panose="02040503050406030204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Acknowledgements</a:t>
          </a:r>
          <a:endParaRPr lang="en-US" sz="1400" b="1" kern="0">
            <a:solidFill>
              <a:srgbClr val="365F91"/>
            </a:solidFill>
            <a:effectLst/>
            <a:latin typeface="Cambria" panose="02040503050406030204" pitchFamily="18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This FY2018 Statistical Compendium was prepared by the Graduate School USA, Pacific Islands Training Initiative, Honolulu, Hawaii in collaboration with the RMI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It was prepared under a contract with the United States Department of the Interior, Office of Insular Affairs.  It is available both in PDF and Excel format online at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http://econmap.org</a:t>
          </a:r>
          <a:r>
            <a:rPr lang="en-GB" sz="1400" u="sng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Graduate School team for the RoP comprised: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RMI effort was coordinated through the Economic Planning Policy and Statistics Office (EPPSO)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</a:t>
          </a:r>
          <a:r>
            <a:rPr lang="en-US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Special thanks are also extended to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Compact Implementation (OCI)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Ministry of Finance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Office of the Public Auditor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Social Security Administration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Banking Commission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Marshall Islands Marine Resources Authority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The many respondents to data requests, in both the public and private sector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Statistical tables were prepared as best possible at time of compilation. Additional inquiries may be directed to: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EPPSO: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fjdebrum@gmail.com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Glenn McKinlay: </a:t>
          </a:r>
          <a:b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Email: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gmckinlay@hotmail.com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 xmlns:a="http://schemas.openxmlformats.org/drawingml/2006/main">
          <a:pPr marL="342900" marR="0" lvl="0" indent="-342900">
            <a:lnSpc>
              <a:spcPct val="115000"/>
            </a:lnSpc>
            <a:spcBef>
              <a:spcPts val="0"/>
            </a:spcBef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Mark Sturton: </a:t>
          </a:r>
          <a:b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Email: </a:t>
          </a:r>
          <a:r>
            <a:rPr lang="en-GB" sz="1400" u="sng">
              <a:solidFill>
                <a:srgbClr val="0000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  <a:hlinkClick xmlns:r="http://schemas.openxmlformats.org/officeDocument/2006/relationships" r:id=""/>
            </a:rPr>
            <a:t>mark@sturt.biz</a:t>
          </a:r>
          <a:r>
            <a:rPr lang="en-GB" sz="14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Map\RMI\Stats\db_RMI\FY17stats\RMI_SUT_FY2017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in/CDCA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Office%202011/Office/Startup/Excel/COD/Main/CDCA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t_RoP\StatsTabs\FY18\RoP_EconStat_tabs_FY18-Final_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Wk\ROP_2014\SUT\ROP_SUT2011ah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vfi01p\users\DOCUME~1\Zabbasi\LOCALS~1\Temp\Temporary%20Internet%20Files\Content.IE5\8DJ7HYKC\Documents%20and%20Settings\Glenn\My%20Documents\RMI\5%20Households\TBL7_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MI_SUT_FY2012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CP"/>
      <sheetName val="GDP_1.2n"/>
      <sheetName val="GDP_Forms"/>
      <sheetName val="GDPoffFish"/>
      <sheetName val="Dilog"/>
      <sheetName val="GFS"/>
      <sheetName val="GFS_RE12"/>
      <sheetName val="GFS_FMIS"/>
      <sheetName val="PO_&amp;HFs"/>
      <sheetName val="BGRT"/>
      <sheetName val="OSratio"/>
      <sheetName val="1.1"/>
      <sheetName val="2"/>
      <sheetName val="3.1"/>
      <sheetName val="3.2"/>
      <sheetName val="3.3"/>
      <sheetName val="4"/>
      <sheetName val="5"/>
      <sheetName val="BoP"/>
      <sheetName val="Imports"/>
      <sheetName val="BOPGoods"/>
      <sheetName val="BOPserv"/>
      <sheetName val="Tax"/>
      <sheetName val="Tax_Marg"/>
      <sheetName val="MEC"/>
      <sheetName val="TourEmbShip"/>
      <sheetName val="ProdAcc"/>
      <sheetName val="ProdtoGDPE"/>
      <sheetName val="ProdBal"/>
      <sheetName val="GDP(E)"/>
      <sheetName val="Make"/>
      <sheetName val="samData"/>
      <sheetName val="IO"/>
      <sheetName val="IO_ROP"/>
      <sheetName val="SDesc"/>
      <sheetName val="SamProdBal"/>
      <sheetName val="RAS"/>
      <sheetName val="wkCl"/>
      <sheetName val="Sam_Abs"/>
      <sheetName val="Assump"/>
      <sheetName val="Cntl"/>
      <sheetName val="Data Needs"/>
      <sheetName val="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7">
          <cell r="E7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8">
          <cell r="CM108">
            <v>0</v>
          </cell>
        </row>
      </sheetData>
      <sheetData sheetId="37"/>
      <sheetData sheetId="38"/>
      <sheetData sheetId="39"/>
      <sheetData sheetId="40">
        <row r="2">
          <cell r="A2" t="str">
            <v>FY2017</v>
          </cell>
        </row>
        <row r="3">
          <cell r="A3" t="str">
            <v>2017</v>
          </cell>
        </row>
      </sheetData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153.93119139978353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-384.84426829995431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#REF!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153.93119139978353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-384.84426829995431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e">
            <v>#REF!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ckn"/>
      <sheetName val="Index"/>
      <sheetName val="SumInd"/>
      <sheetName val="BriefInd "/>
      <sheetName val="Census"/>
      <sheetName val="NApc"/>
      <sheetName val="NAgni"/>
      <sheetName val="NAInd"/>
      <sheetName val="NAInst"/>
      <sheetName val="NAInc"/>
      <sheetName val="NAExp"/>
      <sheetName val="NAExpOth"/>
      <sheetName val="EmpInst"/>
      <sheetName val="EmpInd"/>
      <sheetName val="PR_Dept"/>
      <sheetName val="PR_Cofog"/>
      <sheetName val="Trsm"/>
      <sheetName val="MB"/>
      <sheetName val="MBInt"/>
      <sheetName val="Cpi"/>
      <sheetName val="CpiOld"/>
      <sheetName val="Imports"/>
      <sheetName val="BoPsum"/>
      <sheetName val="BoPdet"/>
      <sheetName val="IIP"/>
      <sheetName val="ExtD"/>
      <sheetName val="ExtDLoan"/>
      <sheetName val="GFSsum"/>
      <sheetName val="GFSdet"/>
      <sheetName val="DBLinks"/>
      <sheetName val="DBSourceFiles"/>
      <sheetName val="Sy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s"/>
      <sheetName val="Cntl"/>
      <sheetName val="Assump"/>
      <sheetName val="Cl"/>
      <sheetName val="CPI"/>
      <sheetName val="Coicop"/>
      <sheetName val="GFS"/>
      <sheetName val="Inv"/>
      <sheetName val="InGDP"/>
      <sheetName val="3.1a"/>
      <sheetName val="3.1b"/>
      <sheetName val="3.2a"/>
      <sheetName val="3.2b"/>
      <sheetName val="3.3a"/>
      <sheetName val="4"/>
      <sheetName val="FISIM"/>
      <sheetName val="wkFuel"/>
      <sheetName val="BOP"/>
      <sheetName val="InExp"/>
      <sheetName val="InImpDir"/>
      <sheetName val="InImpG"/>
      <sheetName val="wkMargin"/>
      <sheetName val="wkImp&amp;Margin"/>
      <sheetName val="InBGRT"/>
      <sheetName val="InBGRTax"/>
      <sheetName val="wkBGRT"/>
      <sheetName val="TourEmbShip"/>
      <sheetName val="wkUse"/>
      <sheetName val="wkUse2"/>
      <sheetName val="Make"/>
      <sheetName val="SUT"/>
      <sheetName val="InForms"/>
      <sheetName val="Use"/>
      <sheetName val="GDP(E)"/>
      <sheetName val="ROP_SUT2011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">
          <cell r="Z3">
            <v>36.25487124</v>
          </cell>
        </row>
        <row r="8">
          <cell r="J8">
            <v>0.93363057916962044</v>
          </cell>
          <cell r="K8">
            <v>0</v>
          </cell>
          <cell r="L8">
            <v>0</v>
          </cell>
          <cell r="M8">
            <v>1.6035463787861641</v>
          </cell>
          <cell r="N8">
            <v>1.1093083828592316</v>
          </cell>
          <cell r="O8">
            <v>0</v>
          </cell>
          <cell r="P8">
            <v>0</v>
          </cell>
          <cell r="Q8">
            <v>0.11955680402811088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3.7660421448431274</v>
          </cell>
          <cell r="Z8">
            <v>0.18411872000000004</v>
          </cell>
          <cell r="AA8">
            <v>3.5069654400000001</v>
          </cell>
          <cell r="AB8">
            <v>0</v>
          </cell>
          <cell r="AC8">
            <v>3.6910841599999999</v>
          </cell>
          <cell r="AD8">
            <v>3.6061000000000009E-4</v>
          </cell>
          <cell r="AE8">
            <v>2.1912799999999999E-3</v>
          </cell>
          <cell r="AF8">
            <v>0</v>
          </cell>
          <cell r="AG8">
            <v>3.4929420830379511E-2</v>
          </cell>
          <cell r="AH8">
            <v>0.20182574324673477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0.23930705407711428</v>
          </cell>
          <cell r="AO8">
            <v>0</v>
          </cell>
          <cell r="AP8">
            <v>0.4045187593527188</v>
          </cell>
          <cell r="AQ8">
            <v>1.9005372071403095</v>
          </cell>
          <cell r="AR8">
            <v>0</v>
          </cell>
          <cell r="AS8">
            <v>0</v>
          </cell>
          <cell r="AT8">
            <v>10.001489325413271</v>
          </cell>
          <cell r="AV8">
            <v>0.78309909065566385</v>
          </cell>
          <cell r="AW8">
            <v>0</v>
          </cell>
          <cell r="AX8">
            <v>0.11955680402811088</v>
          </cell>
          <cell r="AY8">
            <v>7.1163135975467897</v>
          </cell>
          <cell r="AZ8">
            <v>1.1093083828592316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0.13344233106569175</v>
          </cell>
          <cell r="BG8">
            <v>0</v>
          </cell>
          <cell r="BH8">
            <v>0.72915129694367165</v>
          </cell>
          <cell r="BI8">
            <v>1.0617822314111569E-2</v>
          </cell>
          <cell r="BJ8">
            <v>10.001489325413269</v>
          </cell>
        </row>
        <row r="9">
          <cell r="J9">
            <v>1.2060000000000001E-2</v>
          </cell>
          <cell r="K9">
            <v>0</v>
          </cell>
          <cell r="L9">
            <v>0</v>
          </cell>
          <cell r="M9">
            <v>0.14253745589210348</v>
          </cell>
          <cell r="N9">
            <v>9.8605189587487263E-2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0.25320264547959076</v>
          </cell>
          <cell r="Z9">
            <v>0.37141388000000009</v>
          </cell>
          <cell r="AA9">
            <v>3.9219802400000003</v>
          </cell>
          <cell r="AB9">
            <v>0</v>
          </cell>
          <cell r="AC9">
            <v>4.2933941200000003</v>
          </cell>
          <cell r="AD9">
            <v>5.7688999999999993E-4</v>
          </cell>
          <cell r="AE9">
            <v>3.4860000000000002E-5</v>
          </cell>
          <cell r="AF9">
            <v>0</v>
          </cell>
          <cell r="AG9">
            <v>0</v>
          </cell>
          <cell r="AH9">
            <v>0.22557089230896959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0.22618264230896959</v>
          </cell>
          <cell r="AO9">
            <v>0</v>
          </cell>
          <cell r="AP9">
            <v>5.2252961145861018E-3</v>
          </cell>
          <cell r="AQ9">
            <v>2.1241387088907566</v>
          </cell>
          <cell r="AR9">
            <v>0</v>
          </cell>
          <cell r="AS9">
            <v>0</v>
          </cell>
          <cell r="AT9">
            <v>6.9021434127939028</v>
          </cell>
          <cell r="AV9">
            <v>0.65108098689894378</v>
          </cell>
          <cell r="AW9">
            <v>0</v>
          </cell>
          <cell r="AX9">
            <v>0</v>
          </cell>
          <cell r="AY9">
            <v>5.1868441175197253</v>
          </cell>
          <cell r="AZ9">
            <v>9.8605189587487263E-2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0.30985485344500041</v>
          </cell>
          <cell r="BG9">
            <v>0</v>
          </cell>
          <cell r="BH9">
            <v>0.64628840229769557</v>
          </cell>
          <cell r="BI9">
            <v>9.4698630450512616E-3</v>
          </cell>
          <cell r="BJ9">
            <v>6.9021434127939045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3.563436397302587E-2</v>
          </cell>
          <cell r="N10">
            <v>2.4651297396871816E-2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6.0285661369897686E-2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6.0285661369897686E-2</v>
          </cell>
          <cell r="AV10">
            <v>0</v>
          </cell>
          <cell r="AW10">
            <v>0</v>
          </cell>
          <cell r="AX10">
            <v>0</v>
          </cell>
          <cell r="AY10">
            <v>3.536873044842663E-2</v>
          </cell>
          <cell r="AZ10">
            <v>2.4651297396871816E-2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2.2571128526121799E-4</v>
          </cell>
          <cell r="BG10">
            <v>0</v>
          </cell>
          <cell r="BH10">
            <v>0</v>
          </cell>
          <cell r="BI10">
            <v>3.9922239338025664E-5</v>
          </cell>
          <cell r="BJ10">
            <v>6.0285661369897693E-2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</row>
        <row r="13">
          <cell r="J13">
            <v>6.2681620000000002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6.2681620000000002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0.58139399999999997</v>
          </cell>
          <cell r="AG13">
            <v>3.3757076636250875E-2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0.61515107663625079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6.8833130766362514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6.8833130766362505</v>
          </cell>
          <cell r="BG13">
            <v>0</v>
          </cell>
          <cell r="BH13">
            <v>0</v>
          </cell>
          <cell r="BI13">
            <v>0</v>
          </cell>
          <cell r="BJ13">
            <v>6.8833130766362505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2.5823420842380971</v>
          </cell>
          <cell r="N15">
            <v>2.9983913708414747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5.5807334550795717</v>
          </cell>
          <cell r="Z15">
            <v>0.82567811000000002</v>
          </cell>
          <cell r="AA15">
            <v>0.48588752000000002</v>
          </cell>
          <cell r="AB15">
            <v>0</v>
          </cell>
          <cell r="AC15">
            <v>1.31156563</v>
          </cell>
          <cell r="AD15">
            <v>5.0584000000000002E-4</v>
          </cell>
          <cell r="AE15">
            <v>0</v>
          </cell>
          <cell r="AF15">
            <v>0</v>
          </cell>
          <cell r="AG15">
            <v>1.8249053392895079E-3</v>
          </cell>
          <cell r="AH15">
            <v>2.7945349177312524E-2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3.0276094516602032E-2</v>
          </cell>
          <cell r="AO15">
            <v>0</v>
          </cell>
          <cell r="AP15">
            <v>0.13838398868538559</v>
          </cell>
          <cell r="AQ15">
            <v>0.26315362462498715</v>
          </cell>
          <cell r="AR15">
            <v>0</v>
          </cell>
          <cell r="AS15">
            <v>0</v>
          </cell>
          <cell r="AT15">
            <v>7.3241127929065462</v>
          </cell>
          <cell r="AV15">
            <v>0.92054581856298634</v>
          </cell>
          <cell r="AW15">
            <v>0</v>
          </cell>
          <cell r="AX15">
            <v>0</v>
          </cell>
          <cell r="AY15">
            <v>3.0510337502032234</v>
          </cell>
          <cell r="AZ15">
            <v>2.9983913708414747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2.5097391277285618E-2</v>
          </cell>
          <cell r="BG15">
            <v>0</v>
          </cell>
          <cell r="BH15">
            <v>0.32350466346881401</v>
          </cell>
          <cell r="BI15">
            <v>5.539798552762913E-3</v>
          </cell>
          <cell r="BJ15">
            <v>7.324112792906547</v>
          </cell>
        </row>
        <row r="16">
          <cell r="J16">
            <v>0.18287999999999999</v>
          </cell>
          <cell r="K16">
            <v>0</v>
          </cell>
          <cell r="L16">
            <v>0</v>
          </cell>
          <cell r="M16">
            <v>0.21017750000000002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0.3930575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7.1602520762217058E-3</v>
          </cell>
          <cell r="AH16">
            <v>1.4508511314614395E-2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2.16687633908361E-2</v>
          </cell>
          <cell r="AO16">
            <v>0</v>
          </cell>
          <cell r="AP16">
            <v>0</v>
          </cell>
          <cell r="AQ16">
            <v>0</v>
          </cell>
          <cell r="AR16">
            <v>0.21017750000000002</v>
          </cell>
          <cell r="AS16">
            <v>0</v>
          </cell>
          <cell r="AT16">
            <v>0.62490376339083609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0.62490376339083609</v>
          </cell>
          <cell r="BG16">
            <v>0</v>
          </cell>
          <cell r="BH16">
            <v>0</v>
          </cell>
          <cell r="BI16">
            <v>0</v>
          </cell>
          <cell r="BJ16">
            <v>0.62490376339083609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</row>
        <row r="18">
          <cell r="J18">
            <v>1.3353410768130296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1.3353410768130296</v>
          </cell>
          <cell r="Z18">
            <v>0.16202940999999998</v>
          </cell>
          <cell r="AA18">
            <v>0.55905415999999997</v>
          </cell>
          <cell r="AB18">
            <v>0</v>
          </cell>
          <cell r="AC18">
            <v>0.72108357000000001</v>
          </cell>
          <cell r="AD18">
            <v>2.7991000000000001E-3</v>
          </cell>
          <cell r="AE18">
            <v>8.1507699999999999E-3</v>
          </cell>
          <cell r="AF18">
            <v>0</v>
          </cell>
          <cell r="AG18">
            <v>4.566892318697046E-2</v>
          </cell>
          <cell r="AH18">
            <v>3.262224109798726E-2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8.9241034284957721E-2</v>
          </cell>
          <cell r="AO18">
            <v>0</v>
          </cell>
          <cell r="AP18">
            <v>0</v>
          </cell>
          <cell r="AQ18">
            <v>0.30719462239874384</v>
          </cell>
          <cell r="AR18">
            <v>0</v>
          </cell>
          <cell r="AS18">
            <v>0</v>
          </cell>
          <cell r="AT18">
            <v>2.4528603034967311</v>
          </cell>
          <cell r="AV18">
            <v>2.448619778789161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4.2405247075700866E-3</v>
          </cell>
          <cell r="BJ18">
            <v>2.4528603034967311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</row>
        <row r="21">
          <cell r="J21">
            <v>1.2097077847720017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1.2097077847720017</v>
          </cell>
          <cell r="Z21">
            <v>0.17172628000000004</v>
          </cell>
          <cell r="AA21">
            <v>2.7931731600000003</v>
          </cell>
          <cell r="AB21">
            <v>0</v>
          </cell>
          <cell r="AC21">
            <v>2.9648994400000004</v>
          </cell>
          <cell r="AD21">
            <v>0</v>
          </cell>
          <cell r="AE21">
            <v>0</v>
          </cell>
          <cell r="AF21">
            <v>0</v>
          </cell>
          <cell r="AG21">
            <v>4.3452215227998296E-2</v>
          </cell>
          <cell r="AH21">
            <v>0.160646643628339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0.2040988588563373</v>
          </cell>
          <cell r="AO21">
            <v>0</v>
          </cell>
          <cell r="AP21">
            <v>0.32758506361700346</v>
          </cell>
          <cell r="AQ21">
            <v>1.512765014543344</v>
          </cell>
          <cell r="AR21">
            <v>0</v>
          </cell>
          <cell r="AS21">
            <v>0</v>
          </cell>
          <cell r="AT21">
            <v>6.2190561617886866</v>
          </cell>
          <cell r="AV21">
            <v>0.60594799774728125</v>
          </cell>
          <cell r="AW21">
            <v>0</v>
          </cell>
          <cell r="AX21">
            <v>0</v>
          </cell>
          <cell r="AY21">
            <v>4.9347450016421535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0.10173374084114428</v>
          </cell>
          <cell r="BG21">
            <v>0</v>
          </cell>
          <cell r="BH21">
            <v>0.56840574178707048</v>
          </cell>
          <cell r="BI21">
            <v>8.2236797710361839E-3</v>
          </cell>
          <cell r="BJ21">
            <v>6.2190561617886857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</row>
        <row r="23">
          <cell r="J23">
            <v>3.0511462238885914E-2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3.0511462238885914E-2</v>
          </cell>
          <cell r="Z23">
            <v>0.28727009000000003</v>
          </cell>
          <cell r="AA23">
            <v>4.8036045599999992</v>
          </cell>
          <cell r="AB23">
            <v>0</v>
          </cell>
          <cell r="AC23">
            <v>5.0908746499999991</v>
          </cell>
          <cell r="AD23">
            <v>1.8999999999999998E-6</v>
          </cell>
          <cell r="AE23">
            <v>0</v>
          </cell>
          <cell r="AF23">
            <v>0</v>
          </cell>
          <cell r="AG23">
            <v>1.188537761114084E-3</v>
          </cell>
          <cell r="AH23">
            <v>0.27627465455159395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0.27746509231270805</v>
          </cell>
          <cell r="AO23">
            <v>0</v>
          </cell>
          <cell r="AP23">
            <v>8.2624080165418258E-3</v>
          </cell>
          <cell r="AQ23">
            <v>2.6016020152752977</v>
          </cell>
          <cell r="AR23">
            <v>0</v>
          </cell>
          <cell r="AS23">
            <v>0</v>
          </cell>
          <cell r="AT23">
            <v>8.0087156278434328</v>
          </cell>
          <cell r="AV23">
            <v>1.2846141963749123</v>
          </cell>
          <cell r="AW23">
            <v>0</v>
          </cell>
          <cell r="AX23">
            <v>0</v>
          </cell>
          <cell r="AY23">
            <v>5.9151081155669898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0.13524520335716411</v>
          </cell>
          <cell r="BG23">
            <v>0</v>
          </cell>
          <cell r="BH23">
            <v>0.66325611542121565</v>
          </cell>
          <cell r="BI23">
            <v>1.0491997123150245E-2</v>
          </cell>
          <cell r="BJ23">
            <v>8.0087156278434311</v>
          </cell>
        </row>
        <row r="24">
          <cell r="J24">
            <v>0.15436450360312071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0.15436450360312071</v>
          </cell>
          <cell r="Z24">
            <v>3.2759659999999996E-2</v>
          </cell>
          <cell r="AA24">
            <v>2.3935220299999997</v>
          </cell>
          <cell r="AB24">
            <v>0</v>
          </cell>
          <cell r="AC24">
            <v>2.4262816899999997</v>
          </cell>
          <cell r="AD24">
            <v>4.3284099999999995E-3</v>
          </cell>
          <cell r="AE24">
            <v>0.35003454000000001</v>
          </cell>
          <cell r="AF24">
            <v>0</v>
          </cell>
          <cell r="AG24">
            <v>6.4154963968792913E-3</v>
          </cell>
          <cell r="AH24">
            <v>0.15779299360551566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0.51857144000239497</v>
          </cell>
          <cell r="AO24">
            <v>0</v>
          </cell>
          <cell r="AP24">
            <v>4.1801422103409966E-2</v>
          </cell>
          <cell r="AQ24">
            <v>1.4858929814850919</v>
          </cell>
          <cell r="AR24">
            <v>0</v>
          </cell>
          <cell r="AS24">
            <v>0</v>
          </cell>
          <cell r="AT24">
            <v>4.6269120371940176</v>
          </cell>
          <cell r="AV24">
            <v>0.24325174203796668</v>
          </cell>
          <cell r="AW24">
            <v>0</v>
          </cell>
          <cell r="AX24">
            <v>0</v>
          </cell>
          <cell r="AY24">
            <v>3.9171097687213665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3.3162150635986536E-2</v>
          </cell>
          <cell r="BG24">
            <v>0</v>
          </cell>
          <cell r="BH24">
            <v>0.42745918342144235</v>
          </cell>
          <cell r="BI24">
            <v>5.9291923772553023E-3</v>
          </cell>
          <cell r="BJ24">
            <v>4.6269120371940176</v>
          </cell>
        </row>
        <row r="25">
          <cell r="J25">
            <v>0.15208465050702238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0.15208465050702238</v>
          </cell>
          <cell r="Z25">
            <v>0.3235017300000001</v>
          </cell>
          <cell r="AA25">
            <v>3.6029207099999998</v>
          </cell>
          <cell r="AB25">
            <v>0</v>
          </cell>
          <cell r="AC25">
            <v>3.9264224400000001</v>
          </cell>
          <cell r="AD25">
            <v>0.28197730999999998</v>
          </cell>
          <cell r="AE25">
            <v>2.4723085899999999</v>
          </cell>
          <cell r="AF25">
            <v>0</v>
          </cell>
          <cell r="AG25">
            <v>6.2953494929776071E-3</v>
          </cell>
          <cell r="AH25">
            <v>0.34941091740890956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3.1099921669018866</v>
          </cell>
          <cell r="AO25">
            <v>0</v>
          </cell>
          <cell r="AP25">
            <v>1.6473618022025894E-2</v>
          </cell>
          <cell r="AQ25">
            <v>3.2903059760063882</v>
          </cell>
          <cell r="AR25">
            <v>0</v>
          </cell>
          <cell r="AS25">
            <v>0</v>
          </cell>
          <cell r="AT25">
            <v>10.495278851437323</v>
          </cell>
          <cell r="AV25">
            <v>1.3340506519540172</v>
          </cell>
          <cell r="AW25">
            <v>0</v>
          </cell>
          <cell r="AX25">
            <v>0</v>
          </cell>
          <cell r="AY25">
            <v>8.6046727450342964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7.7166765400851101E-2</v>
          </cell>
          <cell r="BG25">
            <v>0</v>
          </cell>
          <cell r="BH25">
            <v>0.46578406060864053</v>
          </cell>
          <cell r="BI25">
            <v>1.3604628439518315E-2</v>
          </cell>
          <cell r="BJ25">
            <v>10.495278851437323</v>
          </cell>
        </row>
        <row r="26">
          <cell r="J26">
            <v>6.3746484641638221E-2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6.3746484641638221E-2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2.6435153583617746E-3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2.6435153583617746E-3</v>
          </cell>
          <cell r="AO26">
            <v>0</v>
          </cell>
          <cell r="AP26">
            <v>1.7262347559933392E-2</v>
          </cell>
          <cell r="AQ26">
            <v>0</v>
          </cell>
          <cell r="AR26">
            <v>0</v>
          </cell>
          <cell r="AS26">
            <v>0</v>
          </cell>
          <cell r="AT26">
            <v>8.3652347559933379E-2</v>
          </cell>
          <cell r="AV26">
            <v>0</v>
          </cell>
          <cell r="AW26">
            <v>0</v>
          </cell>
          <cell r="AX26">
            <v>0</v>
          </cell>
          <cell r="AY26">
            <v>7.9288707049968224E-2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5.7251657053702216E-4</v>
          </cell>
          <cell r="BG26">
            <v>0</v>
          </cell>
          <cell r="BH26">
            <v>3.6898611978354238E-3</v>
          </cell>
          <cell r="BI26">
            <v>1.0126274159270771E-4</v>
          </cell>
          <cell r="BJ26">
            <v>8.3652347559933365E-2</v>
          </cell>
        </row>
        <row r="27">
          <cell r="J27">
            <v>0.22678627529880477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0.22678627529880477</v>
          </cell>
          <cell r="Z27">
            <v>0.67283760999999986</v>
          </cell>
          <cell r="AA27">
            <v>1.3449792400000002</v>
          </cell>
          <cell r="AB27">
            <v>0</v>
          </cell>
          <cell r="AC27">
            <v>2.01781685</v>
          </cell>
          <cell r="AD27">
            <v>1.5680700000000002E-2</v>
          </cell>
          <cell r="AE27">
            <v>3.6822310000000004E-2</v>
          </cell>
          <cell r="AF27">
            <v>0</v>
          </cell>
          <cell r="AG27">
            <v>9.24372470119522E-3</v>
          </cell>
          <cell r="AH27">
            <v>7.9472975162032708E-2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0.14121970986322793</v>
          </cell>
          <cell r="AO27">
            <v>0</v>
          </cell>
          <cell r="AP27">
            <v>6.1413010114028721E-2</v>
          </cell>
          <cell r="AQ27">
            <v>0.74837502802073497</v>
          </cell>
          <cell r="AR27">
            <v>0</v>
          </cell>
          <cell r="AS27">
            <v>0</v>
          </cell>
          <cell r="AT27">
            <v>3.1956108732967961</v>
          </cell>
          <cell r="AV27">
            <v>0.80840287861336546</v>
          </cell>
          <cell r="AW27">
            <v>0</v>
          </cell>
          <cell r="AX27">
            <v>0</v>
          </cell>
          <cell r="AY27">
            <v>2.3360464371660306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1.176E-3</v>
          </cell>
          <cell r="BG27">
            <v>0</v>
          </cell>
          <cell r="BH27">
            <v>4.9985557517399845E-2</v>
          </cell>
          <cell r="BI27">
            <v>0</v>
          </cell>
          <cell r="BJ27">
            <v>3.1956108732967961</v>
          </cell>
        </row>
        <row r="28">
          <cell r="J28">
            <v>9.62962962962963E-6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9.62962962962963E-6</v>
          </cell>
          <cell r="Z28">
            <v>0.96314299000000014</v>
          </cell>
          <cell r="AA28">
            <v>2.7216704099999998</v>
          </cell>
          <cell r="AB28">
            <v>0</v>
          </cell>
          <cell r="AC28">
            <v>3.6848133999999999</v>
          </cell>
          <cell r="AD28">
            <v>2.0160399999999998E-2</v>
          </cell>
          <cell r="AE28">
            <v>6.5728980000000006E-2</v>
          </cell>
          <cell r="AF28">
            <v>0</v>
          </cell>
          <cell r="AG28">
            <v>3.7037037037036989E-7</v>
          </cell>
          <cell r="AH28">
            <v>0.16031457085001471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0.2462043212203851</v>
          </cell>
          <cell r="AO28">
            <v>0</v>
          </cell>
          <cell r="AP28">
            <v>2.6076734187710867E-6</v>
          </cell>
          <cell r="AQ28">
            <v>1.5096379770280541</v>
          </cell>
          <cell r="AR28">
            <v>0</v>
          </cell>
          <cell r="AS28">
            <v>0</v>
          </cell>
          <cell r="AT28">
            <v>5.4406679355514882</v>
          </cell>
          <cell r="AV28">
            <v>5.2727283000777296</v>
          </cell>
          <cell r="AW28">
            <v>0</v>
          </cell>
          <cell r="AX28">
            <v>0</v>
          </cell>
          <cell r="AY28">
            <v>0.16307407113642478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1.655E-3</v>
          </cell>
          <cell r="BG28">
            <v>0</v>
          </cell>
          <cell r="BH28">
            <v>3.2105643373340543E-3</v>
          </cell>
          <cell r="BI28">
            <v>0</v>
          </cell>
          <cell r="BJ28">
            <v>5.4406679355514891</v>
          </cell>
        </row>
        <row r="29">
          <cell r="J29">
            <v>5.0356961011591143E-2</v>
          </cell>
          <cell r="K29">
            <v>0</v>
          </cell>
          <cell r="L29">
            <v>0</v>
          </cell>
          <cell r="M29">
            <v>0</v>
          </cell>
          <cell r="N29">
            <v>0.22464012016334028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0.27499708117493143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1.0730389884088538E-3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1.0730389884088538E-3</v>
          </cell>
          <cell r="AO29">
            <v>0</v>
          </cell>
          <cell r="AP29">
            <v>1.3636506670617275E-2</v>
          </cell>
          <cell r="AQ29">
            <v>0</v>
          </cell>
          <cell r="AR29">
            <v>0</v>
          </cell>
          <cell r="AS29">
            <v>0</v>
          </cell>
          <cell r="AT29">
            <v>0.28970662683395759</v>
          </cell>
          <cell r="AV29">
            <v>2.1471947201303759E-4</v>
          </cell>
          <cell r="AW29">
            <v>0</v>
          </cell>
          <cell r="AX29">
            <v>0</v>
          </cell>
          <cell r="AY29">
            <v>3.0386058615178334E-3</v>
          </cell>
          <cell r="AZ29">
            <v>0.22464012016334028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6.1813181337086437E-2</v>
          </cell>
          <cell r="BI29">
            <v>0</v>
          </cell>
          <cell r="BJ29">
            <v>0.28970662683395759</v>
          </cell>
        </row>
        <row r="30">
          <cell r="J30">
            <v>0.95359269115837586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0.95359269115837586</v>
          </cell>
          <cell r="Z30">
            <v>1.0165396</v>
          </cell>
          <cell r="AA30">
            <v>0.14261873000000003</v>
          </cell>
          <cell r="AB30">
            <v>0</v>
          </cell>
          <cell r="AC30">
            <v>1.1591583299999999</v>
          </cell>
          <cell r="AD30">
            <v>7.6583199999999988E-3</v>
          </cell>
          <cell r="AE30">
            <v>3.7413899999999998E-3</v>
          </cell>
          <cell r="AF30">
            <v>0</v>
          </cell>
          <cell r="AG30">
            <v>3.907730884162413E-2</v>
          </cell>
          <cell r="AH30">
            <v>8.4177602648311742E-3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5.8894779106455304E-2</v>
          </cell>
          <cell r="AO30">
            <v>0</v>
          </cell>
          <cell r="AP30">
            <v>0.10329196069667422</v>
          </cell>
          <cell r="AQ30">
            <v>7.9267720394522748E-2</v>
          </cell>
          <cell r="AR30">
            <v>0</v>
          </cell>
          <cell r="AS30">
            <v>0</v>
          </cell>
          <cell r="AT30">
            <v>2.3542054813560283</v>
          </cell>
          <cell r="AV30">
            <v>2.109351285299693</v>
          </cell>
          <cell r="AW30">
            <v>0</v>
          </cell>
          <cell r="AX30">
            <v>0</v>
          </cell>
          <cell r="AY30">
            <v>0.23437236503329917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2.3999999999999998E-3</v>
          </cell>
          <cell r="BG30">
            <v>0</v>
          </cell>
          <cell r="BH30">
            <v>8.081831023036095E-3</v>
          </cell>
          <cell r="BI30">
            <v>0</v>
          </cell>
          <cell r="BJ30">
            <v>2.3542054813560283</v>
          </cell>
        </row>
        <row r="31">
          <cell r="J31">
            <v>9.8641371077419021E-2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9.8641371077419021E-2</v>
          </cell>
          <cell r="Z31">
            <v>0.2931415200000001</v>
          </cell>
          <cell r="AA31">
            <v>0.10296858</v>
          </cell>
          <cell r="AB31">
            <v>0</v>
          </cell>
          <cell r="AC31">
            <v>0.39611010000000013</v>
          </cell>
          <cell r="AD31">
            <v>7.88874E-3</v>
          </cell>
          <cell r="AE31">
            <v>2.6542900000000001E-3</v>
          </cell>
          <cell r="AF31">
            <v>0</v>
          </cell>
          <cell r="AG31">
            <v>4.0986289225809717E-3</v>
          </cell>
          <cell r="AH31">
            <v>6.0747968650437609E-3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2.0716455787624731E-2</v>
          </cell>
          <cell r="AO31">
            <v>0</v>
          </cell>
          <cell r="AP31">
            <v>1.068470922529609E-2</v>
          </cell>
          <cell r="AQ31">
            <v>5.7204682029688307E-2</v>
          </cell>
          <cell r="AR31">
            <v>0</v>
          </cell>
          <cell r="AS31">
            <v>0</v>
          </cell>
          <cell r="AT31">
            <v>0.58335731812002822</v>
          </cell>
          <cell r="AV31">
            <v>0.58327731812002814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8.0000000000000007E-5</v>
          </cell>
          <cell r="BG31">
            <v>0</v>
          </cell>
          <cell r="BH31">
            <v>0</v>
          </cell>
          <cell r="BI31">
            <v>0</v>
          </cell>
          <cell r="BJ31">
            <v>0.58335731812002811</v>
          </cell>
        </row>
        <row r="32">
          <cell r="J32">
            <v>1.5211538461538462E-2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1.5211538461538462E-2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6.0846153846153862E-4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6.0846153846153862E-4</v>
          </cell>
          <cell r="AO32">
            <v>0</v>
          </cell>
          <cell r="AP32">
            <v>4.1192367754951257E-3</v>
          </cell>
          <cell r="AQ32">
            <v>0</v>
          </cell>
          <cell r="AR32">
            <v>0</v>
          </cell>
          <cell r="AS32">
            <v>0</v>
          </cell>
          <cell r="AT32">
            <v>1.9939236775495126E-2</v>
          </cell>
          <cell r="AV32">
            <v>1.7028956476827443E-2</v>
          </cell>
          <cell r="AW32">
            <v>0</v>
          </cell>
          <cell r="AX32">
            <v>0</v>
          </cell>
          <cell r="AY32">
            <v>1.8921062752030489E-3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4.7879603960151429E-5</v>
          </cell>
          <cell r="BG32">
            <v>0</v>
          </cell>
          <cell r="BH32">
            <v>1.2343334807205593E-4</v>
          </cell>
          <cell r="BI32">
            <v>8.4686107143242483E-4</v>
          </cell>
          <cell r="BJ32">
            <v>1.9939236775495122E-2</v>
          </cell>
        </row>
        <row r="33">
          <cell r="J33">
            <v>0.57366870392054514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0.57366870392054514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2.3461296079454883E-2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2.3461296079454883E-2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0.59713000000000005</v>
          </cell>
          <cell r="AV33">
            <v>0.23885200000000004</v>
          </cell>
          <cell r="AW33">
            <v>0</v>
          </cell>
          <cell r="AX33">
            <v>0</v>
          </cell>
          <cell r="AY33">
            <v>2.9856499999999963E-2</v>
          </cell>
          <cell r="AZ33">
            <v>0</v>
          </cell>
          <cell r="BA33">
            <v>0</v>
          </cell>
          <cell r="BB33">
            <v>0</v>
          </cell>
          <cell r="BC33">
            <v>0.32842150000000003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0.59713000000000005</v>
          </cell>
        </row>
        <row r="34">
          <cell r="J34">
            <v>0</v>
          </cell>
          <cell r="K34">
            <v>26.242884999999998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26.242884999999998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-5.1789000000000002E-2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26.191095999999998</v>
          </cell>
          <cell r="AV34">
            <v>17.086973253041464</v>
          </cell>
          <cell r="AW34">
            <v>0</v>
          </cell>
          <cell r="AX34">
            <v>0</v>
          </cell>
          <cell r="AY34">
            <v>8.5086214216492451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0.59550132530928857</v>
          </cell>
          <cell r="BJ34">
            <v>26.191095999999998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2.1595904060762758</v>
          </cell>
          <cell r="P35">
            <v>1.0225159575997125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3.1821063636759881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3.1821063636759881</v>
          </cell>
          <cell r="AV35">
            <v>0.65745851391210341</v>
          </cell>
          <cell r="AW35">
            <v>0</v>
          </cell>
          <cell r="AX35">
            <v>2.1595904060762758</v>
          </cell>
          <cell r="AY35">
            <v>0.32738774225695377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3.7669701430655109E-2</v>
          </cell>
          <cell r="BJ35">
            <v>3.1821063636759881</v>
          </cell>
        </row>
        <row r="36">
          <cell r="J36">
            <v>8.4064667291471416E-3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8.4064667291471416E-3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2.9353327085285838E-4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2.9353327085285838E-4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8.6999999999999994E-3</v>
          </cell>
          <cell r="AV36">
            <v>8.0310216190342381E-3</v>
          </cell>
          <cell r="AW36">
            <v>0</v>
          </cell>
          <cell r="AX36">
            <v>0</v>
          </cell>
          <cell r="AY36">
            <v>4.2268534837022347E-4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2.4629303259553708E-4</v>
          </cell>
          <cell r="BJ36">
            <v>8.6999999999999994E-3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</row>
        <row r="38">
          <cell r="J38">
            <v>5.9821801846928055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5.9821801846928055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0.24629981530719397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0.24629981530719397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6.2284799999999994</v>
          </cell>
          <cell r="AV38">
            <v>0.31142400000000026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5.9170559999999988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6.2284799999999994</v>
          </cell>
        </row>
        <row r="39">
          <cell r="J39">
            <v>2.48210702226292E-2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2.48210702226292E-2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1.0189297773708006E-3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1.0189297773708006E-3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2.5840000000000002E-2</v>
          </cell>
          <cell r="AV39">
            <v>1.0901503032208148E-3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2.0712855761195463E-2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4.0369939355837242E-3</v>
          </cell>
          <cell r="BJ39">
            <v>2.5840000000000002E-2</v>
          </cell>
        </row>
        <row r="40">
          <cell r="J40">
            <v>15.7775357873324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2.0476485606004209</v>
          </cell>
          <cell r="P40">
            <v>0</v>
          </cell>
          <cell r="Q40">
            <v>0.15092750198715979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17.976111849919981</v>
          </cell>
          <cell r="Z40">
            <v>0</v>
          </cell>
          <cell r="AA40">
            <v>0</v>
          </cell>
          <cell r="AB40">
            <v>0.90529150000000014</v>
          </cell>
          <cell r="AC40">
            <v>0.90529150000000014</v>
          </cell>
          <cell r="AD40">
            <v>0</v>
          </cell>
          <cell r="AE40">
            <v>0</v>
          </cell>
          <cell r="AF40">
            <v>0</v>
          </cell>
          <cell r="AG40">
            <v>0.63807421266759956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0.63807421266759956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19.519477562587582</v>
          </cell>
          <cell r="AV40">
            <v>1.7320901499999997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17.787387412587584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19.519477562587586</v>
          </cell>
        </row>
        <row r="41">
          <cell r="J41">
            <v>4.0592009090909091E-2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0.82115481373129728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0.86174682282220638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1.6779909090909088E-3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1.6779909090909088E-3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0.86342481373129731</v>
          </cell>
          <cell r="AV41">
            <v>4.2270000000000025E-3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0.85919781373129733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0.86342481373129731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</row>
        <row r="43">
          <cell r="J43">
            <v>1.0714559709596831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1.0714559709596831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4.164302904031706E-2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4.164302904031706E-2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1.1130990000000003</v>
          </cell>
          <cell r="AV43">
            <v>0.76218766957345341</v>
          </cell>
          <cell r="AW43">
            <v>0</v>
          </cell>
          <cell r="AX43">
            <v>0</v>
          </cell>
          <cell r="AY43">
            <v>0.32665185838862298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2.4259472037923818E-2</v>
          </cell>
          <cell r="BJ43">
            <v>1.1130990000000003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J55">
            <v>0.43505490974076821</v>
          </cell>
          <cell r="K55">
            <v>0</v>
          </cell>
          <cell r="L55">
            <v>0</v>
          </cell>
          <cell r="M55">
            <v>0.35437823467496865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0.78943314441573686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1.5535090259231766E-2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1.5535090259231766E-2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0.80496823467496859</v>
          </cell>
          <cell r="AV55">
            <v>4.0248411733748463E-2</v>
          </cell>
          <cell r="AW55">
            <v>0</v>
          </cell>
          <cell r="AX55">
            <v>0</v>
          </cell>
          <cell r="AY55">
            <v>8.0496823467496897E-2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0.68422299947372323</v>
          </cell>
          <cell r="BI55">
            <v>0</v>
          </cell>
          <cell r="BJ55">
            <v>0.80496823467496859</v>
          </cell>
        </row>
        <row r="56">
          <cell r="J56">
            <v>1.1636363636363637E-3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1.1636363636363637E-3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3.6363636363636378E-5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3.6363636363636378E-5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1.2000000000000001E-3</v>
          </cell>
          <cell r="AV56">
            <v>1.2000000000000001E-3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1.2000000000000001E-3</v>
          </cell>
        </row>
        <row r="57">
          <cell r="J57">
            <v>10.17863980322883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10.17863980322883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0.39151019677117072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0.39151019677117072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10.57015</v>
          </cell>
          <cell r="AV57">
            <v>0</v>
          </cell>
          <cell r="AW57">
            <v>0</v>
          </cell>
          <cell r="AX57">
            <v>0</v>
          </cell>
          <cell r="AY57">
            <v>5.2850749999999273E-2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10.517299250000001</v>
          </cell>
          <cell r="BI57">
            <v>0</v>
          </cell>
          <cell r="BJ57">
            <v>10.57015</v>
          </cell>
        </row>
        <row r="58">
          <cell r="J58">
            <v>2.6352490458038074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2.6352490458038074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0.10573095419619268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0.134966</v>
          </cell>
          <cell r="AM58">
            <v>0</v>
          </cell>
          <cell r="AN58">
            <v>0.24069695419619269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2.8759459999999999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2.8759459999999999</v>
          </cell>
          <cell r="BI58">
            <v>0</v>
          </cell>
          <cell r="BJ58">
            <v>2.8759459999999999</v>
          </cell>
        </row>
        <row r="59">
          <cell r="J59">
            <v>9.722687542574981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9.722687542574981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0.38384245742502027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0.38384245742502027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10.106530000000001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10.106530000000001</v>
          </cell>
          <cell r="BI59">
            <v>0</v>
          </cell>
          <cell r="BJ59">
            <v>10.106530000000001</v>
          </cell>
        </row>
        <row r="60">
          <cell r="J60">
            <v>5.081799824407375E-2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5.081799824407375E-2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2.0420017559262503E-3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2.0420017559262503E-3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5.2860000000000004E-2</v>
          </cell>
          <cell r="AV60">
            <v>5.2860000000000004E-2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5.2860000000000004E-2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</row>
        <row r="62">
          <cell r="J62">
            <v>0.20922317262009502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0.20922317262009502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8.1868273799049693E-3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8.1868273799049693E-3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0.21740999999999999</v>
          </cell>
          <cell r="AV62">
            <v>4.3482000000000007E-2</v>
          </cell>
          <cell r="AW62">
            <v>0</v>
          </cell>
          <cell r="AX62">
            <v>0</v>
          </cell>
          <cell r="AY62">
            <v>2.1740999999999993E-2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0.15218699999999999</v>
          </cell>
          <cell r="BI62">
            <v>0</v>
          </cell>
          <cell r="BJ62">
            <v>0.21740999999999999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J64">
            <v>0</v>
          </cell>
          <cell r="K64">
            <v>1.1804619999999999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1.1804619999999999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1.1804619999999999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1.1804619999999999</v>
          </cell>
          <cell r="BH64">
            <v>0</v>
          </cell>
          <cell r="BI64">
            <v>0</v>
          </cell>
          <cell r="BJ64">
            <v>1.1804619999999999</v>
          </cell>
        </row>
        <row r="65">
          <cell r="J65">
            <v>3.2375707940944949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3.2375707940944949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0.11012920590550493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0.11012920590550493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3.3476999999999997</v>
          </cell>
          <cell r="AV65">
            <v>3.0131302310050443</v>
          </cell>
          <cell r="AW65">
            <v>0</v>
          </cell>
          <cell r="AX65">
            <v>0</v>
          </cell>
          <cell r="AY65">
            <v>6.1492453693980494E-2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0.2730773153009749</v>
          </cell>
          <cell r="BH65">
            <v>0</v>
          </cell>
          <cell r="BI65">
            <v>0</v>
          </cell>
          <cell r="BJ65">
            <v>3.3476999999999997</v>
          </cell>
        </row>
        <row r="66">
          <cell r="J66">
            <v>0</v>
          </cell>
          <cell r="K66">
            <v>0.350991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0.350991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0.350991</v>
          </cell>
          <cell r="AV66">
            <v>0.2462723055849641</v>
          </cell>
          <cell r="AW66">
            <v>0</v>
          </cell>
          <cell r="AX66">
            <v>0</v>
          </cell>
          <cell r="AY66">
            <v>6.1568076396241025E-2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3.4171E-2</v>
          </cell>
          <cell r="BH66">
            <v>1.1423175215560422E-3</v>
          </cell>
          <cell r="BI66">
            <v>7.8373004972388631E-3</v>
          </cell>
          <cell r="BJ66">
            <v>0.350991</v>
          </cell>
        </row>
        <row r="67">
          <cell r="J67">
            <v>26.320928935843451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26.320928935843451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1.0113110641565508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2.7765110000000002</v>
          </cell>
          <cell r="AM67">
            <v>0</v>
          </cell>
          <cell r="AN67">
            <v>3.787822064156551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30.108751000000002</v>
          </cell>
          <cell r="AV67">
            <v>0.4516312650000005</v>
          </cell>
          <cell r="AW67">
            <v>0</v>
          </cell>
          <cell r="AX67">
            <v>0</v>
          </cell>
          <cell r="AY67">
            <v>0.15054375500000017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29.506575980000001</v>
          </cell>
          <cell r="BI67">
            <v>0</v>
          </cell>
          <cell r="BJ67">
            <v>30.108751000000002</v>
          </cell>
        </row>
        <row r="68">
          <cell r="J68">
            <v>20.072653338286678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20.072653338286678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0.77496666171332251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0.77496666171332251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20.847619999999999</v>
          </cell>
          <cell r="AV68">
            <v>2.3453572500000006</v>
          </cell>
          <cell r="AW68">
            <v>0</v>
          </cell>
          <cell r="AX68">
            <v>0</v>
          </cell>
          <cell r="AY68">
            <v>0.78178574999999961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17.720476999999999</v>
          </cell>
          <cell r="BI68">
            <v>0</v>
          </cell>
          <cell r="BJ68">
            <v>20.847619999999999</v>
          </cell>
        </row>
        <row r="69">
          <cell r="J69">
            <v>0.3939542043747481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0.3939542043747481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1.4245795625251901E-2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1.4245795625251901E-2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0.40820000000000001</v>
          </cell>
          <cell r="AV69">
            <v>0.38778999999999997</v>
          </cell>
          <cell r="AW69">
            <v>0</v>
          </cell>
          <cell r="AX69">
            <v>0</v>
          </cell>
          <cell r="AY69">
            <v>2.0410000000000018E-2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0.40820000000000001</v>
          </cell>
        </row>
        <row r="70">
          <cell r="J70">
            <v>0.61911992111650493</v>
          </cell>
          <cell r="K70">
            <v>10.125342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10.744461921116505</v>
          </cell>
          <cell r="Z70">
            <v>0</v>
          </cell>
          <cell r="AA70">
            <v>0</v>
          </cell>
          <cell r="AB70">
            <v>0.714673</v>
          </cell>
          <cell r="AC70">
            <v>0.714673</v>
          </cell>
          <cell r="AD70">
            <v>0</v>
          </cell>
          <cell r="AE70">
            <v>0</v>
          </cell>
          <cell r="AF70">
            <v>0</v>
          </cell>
          <cell r="AG70">
            <v>2.5320078883495172E-2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2.5320078883495172E-2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11.484455000000001</v>
          </cell>
          <cell r="AV70">
            <v>7.4691222498881347</v>
          </cell>
          <cell r="AW70">
            <v>0</v>
          </cell>
          <cell r="AX70">
            <v>0</v>
          </cell>
          <cell r="AY70">
            <v>3.2010523928092014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0.714673</v>
          </cell>
          <cell r="BH70">
            <v>4.7483167060644565E-2</v>
          </cell>
          <cell r="BI70">
            <v>5.2124190242018753E-2</v>
          </cell>
          <cell r="BJ70">
            <v>11.484454999999999</v>
          </cell>
        </row>
        <row r="71">
          <cell r="J71">
            <v>0.98178449376854604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0.98178449376854604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3.9095506231454011E-2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3.9095506231454011E-2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1.02088</v>
          </cell>
          <cell r="AV71">
            <v>0.90884986127568868</v>
          </cell>
          <cell r="AW71">
            <v>0</v>
          </cell>
          <cell r="AX71">
            <v>0</v>
          </cell>
          <cell r="AY71">
            <v>4.7834203225036294E-2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9.5566671623602256E-3</v>
          </cell>
          <cell r="BI71">
            <v>5.4639268336914869E-2</v>
          </cell>
          <cell r="BJ71">
            <v>1.02088</v>
          </cell>
        </row>
        <row r="72">
          <cell r="J72">
            <v>0</v>
          </cell>
          <cell r="K72">
            <v>0</v>
          </cell>
          <cell r="L72">
            <v>1.444777309937324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1.444777309937324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1.9049999999999997E-2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1.9049999999999997E-2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1.463827309937324</v>
          </cell>
          <cell r="AV72">
            <v>0.71297604712962781</v>
          </cell>
          <cell r="AW72">
            <v>0</v>
          </cell>
          <cell r="AX72">
            <v>0</v>
          </cell>
          <cell r="AY72">
            <v>0.71297604712962781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1.0115295274540833E-2</v>
          </cell>
          <cell r="BI72">
            <v>2.7759920403527653E-2</v>
          </cell>
          <cell r="BJ72">
            <v>1.4638273099373242</v>
          </cell>
        </row>
        <row r="73">
          <cell r="J73">
            <v>0</v>
          </cell>
          <cell r="K73">
            <v>0</v>
          </cell>
          <cell r="L73">
            <v>0.1185630000000002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0.62487099999999995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0.74343400000000015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0.74343400000000015</v>
          </cell>
          <cell r="AV73">
            <v>0</v>
          </cell>
          <cell r="AW73">
            <v>0</v>
          </cell>
          <cell r="AX73">
            <v>0.62487099999999995</v>
          </cell>
          <cell r="AY73">
            <v>0.1185630000000002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0.74343400000000015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0.25120989979838709</v>
          </cell>
          <cell r="AC74">
            <v>0.25120989979838709</v>
          </cell>
          <cell r="AD74">
            <v>0</v>
          </cell>
          <cell r="AE74">
            <v>0</v>
          </cell>
          <cell r="AF74">
            <v>0</v>
          </cell>
          <cell r="AG74">
            <v>2.5899999999999999E-2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2.5899999999999999E-2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0.27710989979838707</v>
          </cell>
          <cell r="AV74">
            <v>9.8342929858870956E-2</v>
          </cell>
          <cell r="AW74">
            <v>0</v>
          </cell>
          <cell r="AX74">
            <v>0</v>
          </cell>
          <cell r="AY74">
            <v>4.2146969939516124E-2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0.13661999999999999</v>
          </cell>
          <cell r="BH74">
            <v>0</v>
          </cell>
          <cell r="BI74">
            <v>0</v>
          </cell>
          <cell r="BJ74">
            <v>0.27710989979838707</v>
          </cell>
        </row>
        <row r="75">
          <cell r="J75">
            <v>0</v>
          </cell>
          <cell r="K75">
            <v>0</v>
          </cell>
          <cell r="L75">
            <v>2.7070439999999998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2.7070439999999998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4.5169999999999995E-2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4.5169999999999995E-2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2.7522139999999999</v>
          </cell>
          <cell r="AV75">
            <v>0.5504427999999999</v>
          </cell>
          <cell r="AW75">
            <v>0</v>
          </cell>
          <cell r="AX75">
            <v>0</v>
          </cell>
          <cell r="AY75">
            <v>2.2017712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2.7522139999999999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12.415185335975702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12.415185335975702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12.415185335975702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12.415185335975702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12.415185335975702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</row>
        <row r="78">
          <cell r="J78">
            <v>6.0203151505281287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6.0203151505281287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0.24033484947187117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0.24033484947187117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6.26065</v>
          </cell>
          <cell r="AV78">
            <v>3.130325</v>
          </cell>
          <cell r="AW78">
            <v>0</v>
          </cell>
          <cell r="AX78">
            <v>0</v>
          </cell>
          <cell r="AY78">
            <v>3.130325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6.26065</v>
          </cell>
        </row>
        <row r="79">
          <cell r="J79">
            <v>0.35654435005117707</v>
          </cell>
          <cell r="K79">
            <v>0.30099000000000004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0.65753435005117711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1.4165649948822932E-2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1.4165649948822932E-2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0.67170000000000007</v>
          </cell>
          <cell r="AV79">
            <v>0.61022582759339838</v>
          </cell>
          <cell r="AW79">
            <v>0</v>
          </cell>
          <cell r="AX79">
            <v>0</v>
          </cell>
          <cell r="AY79">
            <v>3.211714882070521E-2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2.9357023585896477E-2</v>
          </cell>
          <cell r="BJ79">
            <v>0.67169999999999996</v>
          </cell>
        </row>
        <row r="80">
          <cell r="J80">
            <v>2.0491201648381732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0.28092885952702012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2.3300490243651932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7.3209835161826955E-2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7.3209835161826955E-2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2.4032588595270203</v>
          </cell>
          <cell r="AV80">
            <v>1.833662618404627</v>
          </cell>
          <cell r="AW80">
            <v>0</v>
          </cell>
          <cell r="AX80">
            <v>0.28092885952702012</v>
          </cell>
          <cell r="AY80">
            <v>0.20374029093384741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8.4927090661526025E-2</v>
          </cell>
          <cell r="BJ80">
            <v>2.4032588595270203</v>
          </cell>
        </row>
        <row r="81">
          <cell r="J81">
            <v>0.26496980487804878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0.26496980487804878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1.0760195121951257E-2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1.0760195121951257E-2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0.27573000000000003</v>
          </cell>
          <cell r="AV81">
            <v>0.27573000000000003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0.27573000000000003</v>
          </cell>
        </row>
        <row r="82">
          <cell r="J82">
            <v>4.2152864655411015E-2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4.2152864655411015E-2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1.7371353445889853E-3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1.7371353445889853E-3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4.3889999999999998E-2</v>
          </cell>
          <cell r="AV82">
            <v>4.3889999999999988E-3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3.9501000000000001E-2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4.3889999999999998E-2</v>
          </cell>
        </row>
        <row r="83">
          <cell r="J83">
            <v>0.17543528964059193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0.17543528964059193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7.2347103594080408E-3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7.2347103594080408E-3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0.18266999999999997</v>
          </cell>
          <cell r="AV83">
            <v>1.8266999999999992E-2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0.16440299999999997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0.18266999999999994</v>
          </cell>
        </row>
        <row r="84">
          <cell r="J84">
            <v>1.0000000000000001E-5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0.66840900000000014</v>
          </cell>
          <cell r="R84">
            <v>0.16197399999999998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6.9563627119472782E-2</v>
          </cell>
          <cell r="X84">
            <v>6.9563627119472782E-2</v>
          </cell>
          <cell r="Y84">
            <v>0.96952025423894561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0.96952025423894561</v>
          </cell>
          <cell r="AV84">
            <v>0.15056062711947277</v>
          </cell>
          <cell r="AW84">
            <v>0</v>
          </cell>
          <cell r="AX84">
            <v>0.66840900000000014</v>
          </cell>
          <cell r="AY84">
            <v>0</v>
          </cell>
          <cell r="AZ84">
            <v>0</v>
          </cell>
          <cell r="BA84">
            <v>6.9563627119472782E-2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8.098699999999999E-2</v>
          </cell>
          <cell r="BI84">
            <v>0</v>
          </cell>
          <cell r="BJ84">
            <v>0.96952025423894572</v>
          </cell>
        </row>
        <row r="85">
          <cell r="J85">
            <v>0.30954442342874006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0.30954442342874006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1.1785576571259924E-2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1.1785576571259924E-2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0.32133</v>
          </cell>
          <cell r="AV85">
            <v>0.31678290992394248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4.5470900760575502E-3</v>
          </cell>
          <cell r="BJ85">
            <v>0.32133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J87">
            <v>0.74062517349286705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0.74062517349286705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2.6724826507133002E-2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2.6724826507133002E-2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0.76735000000000009</v>
          </cell>
          <cell r="AV87">
            <v>3.836750000000002E-2</v>
          </cell>
          <cell r="AW87">
            <v>0</v>
          </cell>
          <cell r="AX87">
            <v>0</v>
          </cell>
          <cell r="AY87">
            <v>3.8367499999999978E-2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0.69061500000000009</v>
          </cell>
          <cell r="BI87">
            <v>0</v>
          </cell>
          <cell r="BJ87">
            <v>0.76735000000000009</v>
          </cell>
        </row>
        <row r="88">
          <cell r="J88">
            <v>0.13824398227474152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0.13824398227474152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5.676017725258475E-3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5.676017725258475E-3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0.14391999999999999</v>
          </cell>
          <cell r="AV88">
            <v>0</v>
          </cell>
          <cell r="AW88">
            <v>0</v>
          </cell>
          <cell r="AX88">
            <v>0</v>
          </cell>
          <cell r="AY88">
            <v>0.14391999999999999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0.14391999999999999</v>
          </cell>
        </row>
        <row r="89">
          <cell r="J89">
            <v>0.46001184184117211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0.46001184184117211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1.8138158158827879E-2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1.8138158158827879E-2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0.47814999999999996</v>
          </cell>
          <cell r="AV89">
            <v>0.47814999999999996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0.47814999999999996</v>
          </cell>
        </row>
        <row r="90">
          <cell r="J90">
            <v>4.584461538461539E-3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4.584461538461539E-3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1.4553846153846184E-4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1.4553846153846184E-4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4.7300000000000007E-3</v>
          </cell>
          <cell r="AV90">
            <v>3.5475000000000003E-3</v>
          </cell>
          <cell r="AW90">
            <v>0</v>
          </cell>
          <cell r="AX90">
            <v>0</v>
          </cell>
          <cell r="AY90">
            <v>1.1825000000000002E-3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4.7300000000000007E-3</v>
          </cell>
        </row>
        <row r="91">
          <cell r="J91">
            <v>0.20189038405280726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0.20189038405280726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6.5996159471927458E-3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6.5996159471927458E-3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0.20849000000000001</v>
          </cell>
          <cell r="AV91">
            <v>0.15636749999999999</v>
          </cell>
          <cell r="AW91">
            <v>0</v>
          </cell>
          <cell r="AX91">
            <v>0</v>
          </cell>
          <cell r="AY91">
            <v>5.2122500000000002E-2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0.20849000000000001</v>
          </cell>
        </row>
        <row r="92">
          <cell r="J92">
            <v>1.5716267000000002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1.5716267000000002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1.5716267000000002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1.5716267000000002</v>
          </cell>
          <cell r="BH92">
            <v>0</v>
          </cell>
          <cell r="BI92">
            <v>0</v>
          </cell>
          <cell r="BJ92">
            <v>1.5716267000000002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</row>
        <row r="94">
          <cell r="J94">
            <v>0.20357171589939457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0.20357171589939457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8.0482841006054278E-3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8.0482841006054278E-3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0.21162</v>
          </cell>
          <cell r="AV94">
            <v>0</v>
          </cell>
          <cell r="AW94">
            <v>0</v>
          </cell>
          <cell r="AX94">
            <v>0</v>
          </cell>
          <cell r="AY94">
            <v>1.0581000000000007E-2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0.201039</v>
          </cell>
          <cell r="BI94">
            <v>0</v>
          </cell>
          <cell r="BJ94">
            <v>0.21162</v>
          </cell>
        </row>
        <row r="95">
          <cell r="J95">
            <v>0.39902275740088972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0.39902275740088972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1.3357242599110293E-2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1.3357242599110293E-2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0.41238000000000002</v>
          </cell>
          <cell r="AV95">
            <v>0.37934263573353194</v>
          </cell>
          <cell r="AW95">
            <v>0</v>
          </cell>
          <cell r="AX95">
            <v>0</v>
          </cell>
          <cell r="AY95">
            <v>1.9965401880712226E-2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1.3071962385755836E-2</v>
          </cell>
          <cell r="BJ95">
            <v>0.41237999999999997</v>
          </cell>
        </row>
        <row r="96">
          <cell r="J96">
            <v>0.18161853119059965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0.18161853119059965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6.5014688094003643E-3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6.5014688094003643E-3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0.18812000000000001</v>
          </cell>
          <cell r="AV96">
            <v>0.16570808979887561</v>
          </cell>
          <cell r="AW96">
            <v>0</v>
          </cell>
          <cell r="AX96">
            <v>0</v>
          </cell>
          <cell r="AY96">
            <v>1.8412009977652841E-2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3.9999002234715813E-3</v>
          </cell>
          <cell r="BJ96">
            <v>0.18812000000000001</v>
          </cell>
        </row>
        <row r="97">
          <cell r="J97">
            <v>9.6377122752150129E-2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9.6377122752150129E-2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3.7928772478498731E-3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3.7928772478498731E-3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0.10017000000000001</v>
          </cell>
          <cell r="AV97">
            <v>0.10017000000000001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0.10017000000000001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33.879219441143981</v>
          </cell>
          <cell r="P98">
            <v>0.71107073014732314</v>
          </cell>
          <cell r="Q98">
            <v>0.53951135022351082</v>
          </cell>
          <cell r="R98">
            <v>6.0000000000000001E-3</v>
          </cell>
          <cell r="S98">
            <v>9.9668586500000025</v>
          </cell>
          <cell r="T98">
            <v>0.63951880000000005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45.742178971514811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45.742178971514811</v>
          </cell>
          <cell r="AV98">
            <v>1.1734499435774237</v>
          </cell>
          <cell r="AW98">
            <v>0</v>
          </cell>
          <cell r="AX98">
            <v>44.3855894413675</v>
          </cell>
          <cell r="AY98">
            <v>0.18313958656988694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45.742178971514811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1.3929610000000001</v>
          </cell>
          <cell r="W99">
            <v>0</v>
          </cell>
          <cell r="X99">
            <v>0</v>
          </cell>
          <cell r="Y99">
            <v>1.3929610000000001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1.3929610000000001</v>
          </cell>
          <cell r="AV99">
            <v>0</v>
          </cell>
          <cell r="AW99">
            <v>0</v>
          </cell>
          <cell r="AX99">
            <v>1.3929610000000001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1.3929610000000001</v>
          </cell>
        </row>
        <row r="100">
          <cell r="J100">
            <v>2.3848404255319153E-3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5.8768541581191585</v>
          </cell>
          <cell r="P100">
            <v>0</v>
          </cell>
          <cell r="Q100">
            <v>9.2711500000000022</v>
          </cell>
          <cell r="R100">
            <v>3.1679599999999999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0.20178522203960814</v>
          </cell>
          <cell r="X100">
            <v>0.80714088815843255</v>
          </cell>
          <cell r="Y100">
            <v>19.327275108742732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6.5159574468085071E-5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6.5159574468085071E-5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19.327340268317201</v>
          </cell>
          <cell r="AV100">
            <v>0</v>
          </cell>
          <cell r="AW100">
            <v>0</v>
          </cell>
          <cell r="AX100">
            <v>15.148004158119161</v>
          </cell>
          <cell r="AY100">
            <v>3.9775508881584329</v>
          </cell>
          <cell r="AZ100">
            <v>0</v>
          </cell>
          <cell r="BA100">
            <v>0.20178522203960814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19.327340268317201</v>
          </cell>
        </row>
        <row r="101">
          <cell r="J101">
            <v>1.3488959481481031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5.4257193159025991</v>
          </cell>
          <cell r="P101">
            <v>1.7473453122529643</v>
          </cell>
          <cell r="Q101">
            <v>9.7797317545299481E-2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8.6197578938489663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4.4794051851896936E-2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4.4794051851896936E-2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8.6645519457008628</v>
          </cell>
          <cell r="AV101">
            <v>0</v>
          </cell>
          <cell r="AW101">
            <v>0</v>
          </cell>
          <cell r="AX101">
            <v>5.5235166334478984</v>
          </cell>
          <cell r="AY101">
            <v>3.1410353122529644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8.6645519457008628</v>
          </cell>
        </row>
        <row r="102">
          <cell r="J102">
            <v>6.7885430463576158E-3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0.21484314028015083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0.22163168332650846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2.6145695364238362E-4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2.6145695364238362E-4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0.22189314028015084</v>
          </cell>
          <cell r="AV102">
            <v>0</v>
          </cell>
          <cell r="AW102">
            <v>0</v>
          </cell>
          <cell r="AX102">
            <v>0.21484314028015083</v>
          </cell>
          <cell r="AY102">
            <v>7.0500000000000007E-3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0.22189314028015084</v>
          </cell>
        </row>
        <row r="103">
          <cell r="J103">
            <v>0.89629999999999999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3.4160550000000001</v>
          </cell>
          <cell r="V103">
            <v>0</v>
          </cell>
          <cell r="W103">
            <v>0.21942428979292888</v>
          </cell>
          <cell r="X103">
            <v>0</v>
          </cell>
          <cell r="Y103">
            <v>4.5317792897929294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4.5317792897929294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0.21942428979292888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4.3123550000000002</v>
          </cell>
          <cell r="BI103">
            <v>0</v>
          </cell>
          <cell r="BJ103">
            <v>4.5317792897929294</v>
          </cell>
        </row>
        <row r="104">
          <cell r="J104">
            <v>9.3529431235763114E-2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0.48591468809208377</v>
          </cell>
          <cell r="P104">
            <v>0</v>
          </cell>
          <cell r="Q104">
            <v>0.11020485451847704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0.68964897384632395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3.7605687642368935E-3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3.7605687642368935E-3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0.69340954261056087</v>
          </cell>
          <cell r="AV104">
            <v>0</v>
          </cell>
          <cell r="AW104">
            <v>0</v>
          </cell>
          <cell r="AX104">
            <v>0.59611954261056077</v>
          </cell>
          <cell r="AY104">
            <v>9.7290000000000015E-3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8.7561000000000097E-2</v>
          </cell>
          <cell r="BI104">
            <v>0</v>
          </cell>
          <cell r="BJ104">
            <v>0.69340954261056087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</row>
        <row r="106">
          <cell r="J106">
            <v>3.8620689655172414E-3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7.9982817342993031E-3</v>
          </cell>
          <cell r="X106">
            <v>0</v>
          </cell>
          <cell r="Y106">
            <v>1.1860350699816544E-2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1.3793103448275846E-4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1.3793103448275846E-4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1.1998281734299301E-2</v>
          </cell>
          <cell r="AV106">
            <v>0</v>
          </cell>
          <cell r="AW106">
            <v>0</v>
          </cell>
          <cell r="AX106">
            <v>0</v>
          </cell>
          <cell r="AY106">
            <v>3.9999999999999983E-3</v>
          </cell>
          <cell r="AZ106">
            <v>0</v>
          </cell>
          <cell r="BA106">
            <v>7.9982817342993031E-3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1.1998281734299301E-2</v>
          </cell>
        </row>
        <row r="107">
          <cell r="J107">
            <v>3.5182088362559781E-2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3.5182088362559781E-2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1.1779116374402178E-3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1.1779116374402178E-3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3.6359999999999996E-2</v>
          </cell>
          <cell r="AV107">
            <v>0</v>
          </cell>
          <cell r="AW107">
            <v>0</v>
          </cell>
          <cell r="AX107">
            <v>0</v>
          </cell>
          <cell r="AY107">
            <v>2.1613704809000909E-2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1.4746295190999088E-2</v>
          </cell>
          <cell r="BI107">
            <v>0</v>
          </cell>
          <cell r="BJ107">
            <v>3.6359999999999996E-2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0.74763938511362737</v>
          </cell>
          <cell r="X108">
            <v>0</v>
          </cell>
          <cell r="Y108">
            <v>0.74763938511362737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0.74763938511362737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0.74763938511362737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0.74763938511362737</v>
          </cell>
        </row>
        <row r="109">
          <cell r="J109">
            <v>2.6946008086253373E-2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0.14601148958882459</v>
          </cell>
          <cell r="X109">
            <v>0</v>
          </cell>
          <cell r="Y109">
            <v>0.17295749767507795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9.2399191374662945E-4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9.2399191374662945E-4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0.17388148958882457</v>
          </cell>
          <cell r="AV109">
            <v>6.1313999999999952E-3</v>
          </cell>
          <cell r="AW109">
            <v>0</v>
          </cell>
          <cell r="AX109">
            <v>0</v>
          </cell>
          <cell r="AY109">
            <v>2.1738599999999983E-2</v>
          </cell>
          <cell r="AZ109">
            <v>0</v>
          </cell>
          <cell r="BA109">
            <v>0.14601148958882459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0.17388148958882457</v>
          </cell>
        </row>
        <row r="110">
          <cell r="J110">
            <v>0.36414238028388707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0.36414238028388707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1.4837619716112953E-2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1.4837619716112953E-2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0.37898000000000004</v>
          </cell>
          <cell r="AV110">
            <v>0.18503794816149688</v>
          </cell>
          <cell r="AW110">
            <v>0</v>
          </cell>
          <cell r="AX110">
            <v>0</v>
          </cell>
          <cell r="AY110">
            <v>0.18503794816149688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8.9041036770062879E-3</v>
          </cell>
          <cell r="BJ110">
            <v>0.37898000000000004</v>
          </cell>
        </row>
        <row r="111">
          <cell r="J111">
            <v>1.2522837605539696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1.2522837605539696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5.1156239446030441E-2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5.1156239446030441E-2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1.3034400000000002</v>
          </cell>
          <cell r="AV111">
            <v>0</v>
          </cell>
          <cell r="AW111">
            <v>0</v>
          </cell>
          <cell r="AX111">
            <v>0</v>
          </cell>
          <cell r="AY111">
            <v>1.30344E-2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1.2904056000000002</v>
          </cell>
          <cell r="BI111">
            <v>0</v>
          </cell>
          <cell r="BJ111">
            <v>1.3034400000000002</v>
          </cell>
        </row>
        <row r="112">
          <cell r="J112">
            <v>1.3292088604868428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1.3292088604868428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5.2811139513157059E-2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5.2811139513157059E-2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1.3820199999999998</v>
          </cell>
          <cell r="AV112">
            <v>0</v>
          </cell>
          <cell r="AW112">
            <v>0</v>
          </cell>
          <cell r="AX112">
            <v>0</v>
          </cell>
          <cell r="AY112">
            <v>1.3820199999999998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1.3820199999999998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3.3233030120959683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3.3233030120959683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3.3233030120959683</v>
          </cell>
          <cell r="AV113">
            <v>0</v>
          </cell>
          <cell r="AW113">
            <v>0</v>
          </cell>
          <cell r="AX113">
            <v>0</v>
          </cell>
          <cell r="AY113">
            <v>3.3233030120959683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3.3233030120959683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0.10850741000000001</v>
          </cell>
          <cell r="AA114">
            <v>1.78884618</v>
          </cell>
          <cell r="AB114">
            <v>0</v>
          </cell>
          <cell r="AC114">
            <v>1.89735359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0.10288375203504228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0.10288375203504228</v>
          </cell>
          <cell r="AO114">
            <v>0</v>
          </cell>
          <cell r="AP114">
            <v>0</v>
          </cell>
          <cell r="AQ114">
            <v>0.96882783933936445</v>
          </cell>
          <cell r="AR114">
            <v>0</v>
          </cell>
          <cell r="AS114">
            <v>0</v>
          </cell>
          <cell r="AT114">
            <v>2.9690651813744067</v>
          </cell>
          <cell r="AV114">
            <v>0.26841199667157134</v>
          </cell>
          <cell r="AW114">
            <v>0</v>
          </cell>
          <cell r="AX114">
            <v>0</v>
          </cell>
          <cell r="AY114">
            <v>2.4128636289727066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2.0719232681906764E-2</v>
          </cell>
          <cell r="BF114">
            <v>0</v>
          </cell>
          <cell r="BG114">
            <v>0</v>
          </cell>
          <cell r="BH114">
            <v>0.26707032304822204</v>
          </cell>
          <cell r="BI114">
            <v>0</v>
          </cell>
          <cell r="BJ114">
            <v>2.9690651813744067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0.22888753999999992</v>
          </cell>
          <cell r="AA115">
            <v>2.23977789</v>
          </cell>
          <cell r="AB115">
            <v>0</v>
          </cell>
          <cell r="AC115">
            <v>2.4686654300000002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0.12881865172349821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0.12881865172349821</v>
          </cell>
          <cell r="AO115">
            <v>0</v>
          </cell>
          <cell r="AP115">
            <v>0</v>
          </cell>
          <cell r="AQ115">
            <v>1.2130496171385627</v>
          </cell>
          <cell r="AR115">
            <v>0</v>
          </cell>
          <cell r="AS115">
            <v>0</v>
          </cell>
          <cell r="AT115">
            <v>3.8105336988620611</v>
          </cell>
          <cell r="AV115">
            <v>0.84557131122588614</v>
          </cell>
          <cell r="AW115">
            <v>0</v>
          </cell>
          <cell r="AX115">
            <v>0</v>
          </cell>
          <cell r="AY115">
            <v>2.6733974869560484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2.0991036327716678E-2</v>
          </cell>
          <cell r="BF115">
            <v>0</v>
          </cell>
          <cell r="BG115">
            <v>0</v>
          </cell>
          <cell r="BH115">
            <v>0.27057386435240988</v>
          </cell>
          <cell r="BI115">
            <v>0</v>
          </cell>
          <cell r="BJ115">
            <v>3.8105336988620611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0.14560220000000001</v>
          </cell>
          <cell r="AA116">
            <v>0.58892599999999995</v>
          </cell>
          <cell r="AB116">
            <v>0</v>
          </cell>
          <cell r="AC116">
            <v>0.73452819999999996</v>
          </cell>
          <cell r="AD116">
            <v>3.7498000000000002E-4</v>
          </cell>
          <cell r="AE116">
            <v>9.3180000000000012E-5</v>
          </cell>
          <cell r="AF116">
            <v>0</v>
          </cell>
          <cell r="AG116">
            <v>0</v>
          </cell>
          <cell r="AH116">
            <v>3.3876866516831507E-2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3.4345026516831509E-2</v>
          </cell>
          <cell r="AO116">
            <v>0</v>
          </cell>
          <cell r="AP116">
            <v>0</v>
          </cell>
          <cell r="AQ116">
            <v>0.31900908298825575</v>
          </cell>
          <cell r="AR116">
            <v>0</v>
          </cell>
          <cell r="AS116">
            <v>0</v>
          </cell>
          <cell r="AT116">
            <v>1.0878823095050871</v>
          </cell>
          <cell r="AV116">
            <v>0.76332030903305781</v>
          </cell>
          <cell r="AW116">
            <v>0</v>
          </cell>
          <cell r="AX116">
            <v>0</v>
          </cell>
          <cell r="AY116">
            <v>0.28599911273648798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2.7763114677732798E-3</v>
          </cell>
          <cell r="BF116">
            <v>0</v>
          </cell>
          <cell r="BG116">
            <v>0</v>
          </cell>
          <cell r="BH116">
            <v>3.5786576267768266E-2</v>
          </cell>
          <cell r="BI116">
            <v>0</v>
          </cell>
          <cell r="BJ116">
            <v>1.0878823095050874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4.3447299999999998E-3</v>
          </cell>
          <cell r="AA117">
            <v>1.3042061899999999</v>
          </cell>
          <cell r="AB117">
            <v>0</v>
          </cell>
          <cell r="AC117">
            <v>1.3085509199999998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7.5010153334999011E-2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7.5010153334999011E-2</v>
          </cell>
          <cell r="AO117">
            <v>0</v>
          </cell>
          <cell r="AP117">
            <v>0</v>
          </cell>
          <cell r="AQ117">
            <v>0.70634986911547892</v>
          </cell>
          <cell r="AR117">
            <v>0</v>
          </cell>
          <cell r="AS117">
            <v>0</v>
          </cell>
          <cell r="AT117">
            <v>2.0899109424504778</v>
          </cell>
          <cell r="AV117">
            <v>9.7534964809987759E-2</v>
          </cell>
          <cell r="AW117">
            <v>0</v>
          </cell>
          <cell r="AX117">
            <v>0</v>
          </cell>
          <cell r="AY117">
            <v>1.7706144613897672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1.5965584447407213E-2</v>
          </cell>
          <cell r="BF117">
            <v>0</v>
          </cell>
          <cell r="BG117">
            <v>0</v>
          </cell>
          <cell r="BH117">
            <v>0.20579593180331568</v>
          </cell>
          <cell r="BI117">
            <v>0</v>
          </cell>
          <cell r="BJ117">
            <v>2.0899109424504778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2.4057509999999997E-2</v>
          </cell>
          <cell r="AA118">
            <v>0.41161477000000002</v>
          </cell>
          <cell r="AB118">
            <v>0</v>
          </cell>
          <cell r="AC118">
            <v>0.43567228000000002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2.3673624039961313E-2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2.3673624039961313E-2</v>
          </cell>
          <cell r="AO118">
            <v>0</v>
          </cell>
          <cell r="AP118">
            <v>0</v>
          </cell>
          <cell r="AQ118">
            <v>0.22292797039668857</v>
          </cell>
          <cell r="AR118">
            <v>0</v>
          </cell>
          <cell r="AS118">
            <v>0</v>
          </cell>
          <cell r="AT118">
            <v>0.68227387443664989</v>
          </cell>
          <cell r="AV118">
            <v>5.0782036715418616E-2</v>
          </cell>
          <cell r="AW118">
            <v>0</v>
          </cell>
          <cell r="AX118">
            <v>0</v>
          </cell>
          <cell r="AY118">
            <v>0.50776600759295365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8.907565309957767E-3</v>
          </cell>
          <cell r="BF118">
            <v>0</v>
          </cell>
          <cell r="BG118">
            <v>0</v>
          </cell>
          <cell r="BH118">
            <v>0.11481826481831976</v>
          </cell>
          <cell r="BI118">
            <v>0</v>
          </cell>
          <cell r="BJ118">
            <v>0.68227387443664977</v>
          </cell>
        </row>
        <row r="119"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0.37429173000000004</v>
          </cell>
          <cell r="AA119">
            <v>0.21336935000000001</v>
          </cell>
          <cell r="AB119">
            <v>0</v>
          </cell>
          <cell r="AC119">
            <v>0.58766108000000006</v>
          </cell>
          <cell r="AD119">
            <v>5.2030499999999999E-3</v>
          </cell>
          <cell r="AE119">
            <v>5.3485200000000007E-3</v>
          </cell>
          <cell r="AF119">
            <v>0</v>
          </cell>
          <cell r="AG119">
            <v>0</v>
          </cell>
          <cell r="AH119">
            <v>1.2579346035617561E-2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2.3130916035617559E-2</v>
          </cell>
          <cell r="AO119">
            <v>0</v>
          </cell>
          <cell r="AP119">
            <v>0</v>
          </cell>
          <cell r="AQ119">
            <v>0.11845622266807088</v>
          </cell>
          <cell r="AR119">
            <v>0</v>
          </cell>
          <cell r="AS119">
            <v>0</v>
          </cell>
          <cell r="AT119">
            <v>0.7292482187036885</v>
          </cell>
          <cell r="AV119">
            <v>0.54395976482814323</v>
          </cell>
          <cell r="AW119">
            <v>0</v>
          </cell>
          <cell r="AX119">
            <v>0</v>
          </cell>
          <cell r="AY119">
            <v>0.18379236824137246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1.496085634172766E-3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0.7292482187036885</v>
          </cell>
        </row>
        <row r="120"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0.30274410000000002</v>
          </cell>
          <cell r="AA120">
            <v>1.0726154300000001</v>
          </cell>
          <cell r="AB120">
            <v>0</v>
          </cell>
          <cell r="AC120">
            <v>1.3753595300000001</v>
          </cell>
          <cell r="AD120">
            <v>0.72758453000000001</v>
          </cell>
          <cell r="AE120">
            <v>1.42981918</v>
          </cell>
          <cell r="AF120">
            <v>0</v>
          </cell>
          <cell r="AG120">
            <v>0</v>
          </cell>
          <cell r="AH120">
            <v>0.14392509807587131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2.3013288080758714</v>
          </cell>
          <cell r="AO120">
            <v>0</v>
          </cell>
          <cell r="AP120">
            <v>0</v>
          </cell>
          <cell r="AQ120">
            <v>1.3553028445935722</v>
          </cell>
          <cell r="AR120">
            <v>0</v>
          </cell>
          <cell r="AS120">
            <v>0</v>
          </cell>
          <cell r="AT120">
            <v>5.0319911826694437</v>
          </cell>
          <cell r="AV120">
            <v>1.0808645193938746</v>
          </cell>
          <cell r="AW120">
            <v>0</v>
          </cell>
          <cell r="AX120">
            <v>0</v>
          </cell>
          <cell r="AY120">
            <v>3.4482977937589459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3.6200856282861869E-2</v>
          </cell>
          <cell r="BF120">
            <v>0</v>
          </cell>
          <cell r="BG120">
            <v>0</v>
          </cell>
          <cell r="BH120">
            <v>0.46662801323376174</v>
          </cell>
          <cell r="BI120">
            <v>0</v>
          </cell>
          <cell r="BJ120">
            <v>5.0319911826694437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25.673057372878972</v>
          </cell>
          <cell r="AB121">
            <v>0</v>
          </cell>
          <cell r="AC121">
            <v>25.673057372878972</v>
          </cell>
          <cell r="AD121">
            <v>0</v>
          </cell>
          <cell r="AE121">
            <v>0.41880966429242372</v>
          </cell>
          <cell r="AF121">
            <v>0</v>
          </cell>
          <cell r="AG121">
            <v>0</v>
          </cell>
          <cell r="AH121">
            <v>1.363843338223405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1.7826530025158287</v>
          </cell>
          <cell r="AO121">
            <v>0</v>
          </cell>
          <cell r="AP121">
            <v>0</v>
          </cell>
          <cell r="AQ121">
            <v>7.2002716365796768</v>
          </cell>
          <cell r="AR121">
            <v>0</v>
          </cell>
          <cell r="AS121">
            <v>0</v>
          </cell>
          <cell r="AT121">
            <v>34.65598201197448</v>
          </cell>
          <cell r="AV121">
            <v>30.072373540956654</v>
          </cell>
          <cell r="AW121">
            <v>0</v>
          </cell>
          <cell r="AX121">
            <v>0</v>
          </cell>
          <cell r="AY121">
            <v>0.49298973017961584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1.7899999999999996</v>
          </cell>
          <cell r="BE121">
            <v>2.3006187408382139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34.655982011974487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10.791308791498997</v>
          </cell>
          <cell r="AB122">
            <v>0</v>
          </cell>
          <cell r="AC122">
            <v>10.791308791498997</v>
          </cell>
          <cell r="AD122">
            <v>0</v>
          </cell>
          <cell r="AE122">
            <v>0.17905715620854704</v>
          </cell>
          <cell r="AF122">
            <v>0</v>
          </cell>
          <cell r="AG122">
            <v>0</v>
          </cell>
          <cell r="AH122">
            <v>0.93320653954215382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1.1122636957507008</v>
          </cell>
          <cell r="AO122">
            <v>0</v>
          </cell>
          <cell r="AP122">
            <v>0</v>
          </cell>
          <cell r="AQ122">
            <v>6.4701413611565552</v>
          </cell>
          <cell r="AR122">
            <v>0</v>
          </cell>
          <cell r="AS122">
            <v>0</v>
          </cell>
          <cell r="AT122">
            <v>18.373713848406254</v>
          </cell>
          <cell r="AV122">
            <v>9.1172059831307983</v>
          </cell>
          <cell r="AW122">
            <v>0</v>
          </cell>
          <cell r="AX122">
            <v>0</v>
          </cell>
          <cell r="AY122">
            <v>9.1172059831307983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0.13930188214465686</v>
          </cell>
          <cell r="BI122">
            <v>0</v>
          </cell>
          <cell r="BJ122">
            <v>18.373713848406254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8.2868393986448581</v>
          </cell>
          <cell r="AB123">
            <v>0</v>
          </cell>
          <cell r="AC123">
            <v>8.2868393986448581</v>
          </cell>
          <cell r="AD123">
            <v>0</v>
          </cell>
          <cell r="AE123">
            <v>0.11866985384706938</v>
          </cell>
          <cell r="AF123">
            <v>0</v>
          </cell>
          <cell r="AG123">
            <v>0</v>
          </cell>
          <cell r="AH123">
            <v>0.4234593452822365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0.54212919912930591</v>
          </cell>
          <cell r="AO123">
            <v>0</v>
          </cell>
          <cell r="AP123">
            <v>0</v>
          </cell>
          <cell r="AQ123">
            <v>2.1673872409522605</v>
          </cell>
          <cell r="AR123">
            <v>0</v>
          </cell>
          <cell r="AS123">
            <v>0</v>
          </cell>
          <cell r="AT123">
            <v>10.996355838726425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10.996355838726425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10.996355838726425</v>
          </cell>
        </row>
        <row r="124"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3.5841700000000002E-3</v>
          </cell>
          <cell r="AA124">
            <v>1.1673467099999999</v>
          </cell>
          <cell r="AB124">
            <v>0</v>
          </cell>
          <cell r="AC124">
            <v>1.17093088</v>
          </cell>
          <cell r="AD124">
            <v>8.6629999999999989E-5</v>
          </cell>
          <cell r="AE124">
            <v>3.1551549999999998E-2</v>
          </cell>
          <cell r="AF124">
            <v>0</v>
          </cell>
          <cell r="AG124">
            <v>0</v>
          </cell>
          <cell r="AH124">
            <v>6.9164592438045125E-2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0.10080277243804511</v>
          </cell>
          <cell r="AO124">
            <v>0</v>
          </cell>
          <cell r="AP124">
            <v>0</v>
          </cell>
          <cell r="AQ124">
            <v>0.65130383879969522</v>
          </cell>
          <cell r="AR124">
            <v>0</v>
          </cell>
          <cell r="AS124">
            <v>0</v>
          </cell>
          <cell r="AT124">
            <v>1.9230374912377404</v>
          </cell>
          <cell r="AV124">
            <v>0.55891124737132203</v>
          </cell>
          <cell r="AW124">
            <v>0</v>
          </cell>
          <cell r="AX124">
            <v>0</v>
          </cell>
          <cell r="AY124">
            <v>1.3041262438664181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0.06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1.9230374912377401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9.5159999999999993E-4</v>
          </cell>
          <cell r="AA125">
            <v>0</v>
          </cell>
          <cell r="AB125">
            <v>0</v>
          </cell>
          <cell r="AC125">
            <v>9.5159999999999993E-4</v>
          </cell>
          <cell r="AD125">
            <v>2.548E-5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2.548E-5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9.7707999999999996E-4</v>
          </cell>
          <cell r="AV125">
            <v>-5.2292000000000007E-4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1.5E-3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9.7707999999999996E-4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3.9294270000000006E-2</v>
          </cell>
          <cell r="AA126">
            <v>1.12805818</v>
          </cell>
          <cell r="AB126">
            <v>0</v>
          </cell>
          <cell r="AC126">
            <v>1.1673524500000001</v>
          </cell>
          <cell r="AD126">
            <v>9.9138999999999998E-4</v>
          </cell>
          <cell r="AE126">
            <v>3.1440740000000002E-2</v>
          </cell>
          <cell r="AF126">
            <v>0</v>
          </cell>
          <cell r="AG126">
            <v>0</v>
          </cell>
          <cell r="AH126">
            <v>5.8517017724117874E-2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9.0949147724117885E-2</v>
          </cell>
          <cell r="AO126">
            <v>0</v>
          </cell>
          <cell r="AP126">
            <v>0</v>
          </cell>
          <cell r="AQ126">
            <v>0.30307123800371061</v>
          </cell>
          <cell r="AR126">
            <v>0</v>
          </cell>
          <cell r="AS126">
            <v>0</v>
          </cell>
          <cell r="AT126">
            <v>1.5613728357278287</v>
          </cell>
          <cell r="AV126">
            <v>1.4847659214663458</v>
          </cell>
          <cell r="AW126">
            <v>0</v>
          </cell>
          <cell r="AX126">
            <v>0</v>
          </cell>
          <cell r="AY126">
            <v>3.0301345336047902E-2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1.0999999999999999E-2</v>
          </cell>
          <cell r="BE126">
            <v>9.9523497357615584E-5</v>
          </cell>
          <cell r="BF126">
            <v>0</v>
          </cell>
          <cell r="BG126">
            <v>0</v>
          </cell>
          <cell r="BH126">
            <v>0</v>
          </cell>
          <cell r="BI126">
            <v>3.5206045428077426E-2</v>
          </cell>
          <cell r="BJ126">
            <v>1.5613728357278285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9.6639560000000013E-2</v>
          </cell>
          <cell r="AA127">
            <v>0.56981437000000001</v>
          </cell>
          <cell r="AB127">
            <v>0</v>
          </cell>
          <cell r="AC127">
            <v>0.66645393000000008</v>
          </cell>
          <cell r="AD127">
            <v>1.4910900000000003E-3</v>
          </cell>
          <cell r="AE127">
            <v>1.4227790000000001E-2</v>
          </cell>
          <cell r="AF127">
            <v>0</v>
          </cell>
          <cell r="AG127">
            <v>0</v>
          </cell>
          <cell r="AH127">
            <v>3.3590618041541447E-2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4.9309498041541444E-2</v>
          </cell>
          <cell r="AO127">
            <v>0</v>
          </cell>
          <cell r="AP127">
            <v>0</v>
          </cell>
          <cell r="AQ127">
            <v>0.31631356026145041</v>
          </cell>
          <cell r="AR127">
            <v>0</v>
          </cell>
          <cell r="AS127">
            <v>0</v>
          </cell>
          <cell r="AT127">
            <v>1.0320769883029919</v>
          </cell>
          <cell r="AV127">
            <v>1.0301855083029916</v>
          </cell>
          <cell r="AW127">
            <v>0</v>
          </cell>
          <cell r="AX127">
            <v>0</v>
          </cell>
          <cell r="AY127">
            <v>1.7414800000000001E-3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1.4999999999999999E-4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1.0320769883029917</v>
          </cell>
        </row>
        <row r="128"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1.6651080300000001</v>
          </cell>
          <cell r="AA128">
            <v>0.54871806000000001</v>
          </cell>
          <cell r="AB128">
            <v>0</v>
          </cell>
          <cell r="AC128">
            <v>2.21382609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3.155898671074639E-2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3.155898671074639E-2</v>
          </cell>
          <cell r="AO128">
            <v>0</v>
          </cell>
          <cell r="AP128">
            <v>0</v>
          </cell>
          <cell r="AQ128">
            <v>0.29718224988818642</v>
          </cell>
          <cell r="AR128">
            <v>0</v>
          </cell>
          <cell r="AS128">
            <v>0</v>
          </cell>
          <cell r="AT128">
            <v>2.5425673265989328</v>
          </cell>
          <cell r="AV128">
            <v>2.1390548751896579</v>
          </cell>
          <cell r="AW128">
            <v>0</v>
          </cell>
          <cell r="AX128">
            <v>0</v>
          </cell>
          <cell r="AY128">
            <v>0.3459547573034496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5.7557694105825494E-2</v>
          </cell>
          <cell r="BI128">
            <v>0</v>
          </cell>
          <cell r="BJ128">
            <v>2.5425673265989328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1.6972580000000001E-2</v>
          </cell>
          <cell r="AA129">
            <v>2.1325189999999997E-2</v>
          </cell>
          <cell r="AB129">
            <v>0</v>
          </cell>
          <cell r="AC129">
            <v>3.8297769999999995E-2</v>
          </cell>
          <cell r="AD129">
            <v>5.783E-5</v>
          </cell>
          <cell r="AE129">
            <v>5.7104999999999992E-4</v>
          </cell>
          <cell r="AF129">
            <v>0</v>
          </cell>
          <cell r="AG129">
            <v>0</v>
          </cell>
          <cell r="AH129">
            <v>1.2593409941260426E-3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1.8882209941260427E-3</v>
          </cell>
          <cell r="AO129">
            <v>0</v>
          </cell>
          <cell r="AP129">
            <v>0</v>
          </cell>
          <cell r="AQ129">
            <v>1.1858865857798998E-2</v>
          </cell>
          <cell r="AR129">
            <v>0</v>
          </cell>
          <cell r="AS129">
            <v>0</v>
          </cell>
          <cell r="AT129">
            <v>5.2044856851925031E-2</v>
          </cell>
          <cell r="AV129">
            <v>5.2044856851925031E-2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5.2044856851925031E-2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0.77693321999999998</v>
          </cell>
          <cell r="AA130">
            <v>2.8198859400000003</v>
          </cell>
          <cell r="AB130">
            <v>0</v>
          </cell>
          <cell r="AC130">
            <v>3.5968191600000003</v>
          </cell>
          <cell r="AD130">
            <v>3.5998579999999995E-2</v>
          </cell>
          <cell r="AE130">
            <v>0.1612529</v>
          </cell>
          <cell r="AF130">
            <v>0</v>
          </cell>
          <cell r="AG130">
            <v>0</v>
          </cell>
          <cell r="AH130">
            <v>0.17145730729994549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0.3687087872999455</v>
          </cell>
          <cell r="AO130">
            <v>0</v>
          </cell>
          <cell r="AP130">
            <v>0</v>
          </cell>
          <cell r="AQ130">
            <v>1.6145660445370766</v>
          </cell>
          <cell r="AR130">
            <v>0</v>
          </cell>
          <cell r="AS130">
            <v>0</v>
          </cell>
          <cell r="AT130">
            <v>5.5800939918370229</v>
          </cell>
          <cell r="AV130">
            <v>3.1427935636536728</v>
          </cell>
          <cell r="AW130">
            <v>0</v>
          </cell>
          <cell r="AX130">
            <v>0</v>
          </cell>
          <cell r="AY130">
            <v>2.2891476797936225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1.1800000000000001E-3</v>
          </cell>
          <cell r="BF130">
            <v>0</v>
          </cell>
          <cell r="BG130">
            <v>0</v>
          </cell>
          <cell r="BH130">
            <v>0</v>
          </cell>
          <cell r="BI130">
            <v>0.14697274838972796</v>
          </cell>
          <cell r="BJ130">
            <v>5.5800939918370229</v>
          </cell>
        </row>
        <row r="131"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0.73449358999999981</v>
          </cell>
          <cell r="AA131">
            <v>1.61106236</v>
          </cell>
          <cell r="AB131">
            <v>0</v>
          </cell>
          <cell r="AC131">
            <v>2.3455559499999996</v>
          </cell>
          <cell r="AD131">
            <v>1.3969589999999995E-2</v>
          </cell>
          <cell r="AE131">
            <v>4.0967509999999999E-2</v>
          </cell>
          <cell r="AF131">
            <v>0</v>
          </cell>
          <cell r="AG131">
            <v>0</v>
          </cell>
          <cell r="AH131">
            <v>9.5014894740453965E-2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0.14995199474045395</v>
          </cell>
          <cell r="AO131">
            <v>0</v>
          </cell>
          <cell r="AP131">
            <v>0</v>
          </cell>
          <cell r="AQ131">
            <v>0.89472898641077747</v>
          </cell>
          <cell r="AR131">
            <v>0</v>
          </cell>
          <cell r="AS131">
            <v>0</v>
          </cell>
          <cell r="AT131">
            <v>3.3902369311512315</v>
          </cell>
          <cell r="AV131">
            <v>2.7875274325292891</v>
          </cell>
          <cell r="AW131">
            <v>0</v>
          </cell>
          <cell r="AX131">
            <v>0</v>
          </cell>
          <cell r="AY131">
            <v>0.51063912104177966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2.3040000000000001E-3</v>
          </cell>
          <cell r="BF131">
            <v>0</v>
          </cell>
          <cell r="BG131">
            <v>0</v>
          </cell>
          <cell r="BH131">
            <v>0</v>
          </cell>
          <cell r="BI131">
            <v>8.9766377580162204E-2</v>
          </cell>
          <cell r="BJ131">
            <v>3.390236931151231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0.21441816999999999</v>
          </cell>
          <cell r="AA132">
            <v>0.70804007999999996</v>
          </cell>
          <cell r="AB132">
            <v>0</v>
          </cell>
          <cell r="AC132">
            <v>0.92245824999999992</v>
          </cell>
          <cell r="AD132">
            <v>4.2424000000000003E-3</v>
          </cell>
          <cell r="AE132">
            <v>1.7774240000000004E-2</v>
          </cell>
          <cell r="AF132">
            <v>0</v>
          </cell>
          <cell r="AG132">
            <v>0</v>
          </cell>
          <cell r="AH132">
            <v>2.9431056400919645E-2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5.1447696400919646E-2</v>
          </cell>
          <cell r="AO132">
            <v>0</v>
          </cell>
          <cell r="AP132">
            <v>0</v>
          </cell>
          <cell r="AQ132">
            <v>0.27705063870015983</v>
          </cell>
          <cell r="AR132">
            <v>0</v>
          </cell>
          <cell r="AS132">
            <v>0</v>
          </cell>
          <cell r="AT132">
            <v>1.2509565851010793</v>
          </cell>
          <cell r="AV132">
            <v>0.80065094603681664</v>
          </cell>
          <cell r="AW132">
            <v>0</v>
          </cell>
          <cell r="AX132">
            <v>0</v>
          </cell>
          <cell r="AY132">
            <v>0.40743025266794031</v>
          </cell>
          <cell r="AZ132">
            <v>0</v>
          </cell>
          <cell r="BA132">
            <v>0</v>
          </cell>
          <cell r="BB132">
            <v>0</v>
          </cell>
          <cell r="BC132">
            <v>-2.3749999999999999E-3</v>
          </cell>
          <cell r="BD132">
            <v>0</v>
          </cell>
          <cell r="BE132">
            <v>2.3749999999999999E-3</v>
          </cell>
          <cell r="BF132">
            <v>0</v>
          </cell>
          <cell r="BG132">
            <v>0</v>
          </cell>
          <cell r="BH132">
            <v>0</v>
          </cell>
          <cell r="BI132">
            <v>4.2875386396322518E-2</v>
          </cell>
          <cell r="BJ132">
            <v>1.2509565851010795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0.38022465999999999</v>
          </cell>
          <cell r="AA133">
            <v>0.66028913</v>
          </cell>
          <cell r="AB133">
            <v>0</v>
          </cell>
          <cell r="AC133">
            <v>1.0405137899999999</v>
          </cell>
          <cell r="AD133">
            <v>9.0348400000000006E-3</v>
          </cell>
          <cell r="AE133">
            <v>1.7789039999999999E-2</v>
          </cell>
          <cell r="AF133">
            <v>0</v>
          </cell>
          <cell r="AG133">
            <v>0</v>
          </cell>
          <cell r="AH133">
            <v>3.8999007898295232E-2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6.582288789829524E-2</v>
          </cell>
          <cell r="AO133">
            <v>0</v>
          </cell>
          <cell r="AP133">
            <v>0</v>
          </cell>
          <cell r="AQ133">
            <v>0.36724287179588033</v>
          </cell>
          <cell r="AR133">
            <v>0</v>
          </cell>
          <cell r="AS133">
            <v>0</v>
          </cell>
          <cell r="AT133">
            <v>1.4735795496941755</v>
          </cell>
          <cell r="AV133">
            <v>0.42752077634002206</v>
          </cell>
          <cell r="AW133">
            <v>0</v>
          </cell>
          <cell r="AX133">
            <v>0</v>
          </cell>
          <cell r="AY133">
            <v>0.94390407502717821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0.10215469832697519</v>
          </cell>
          <cell r="BI133">
            <v>0</v>
          </cell>
          <cell r="BJ133">
            <v>1.4735795496941755</v>
          </cell>
        </row>
        <row r="134"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0.26492693</v>
          </cell>
          <cell r="AA134">
            <v>0.20179042999999997</v>
          </cell>
          <cell r="AB134">
            <v>0</v>
          </cell>
          <cell r="AC134">
            <v>0.46671735999999997</v>
          </cell>
          <cell r="AD134">
            <v>4.1392900000000003E-3</v>
          </cell>
          <cell r="AE134">
            <v>5.169710000000001E-3</v>
          </cell>
          <cell r="AF134">
            <v>0</v>
          </cell>
          <cell r="AG134">
            <v>0</v>
          </cell>
          <cell r="AH134">
            <v>1.1892301268108545E-2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2.1201301268108548E-2</v>
          </cell>
          <cell r="AO134">
            <v>0</v>
          </cell>
          <cell r="AP134">
            <v>0</v>
          </cell>
          <cell r="AQ134">
            <v>0.11198651210183433</v>
          </cell>
          <cell r="AR134">
            <v>0</v>
          </cell>
          <cell r="AS134">
            <v>0</v>
          </cell>
          <cell r="AT134">
            <v>0.59990517336994287</v>
          </cell>
          <cell r="AV134">
            <v>0.50642857519075435</v>
          </cell>
          <cell r="AW134">
            <v>0</v>
          </cell>
          <cell r="AX134">
            <v>0</v>
          </cell>
          <cell r="AY134">
            <v>8.3250758346391771E-2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2.4000000000000001E-5</v>
          </cell>
          <cell r="BF134">
            <v>0</v>
          </cell>
          <cell r="BG134">
            <v>0</v>
          </cell>
          <cell r="BH134">
            <v>1.020183983279673E-2</v>
          </cell>
          <cell r="BI134">
            <v>0</v>
          </cell>
          <cell r="BJ134">
            <v>0.59990517336994287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0.25878250000000003</v>
          </cell>
          <cell r="AA135">
            <v>0.23840407999999999</v>
          </cell>
          <cell r="AB135">
            <v>0</v>
          </cell>
          <cell r="AC135">
            <v>0.49718658000000004</v>
          </cell>
          <cell r="AD135">
            <v>4.5265300000000008E-3</v>
          </cell>
          <cell r="AE135">
            <v>6.2287999999999996E-3</v>
          </cell>
          <cell r="AF135">
            <v>0</v>
          </cell>
          <cell r="AG135">
            <v>0</v>
          </cell>
          <cell r="AH135">
            <v>1.4069822686229094E-2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2.4825152686229094E-2</v>
          </cell>
          <cell r="AO135">
            <v>0</v>
          </cell>
          <cell r="AP135">
            <v>0</v>
          </cell>
          <cell r="AQ135">
            <v>0.13249162908001738</v>
          </cell>
          <cell r="AR135">
            <v>0</v>
          </cell>
          <cell r="AS135">
            <v>0</v>
          </cell>
          <cell r="AT135">
            <v>0.65450336176624657</v>
          </cell>
          <cell r="AV135">
            <v>0.54456639707423204</v>
          </cell>
          <cell r="AW135">
            <v>0</v>
          </cell>
          <cell r="AX135">
            <v>0</v>
          </cell>
          <cell r="AY135">
            <v>9.1751448424805843E-2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1.5E-5</v>
          </cell>
          <cell r="BF135">
            <v>0</v>
          </cell>
          <cell r="BG135">
            <v>0</v>
          </cell>
          <cell r="BH135">
            <v>1.8170516267208628E-2</v>
          </cell>
          <cell r="BI135">
            <v>0</v>
          </cell>
          <cell r="BJ135">
            <v>0.65450336176624657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3.9674279999999999E-2</v>
          </cell>
          <cell r="AA136">
            <v>7.5729249999999998E-2</v>
          </cell>
          <cell r="AB136">
            <v>0</v>
          </cell>
          <cell r="AC136">
            <v>0.11540353</v>
          </cell>
          <cell r="AD136">
            <v>9.5662999999999998E-4</v>
          </cell>
          <cell r="AE136">
            <v>2.0654900000000001E-3</v>
          </cell>
          <cell r="AF136">
            <v>0</v>
          </cell>
          <cell r="AG136">
            <v>0</v>
          </cell>
          <cell r="AH136">
            <v>4.4742889742429319E-3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7.4964089742429324E-3</v>
          </cell>
          <cell r="AO136">
            <v>0</v>
          </cell>
          <cell r="AP136">
            <v>0</v>
          </cell>
          <cell r="AQ136">
            <v>4.2133141859166244E-2</v>
          </cell>
          <cell r="AR136">
            <v>0</v>
          </cell>
          <cell r="AS136">
            <v>0</v>
          </cell>
          <cell r="AT136">
            <v>0.16503308083340917</v>
          </cell>
          <cell r="AV136">
            <v>4.7917106479005829E-2</v>
          </cell>
          <cell r="AW136">
            <v>0</v>
          </cell>
          <cell r="AX136">
            <v>0</v>
          </cell>
          <cell r="AY136">
            <v>9.120481231231406E-2</v>
          </cell>
          <cell r="AZ136">
            <v>0</v>
          </cell>
          <cell r="BA136">
            <v>0</v>
          </cell>
          <cell r="BB136">
            <v>0</v>
          </cell>
          <cell r="BC136">
            <v>1.7483666954206209E-2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8.4274950878830603E-3</v>
          </cell>
          <cell r="BI136">
            <v>0</v>
          </cell>
          <cell r="BJ136">
            <v>0.16503308083340915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3.3588730600000005</v>
          </cell>
          <cell r="AA137">
            <v>1.9018523200000002</v>
          </cell>
          <cell r="AB137">
            <v>0</v>
          </cell>
          <cell r="AC137">
            <v>5.2607253800000002</v>
          </cell>
          <cell r="AD137">
            <v>3.2898330000000003E-2</v>
          </cell>
          <cell r="AE137">
            <v>5.0786000000000005E-2</v>
          </cell>
          <cell r="AF137">
            <v>0</v>
          </cell>
          <cell r="AG137">
            <v>8.0639387550200756E-3</v>
          </cell>
          <cell r="AH137">
            <v>0.11230409801305641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0.20405236676807648</v>
          </cell>
          <cell r="AO137">
            <v>0</v>
          </cell>
          <cell r="AP137">
            <v>0</v>
          </cell>
          <cell r="AQ137">
            <v>1.0575366321193955</v>
          </cell>
          <cell r="AR137">
            <v>0.22896193588041719</v>
          </cell>
          <cell r="AS137">
            <v>0</v>
          </cell>
          <cell r="AT137">
            <v>6.7512763147678898</v>
          </cell>
          <cell r="AV137">
            <v>5.2352498588302234</v>
          </cell>
          <cell r="AW137">
            <v>0</v>
          </cell>
          <cell r="AX137">
            <v>0</v>
          </cell>
          <cell r="AY137">
            <v>0.67348586039570557</v>
          </cell>
          <cell r="AZ137">
            <v>0</v>
          </cell>
          <cell r="BA137">
            <v>0</v>
          </cell>
          <cell r="BB137">
            <v>0</v>
          </cell>
          <cell r="BC137">
            <v>0.46699609554196153</v>
          </cell>
          <cell r="BD137">
            <v>0</v>
          </cell>
          <cell r="BE137">
            <v>0.3755445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6.7512763147678907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11.502846419999996</v>
          </cell>
          <cell r="AA138">
            <v>5.4181218699999985</v>
          </cell>
          <cell r="AB138">
            <v>0</v>
          </cell>
          <cell r="AC138">
            <v>16.920968289999994</v>
          </cell>
          <cell r="AD138">
            <v>8.7810219999999994E-2</v>
          </cell>
          <cell r="AE138">
            <v>0.14446629</v>
          </cell>
          <cell r="AF138">
            <v>0</v>
          </cell>
          <cell r="AG138">
            <v>0</v>
          </cell>
          <cell r="AH138">
            <v>0.31992685974067486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0.55220336974067485</v>
          </cell>
          <cell r="AO138">
            <v>0</v>
          </cell>
          <cell r="AP138">
            <v>0</v>
          </cell>
          <cell r="AQ138">
            <v>3.0126627590682666</v>
          </cell>
          <cell r="AR138">
            <v>0</v>
          </cell>
          <cell r="AS138">
            <v>0</v>
          </cell>
          <cell r="AT138">
            <v>20.485834418808935</v>
          </cell>
          <cell r="AV138">
            <v>10.144274326912326</v>
          </cell>
          <cell r="AW138">
            <v>0</v>
          </cell>
          <cell r="AX138">
            <v>0</v>
          </cell>
          <cell r="AY138">
            <v>1.4529593355160308</v>
          </cell>
          <cell r="AZ138">
            <v>0</v>
          </cell>
          <cell r="BA138">
            <v>0</v>
          </cell>
          <cell r="BB138">
            <v>0</v>
          </cell>
          <cell r="BC138">
            <v>7.7663104520520401</v>
          </cell>
          <cell r="BD138">
            <v>0.37099999999999955</v>
          </cell>
          <cell r="BE138">
            <v>0.1042965</v>
          </cell>
          <cell r="BF138">
            <v>0</v>
          </cell>
          <cell r="BG138">
            <v>0</v>
          </cell>
          <cell r="BH138">
            <v>8.8105616198413506E-2</v>
          </cell>
          <cell r="BI138">
            <v>0.55888818813012942</v>
          </cell>
          <cell r="BJ138">
            <v>20.485834418808938</v>
          </cell>
        </row>
        <row r="139"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8.9266280000000003E-2</v>
          </cell>
          <cell r="AA139">
            <v>7.8785299999999999E-3</v>
          </cell>
          <cell r="AB139">
            <v>0</v>
          </cell>
          <cell r="AC139">
            <v>9.7144809999999998E-2</v>
          </cell>
          <cell r="AD139">
            <v>9.5797999999999999E-4</v>
          </cell>
          <cell r="AE139">
            <v>2.0036000000000001E-4</v>
          </cell>
          <cell r="AF139">
            <v>0</v>
          </cell>
          <cell r="AG139">
            <v>0</v>
          </cell>
          <cell r="AH139">
            <v>4.6464951809237323E-4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1.6229895180923731E-3</v>
          </cell>
          <cell r="AO139">
            <v>0</v>
          </cell>
          <cell r="AP139">
            <v>0</v>
          </cell>
          <cell r="AQ139">
            <v>4.375476008205691E-3</v>
          </cell>
          <cell r="AR139">
            <v>0</v>
          </cell>
          <cell r="AS139">
            <v>0</v>
          </cell>
          <cell r="AT139">
            <v>0.10314327552629807</v>
          </cell>
          <cell r="AV139">
            <v>-8.1947724473701952E-2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0.18509100000000001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0.10314327552629805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2.5994630799999996</v>
          </cell>
          <cell r="AA140">
            <v>2.5881476800000001</v>
          </cell>
          <cell r="AB140">
            <v>0</v>
          </cell>
          <cell r="AC140">
            <v>5.1876107600000001</v>
          </cell>
          <cell r="AD140">
            <v>0.10643153999999999</v>
          </cell>
          <cell r="AE140">
            <v>0.20034407000000001</v>
          </cell>
          <cell r="AF140">
            <v>0</v>
          </cell>
          <cell r="AG140">
            <v>0</v>
          </cell>
          <cell r="AH140">
            <v>0.10377584205031702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0.41055145205031701</v>
          </cell>
          <cell r="AO140">
            <v>0</v>
          </cell>
          <cell r="AP140">
            <v>0</v>
          </cell>
          <cell r="AQ140">
            <v>0.97679870252744416</v>
          </cell>
          <cell r="AR140">
            <v>0</v>
          </cell>
          <cell r="AS140">
            <v>0</v>
          </cell>
          <cell r="AT140">
            <v>6.574960914577761</v>
          </cell>
          <cell r="AV140">
            <v>0.46152675784041375</v>
          </cell>
          <cell r="AW140">
            <v>0</v>
          </cell>
          <cell r="AX140">
            <v>0</v>
          </cell>
          <cell r="AY140">
            <v>2.3428028301733819</v>
          </cell>
          <cell r="AZ140">
            <v>0</v>
          </cell>
          <cell r="BA140">
            <v>0</v>
          </cell>
          <cell r="BB140">
            <v>0</v>
          </cell>
          <cell r="BC140">
            <v>3.765331326563965</v>
          </cell>
          <cell r="BD140">
            <v>0</v>
          </cell>
          <cell r="BE140">
            <v>5.3E-3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6.5749609145777601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1.9093191800000002</v>
          </cell>
          <cell r="AA141">
            <v>1.1862362199999998</v>
          </cell>
          <cell r="AB141">
            <v>0</v>
          </cell>
          <cell r="AC141">
            <v>3.0955554000000003</v>
          </cell>
          <cell r="AD141">
            <v>6.9427499999999993E-3</v>
          </cell>
          <cell r="AE141">
            <v>3.5128480000000004E-2</v>
          </cell>
          <cell r="AF141">
            <v>0</v>
          </cell>
          <cell r="AG141">
            <v>0</v>
          </cell>
          <cell r="AH141">
            <v>7.0245605432186345E-2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0.11231683543218635</v>
          </cell>
          <cell r="AO141">
            <v>0</v>
          </cell>
          <cell r="AP141">
            <v>0</v>
          </cell>
          <cell r="AQ141">
            <v>0.66148343920010533</v>
          </cell>
          <cell r="AR141">
            <v>0</v>
          </cell>
          <cell r="AS141">
            <v>0</v>
          </cell>
          <cell r="AT141">
            <v>3.8693556746322919</v>
          </cell>
          <cell r="AV141">
            <v>5.8268772152716683E-2</v>
          </cell>
          <cell r="AW141">
            <v>0</v>
          </cell>
          <cell r="AX141">
            <v>0</v>
          </cell>
          <cell r="AY141">
            <v>1.7525036029378374</v>
          </cell>
          <cell r="AZ141">
            <v>0</v>
          </cell>
          <cell r="BA141">
            <v>0</v>
          </cell>
          <cell r="BB141">
            <v>0</v>
          </cell>
          <cell r="BC141">
            <v>1.9782772995417377</v>
          </cell>
          <cell r="BD141">
            <v>0</v>
          </cell>
          <cell r="BE141">
            <v>8.0306000000000002E-2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3.8693556746322919</v>
          </cell>
        </row>
        <row r="142"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4.6244651800000005</v>
          </cell>
          <cell r="AA142">
            <v>0.44245686000000001</v>
          </cell>
          <cell r="AB142">
            <v>0</v>
          </cell>
          <cell r="AC142">
            <v>5.0669220400000006</v>
          </cell>
          <cell r="AD142">
            <v>9.4709500000000005E-3</v>
          </cell>
          <cell r="AE142">
            <v>1.1973179999999998E-2</v>
          </cell>
          <cell r="AF142">
            <v>0</v>
          </cell>
          <cell r="AG142">
            <v>0</v>
          </cell>
          <cell r="AH142">
            <v>2.6136102743408794E-2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4.7580232743408793E-2</v>
          </cell>
          <cell r="AO142">
            <v>0</v>
          </cell>
          <cell r="AP142">
            <v>0</v>
          </cell>
          <cell r="AQ142">
            <v>0.24611645132288618</v>
          </cell>
          <cell r="AR142">
            <v>0</v>
          </cell>
          <cell r="AS142">
            <v>0</v>
          </cell>
          <cell r="AT142">
            <v>5.3606187240662955</v>
          </cell>
          <cell r="AV142">
            <v>0.59557976198988027</v>
          </cell>
          <cell r="AW142">
            <v>0</v>
          </cell>
          <cell r="AX142">
            <v>0</v>
          </cell>
          <cell r="AY142">
            <v>0.30106757069787216</v>
          </cell>
          <cell r="AZ142">
            <v>0</v>
          </cell>
          <cell r="BA142">
            <v>0</v>
          </cell>
          <cell r="BB142">
            <v>0</v>
          </cell>
          <cell r="BC142">
            <v>4.4541463913785426</v>
          </cell>
          <cell r="BD142">
            <v>0</v>
          </cell>
          <cell r="BE142">
            <v>9.8250000000000004E-3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5.3606187240662955</v>
          </cell>
        </row>
        <row r="143"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1.8655999999999998E-3</v>
          </cell>
          <cell r="AA143">
            <v>2.3047330000000001E-2</v>
          </cell>
          <cell r="AB143">
            <v>0</v>
          </cell>
          <cell r="AC143">
            <v>2.491293E-2</v>
          </cell>
          <cell r="AD143">
            <v>0</v>
          </cell>
          <cell r="AE143">
            <v>6.3278999999999994E-4</v>
          </cell>
          <cell r="AF143">
            <v>0</v>
          </cell>
          <cell r="AG143">
            <v>0</v>
          </cell>
          <cell r="AH143">
            <v>1.3619391211378755E-3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1.9947291211378755E-3</v>
          </cell>
          <cell r="AO143">
            <v>0</v>
          </cell>
          <cell r="AP143">
            <v>0</v>
          </cell>
          <cell r="AQ143">
            <v>1.2825004045287377E-2</v>
          </cell>
          <cell r="AR143">
            <v>0</v>
          </cell>
          <cell r="AS143">
            <v>0</v>
          </cell>
          <cell r="AT143">
            <v>3.973266316642525E-2</v>
          </cell>
          <cell r="AV143">
            <v>2.4370397115456022E-3</v>
          </cell>
          <cell r="AW143">
            <v>0</v>
          </cell>
          <cell r="AX143">
            <v>0</v>
          </cell>
          <cell r="AY143">
            <v>1.8363834899103183E-2</v>
          </cell>
          <cell r="AZ143">
            <v>0</v>
          </cell>
          <cell r="BA143">
            <v>0</v>
          </cell>
          <cell r="BB143">
            <v>0</v>
          </cell>
          <cell r="BC143">
            <v>1.8931788555776471E-2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3.9732663166425257E-2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0.6870581</v>
          </cell>
          <cell r="AA144">
            <v>0.52386453999999993</v>
          </cell>
          <cell r="AB144">
            <v>0</v>
          </cell>
          <cell r="AC144">
            <v>1.2109226399999999</v>
          </cell>
          <cell r="AD144">
            <v>7.4914000000000014E-3</v>
          </cell>
          <cell r="AE144">
            <v>1.0968159999999999E-2</v>
          </cell>
          <cell r="AF144">
            <v>0</v>
          </cell>
          <cell r="AG144">
            <v>0</v>
          </cell>
          <cell r="AH144">
            <v>3.076038370556386E-2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4.9219943705563859E-2</v>
          </cell>
          <cell r="AO144">
            <v>0</v>
          </cell>
          <cell r="AP144">
            <v>0</v>
          </cell>
          <cell r="AQ144">
            <v>0.28966202625037246</v>
          </cell>
          <cell r="AR144">
            <v>0</v>
          </cell>
          <cell r="AS144">
            <v>0</v>
          </cell>
          <cell r="AT144">
            <v>1.5498046099559362</v>
          </cell>
          <cell r="AV144">
            <v>0.89843948163244858</v>
          </cell>
          <cell r="AW144">
            <v>0</v>
          </cell>
          <cell r="AX144">
            <v>0</v>
          </cell>
          <cell r="AY144">
            <v>0.28992461902016231</v>
          </cell>
          <cell r="AZ144">
            <v>0</v>
          </cell>
          <cell r="BA144">
            <v>0</v>
          </cell>
          <cell r="BB144">
            <v>0</v>
          </cell>
          <cell r="BC144">
            <v>0.31450169375348769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4.6938815549837518E-2</v>
          </cell>
          <cell r="BJ144">
            <v>1.5498046099559362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0.48806406999999996</v>
          </cell>
          <cell r="AA145">
            <v>1.00304438</v>
          </cell>
          <cell r="AB145">
            <v>0</v>
          </cell>
          <cell r="AC145">
            <v>1.49110845</v>
          </cell>
          <cell r="AD145">
            <v>1.0733510000000002E-2</v>
          </cell>
          <cell r="AE145">
            <v>2.7354E-2</v>
          </cell>
          <cell r="AF145">
            <v>0</v>
          </cell>
          <cell r="AG145">
            <v>0</v>
          </cell>
          <cell r="AH145">
            <v>5.9262362862987618E-2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9.734987286298763E-2</v>
          </cell>
          <cell r="AO145">
            <v>0</v>
          </cell>
          <cell r="AP145">
            <v>0</v>
          </cell>
          <cell r="AQ145">
            <v>0.55805728145624078</v>
          </cell>
          <cell r="AR145">
            <v>0</v>
          </cell>
          <cell r="AS145">
            <v>0</v>
          </cell>
          <cell r="AT145">
            <v>2.1465156043192284</v>
          </cell>
          <cell r="AV145">
            <v>0.67948030869853515</v>
          </cell>
          <cell r="AW145">
            <v>0</v>
          </cell>
          <cell r="AX145">
            <v>0</v>
          </cell>
          <cell r="AY145">
            <v>1.2539575070346685</v>
          </cell>
          <cell r="AZ145">
            <v>0</v>
          </cell>
          <cell r="BA145">
            <v>0</v>
          </cell>
          <cell r="BB145">
            <v>0</v>
          </cell>
          <cell r="BC145">
            <v>4.2670600379237929E-2</v>
          </cell>
          <cell r="BD145">
            <v>0</v>
          </cell>
          <cell r="BE145">
            <v>8.6447585034635302E-3</v>
          </cell>
          <cell r="BF145">
            <v>0</v>
          </cell>
          <cell r="BG145">
            <v>0</v>
          </cell>
          <cell r="BH145">
            <v>0.11502388174092316</v>
          </cell>
          <cell r="BI145">
            <v>4.6738547962399755E-2</v>
          </cell>
          <cell r="BJ145">
            <v>2.1465156043192279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9.0518900000000017E-3</v>
          </cell>
          <cell r="AA146">
            <v>3.1687500000000001E-3</v>
          </cell>
          <cell r="AB146">
            <v>0</v>
          </cell>
          <cell r="AC146">
            <v>1.2220640000000001E-2</v>
          </cell>
          <cell r="AD146">
            <v>1.8901999999999998E-4</v>
          </cell>
          <cell r="AE146">
            <v>8.585E-5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2.7486999999999998E-4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1.2495510000000001E-2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1.2495510000000001E-2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1.2495510000000001E-2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1.6426529999999999</v>
          </cell>
          <cell r="AC147">
            <v>1.6426529999999999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1.6426529999999999</v>
          </cell>
          <cell r="AV147">
            <v>1.6426529999999999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1.6426529999999999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1.5812653619999999</v>
          </cell>
          <cell r="AC148">
            <v>1.5812653619999999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1.5812653619999999</v>
          </cell>
          <cell r="AV148">
            <v>1.5812653619999999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1.5812653619999999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8.3419930708256746</v>
          </cell>
          <cell r="AC149">
            <v>8.3419930708256746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0.31222692917432504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0.31222692917432504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8.6542200000000005</v>
          </cell>
          <cell r="AV149">
            <v>5.1925319999999999</v>
          </cell>
          <cell r="AW149">
            <v>0</v>
          </cell>
          <cell r="AX149">
            <v>0</v>
          </cell>
          <cell r="AY149">
            <v>3.4616880000000005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8.6542200000000005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7.7408160509607713</v>
          </cell>
          <cell r="AC150">
            <v>7.7408160509607713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7.7408160509607713</v>
          </cell>
          <cell r="AV150">
            <v>0</v>
          </cell>
          <cell r="AW150">
            <v>0</v>
          </cell>
          <cell r="AX150">
            <v>0</v>
          </cell>
          <cell r="AY150">
            <v>7.7408160509607713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7.7408160509607713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0.52280700000000002</v>
          </cell>
          <cell r="AC151">
            <v>0.52280700000000002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0.52280700000000002</v>
          </cell>
          <cell r="AV151">
            <v>0.52280700000000002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0.52280700000000002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0.52592531762340944</v>
          </cell>
          <cell r="AC153">
            <v>0.52592531762340944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0.52592531762340944</v>
          </cell>
          <cell r="AV153">
            <v>0.52592531762340944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0.52592531762340944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1.1305823300000002</v>
          </cell>
          <cell r="AC154">
            <v>1.1305823300000002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1.1305823300000002</v>
          </cell>
          <cell r="AV154">
            <v>1.1305823300000002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1.1305823300000002</v>
          </cell>
        </row>
        <row r="155">
          <cell r="J155">
            <v>0</v>
          </cell>
          <cell r="K155">
            <v>0</v>
          </cell>
          <cell r="L155">
            <v>5.4773086900626762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5.4773086900626762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5.4773086900626762</v>
          </cell>
          <cell r="AV155">
            <v>2.7104518987929582</v>
          </cell>
          <cell r="AW155">
            <v>0</v>
          </cell>
          <cell r="AX155">
            <v>0</v>
          </cell>
          <cell r="AY155">
            <v>2.7278848330619514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3.8971958207766451E-2</v>
          </cell>
          <cell r="BH155">
            <v>0</v>
          </cell>
          <cell r="BI155">
            <v>0</v>
          </cell>
          <cell r="BJ155">
            <v>5.4773086900626762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0.28638429190854447</v>
          </cell>
          <cell r="AC156">
            <v>0.28638429190854447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0.28638429190854447</v>
          </cell>
          <cell r="AV156">
            <v>0.28638429190854447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0.28638429190854447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7_6"/>
    </sheetNames>
    <sheetDataSet>
      <sheetData sheetId="0">
        <row r="1">
          <cell r="A1" t="str">
            <v>Table 7.6  COPRA PRODUCTION,  AVERAGE PRODUCER PRICE AND TOTAL PRODUCER INCOME: 1960- 2001</v>
          </cell>
        </row>
        <row r="3">
          <cell r="B3" t="str">
            <v xml:space="preserve"> Copra</v>
          </cell>
          <cell r="C3" t="str">
            <v xml:space="preserve">  Average</v>
          </cell>
          <cell r="E3" t="str">
            <v>Total</v>
          </cell>
        </row>
        <row r="4">
          <cell r="A4" t="str">
            <v xml:space="preserve"> Year</v>
          </cell>
          <cell r="B4" t="str">
            <v xml:space="preserve"> production</v>
          </cell>
          <cell r="C4" t="str">
            <v>producer price</v>
          </cell>
          <cell r="E4" t="str">
            <v>producer income</v>
          </cell>
        </row>
        <row r="5">
          <cell r="B5" t="str">
            <v>(short tons)</v>
          </cell>
          <cell r="C5" t="str">
            <v>per ton ($)</v>
          </cell>
          <cell r="E5" t="str">
            <v>($'000)</v>
          </cell>
        </row>
        <row r="6">
          <cell r="A6">
            <v>1951</v>
          </cell>
          <cell r="B6">
            <v>4980</v>
          </cell>
          <cell r="C6">
            <v>84</v>
          </cell>
          <cell r="E6">
            <v>418.32</v>
          </cell>
        </row>
        <row r="7">
          <cell r="A7">
            <v>1952</v>
          </cell>
          <cell r="B7">
            <v>4565</v>
          </cell>
          <cell r="C7">
            <v>94</v>
          </cell>
          <cell r="E7">
            <v>429.11</v>
          </cell>
        </row>
        <row r="8">
          <cell r="A8">
            <v>1953</v>
          </cell>
          <cell r="B8">
            <v>4580</v>
          </cell>
          <cell r="C8">
            <v>78</v>
          </cell>
          <cell r="E8">
            <v>357.24</v>
          </cell>
        </row>
        <row r="9">
          <cell r="A9">
            <v>1954</v>
          </cell>
          <cell r="B9">
            <v>3896</v>
          </cell>
          <cell r="C9">
            <v>102</v>
          </cell>
          <cell r="E9">
            <v>397.392</v>
          </cell>
        </row>
        <row r="10">
          <cell r="A10">
            <v>1955</v>
          </cell>
          <cell r="B10">
            <v>4434</v>
          </cell>
          <cell r="C10">
            <v>128</v>
          </cell>
          <cell r="E10">
            <v>567.55200000000002</v>
          </cell>
        </row>
        <row r="11">
          <cell r="A11">
            <v>1956</v>
          </cell>
          <cell r="B11">
            <v>5480</v>
          </cell>
          <cell r="C11">
            <v>102</v>
          </cell>
          <cell r="E11">
            <v>558.96</v>
          </cell>
        </row>
        <row r="12">
          <cell r="A12">
            <v>1957</v>
          </cell>
          <cell r="B12">
            <v>6034</v>
          </cell>
          <cell r="C12">
            <v>108</v>
          </cell>
          <cell r="E12">
            <v>651.67200000000003</v>
          </cell>
        </row>
        <row r="13">
          <cell r="A13">
            <v>1958</v>
          </cell>
          <cell r="B13">
            <v>5701</v>
          </cell>
          <cell r="C13">
            <v>106</v>
          </cell>
          <cell r="E13">
            <v>604.30600000000004</v>
          </cell>
        </row>
        <row r="14">
          <cell r="A14">
            <v>1959</v>
          </cell>
          <cell r="B14">
            <v>3700</v>
          </cell>
          <cell r="C14">
            <v>102</v>
          </cell>
          <cell r="E14">
            <v>377.4</v>
          </cell>
        </row>
        <row r="15">
          <cell r="A15">
            <v>1960</v>
          </cell>
          <cell r="B15">
            <v>4436</v>
          </cell>
          <cell r="C15">
            <v>148</v>
          </cell>
          <cell r="E15">
            <v>656.52800000000002</v>
          </cell>
        </row>
        <row r="16">
          <cell r="A16">
            <v>1961</v>
          </cell>
          <cell r="B16">
            <v>6060</v>
          </cell>
          <cell r="C16">
            <v>126</v>
          </cell>
          <cell r="E16">
            <v>763.56</v>
          </cell>
        </row>
        <row r="17">
          <cell r="A17">
            <v>1962</v>
          </cell>
          <cell r="B17">
            <v>4521</v>
          </cell>
          <cell r="C17">
            <v>142</v>
          </cell>
          <cell r="E17">
            <v>641.98199999999997</v>
          </cell>
        </row>
        <row r="18">
          <cell r="A18">
            <v>1963</v>
          </cell>
          <cell r="B18">
            <v>4975</v>
          </cell>
          <cell r="C18">
            <v>154</v>
          </cell>
          <cell r="E18">
            <v>766.15</v>
          </cell>
        </row>
        <row r="19">
          <cell r="A19">
            <v>1964</v>
          </cell>
          <cell r="B19">
            <v>5742</v>
          </cell>
          <cell r="C19">
            <v>166</v>
          </cell>
          <cell r="E19">
            <v>953.17200000000003</v>
          </cell>
        </row>
        <row r="20">
          <cell r="A20">
            <v>1965</v>
          </cell>
          <cell r="B20">
            <v>5807</v>
          </cell>
          <cell r="C20">
            <v>184</v>
          </cell>
          <cell r="E20">
            <v>1068.4880000000001</v>
          </cell>
        </row>
        <row r="21">
          <cell r="A21">
            <v>1966</v>
          </cell>
          <cell r="B21">
            <v>5554</v>
          </cell>
          <cell r="C21">
            <v>182</v>
          </cell>
          <cell r="E21">
            <v>1010.828</v>
          </cell>
        </row>
        <row r="22">
          <cell r="A22">
            <v>1967</v>
          </cell>
          <cell r="B22">
            <v>6272</v>
          </cell>
          <cell r="C22">
            <v>132</v>
          </cell>
          <cell r="E22">
            <v>827.904</v>
          </cell>
        </row>
        <row r="23">
          <cell r="A23">
            <v>1968</v>
          </cell>
          <cell r="B23">
            <v>6311</v>
          </cell>
          <cell r="C23">
            <v>194</v>
          </cell>
          <cell r="E23">
            <v>1224.3340000000001</v>
          </cell>
        </row>
        <row r="24">
          <cell r="A24">
            <v>1969</v>
          </cell>
          <cell r="B24">
            <v>6401</v>
          </cell>
          <cell r="C24">
            <v>156</v>
          </cell>
          <cell r="E24">
            <v>998.55600000000004</v>
          </cell>
        </row>
        <row r="25">
          <cell r="A25">
            <v>1970</v>
          </cell>
          <cell r="B25">
            <v>7348</v>
          </cell>
          <cell r="C25">
            <v>170</v>
          </cell>
          <cell r="E25">
            <v>1249.1600000000001</v>
          </cell>
        </row>
        <row r="26">
          <cell r="A26">
            <v>1971</v>
          </cell>
          <cell r="B26">
            <v>5344</v>
          </cell>
          <cell r="C26">
            <v>154</v>
          </cell>
          <cell r="E26">
            <v>822.976</v>
          </cell>
        </row>
        <row r="27">
          <cell r="A27">
            <v>1972</v>
          </cell>
          <cell r="B27">
            <v>5715</v>
          </cell>
          <cell r="C27">
            <v>122</v>
          </cell>
          <cell r="E27">
            <v>697.23</v>
          </cell>
        </row>
        <row r="28">
          <cell r="A28">
            <v>1973</v>
          </cell>
          <cell r="B28">
            <v>4574</v>
          </cell>
          <cell r="C28">
            <v>110</v>
          </cell>
          <cell r="E28">
            <v>503.14</v>
          </cell>
        </row>
        <row r="29">
          <cell r="A29">
            <v>1974</v>
          </cell>
          <cell r="B29">
            <v>6336</v>
          </cell>
          <cell r="C29">
            <v>356</v>
          </cell>
          <cell r="E29">
            <v>2255.616</v>
          </cell>
        </row>
        <row r="30">
          <cell r="A30">
            <v>1975</v>
          </cell>
          <cell r="B30">
            <v>6482</v>
          </cell>
          <cell r="C30">
            <v>270</v>
          </cell>
          <cell r="E30">
            <v>1750.14</v>
          </cell>
        </row>
        <row r="31">
          <cell r="A31">
            <v>1976</v>
          </cell>
          <cell r="B31">
            <v>5685</v>
          </cell>
          <cell r="C31">
            <v>160</v>
          </cell>
          <cell r="E31">
            <v>909.6</v>
          </cell>
        </row>
        <row r="32">
          <cell r="A32">
            <v>1977</v>
          </cell>
          <cell r="B32">
            <v>6075</v>
          </cell>
          <cell r="C32" t="str">
            <v>-</v>
          </cell>
          <cell r="E32" t="str">
            <v>-</v>
          </cell>
        </row>
        <row r="33">
          <cell r="A33">
            <v>1978</v>
          </cell>
          <cell r="B33">
            <v>5876</v>
          </cell>
          <cell r="C33">
            <v>182</v>
          </cell>
          <cell r="E33">
            <v>1069.432</v>
          </cell>
        </row>
        <row r="34">
          <cell r="A34">
            <v>1979</v>
          </cell>
          <cell r="B34">
            <v>6488</v>
          </cell>
          <cell r="C34">
            <v>416</v>
          </cell>
          <cell r="E34">
            <v>2699.0079999999998</v>
          </cell>
        </row>
        <row r="35">
          <cell r="A35">
            <v>1980</v>
          </cell>
          <cell r="B35">
            <v>6257</v>
          </cell>
          <cell r="C35">
            <v>223</v>
          </cell>
          <cell r="E35">
            <v>1395.3109999999999</v>
          </cell>
        </row>
        <row r="36">
          <cell r="A36">
            <v>1981</v>
          </cell>
          <cell r="B36">
            <v>5760</v>
          </cell>
          <cell r="C36">
            <v>171</v>
          </cell>
          <cell r="E36">
            <v>984.96</v>
          </cell>
        </row>
        <row r="37">
          <cell r="A37">
            <v>1982</v>
          </cell>
          <cell r="B37">
            <v>5773</v>
          </cell>
          <cell r="C37">
            <v>136</v>
          </cell>
          <cell r="E37">
            <v>785.12800000000004</v>
          </cell>
        </row>
        <row r="38">
          <cell r="A38">
            <v>1983</v>
          </cell>
          <cell r="B38">
            <v>6491</v>
          </cell>
          <cell r="C38">
            <v>174</v>
          </cell>
          <cell r="E38">
            <v>1129.434</v>
          </cell>
        </row>
        <row r="39">
          <cell r="A39">
            <v>1984</v>
          </cell>
          <cell r="B39">
            <v>4483</v>
          </cell>
          <cell r="C39">
            <v>316</v>
          </cell>
          <cell r="E39">
            <v>1416.6279999999999</v>
          </cell>
        </row>
        <row r="40">
          <cell r="A40">
            <v>1985</v>
          </cell>
          <cell r="B40">
            <v>4301</v>
          </cell>
          <cell r="C40">
            <v>208</v>
          </cell>
          <cell r="E40">
            <v>894.60799999999995</v>
          </cell>
        </row>
        <row r="41">
          <cell r="A41">
            <v>1986</v>
          </cell>
          <cell r="B41">
            <v>6815</v>
          </cell>
          <cell r="C41">
            <v>120</v>
          </cell>
          <cell r="E41">
            <v>817.8</v>
          </cell>
        </row>
        <row r="42">
          <cell r="A42">
            <v>1987</v>
          </cell>
          <cell r="B42">
            <v>5405</v>
          </cell>
          <cell r="C42">
            <v>200</v>
          </cell>
          <cell r="E42">
            <v>1081</v>
          </cell>
        </row>
        <row r="43">
          <cell r="A43">
            <v>1988</v>
          </cell>
          <cell r="B43">
            <v>5475</v>
          </cell>
          <cell r="C43">
            <v>220</v>
          </cell>
          <cell r="E43">
            <v>1204.5</v>
          </cell>
        </row>
        <row r="44">
          <cell r="A44">
            <v>1989</v>
          </cell>
          <cell r="B44">
            <v>5805</v>
          </cell>
          <cell r="C44">
            <v>220</v>
          </cell>
          <cell r="E44">
            <v>1277.0999999999999</v>
          </cell>
        </row>
        <row r="45">
          <cell r="A45">
            <v>1990</v>
          </cell>
          <cell r="B45">
            <v>5159</v>
          </cell>
          <cell r="C45">
            <v>187</v>
          </cell>
          <cell r="E45">
            <v>964.73299999999995</v>
          </cell>
        </row>
        <row r="46">
          <cell r="A46">
            <v>1991</v>
          </cell>
          <cell r="B46">
            <v>4213</v>
          </cell>
          <cell r="C46">
            <v>155</v>
          </cell>
          <cell r="E46">
            <v>653.01499999999999</v>
          </cell>
        </row>
        <row r="47">
          <cell r="A47">
            <v>1992</v>
          </cell>
          <cell r="B47">
            <v>5861</v>
          </cell>
          <cell r="C47">
            <v>449</v>
          </cell>
          <cell r="E47">
            <v>2631.5889999999999</v>
          </cell>
        </row>
        <row r="48">
          <cell r="A48">
            <v>1993</v>
          </cell>
          <cell r="B48">
            <v>4627</v>
          </cell>
          <cell r="C48">
            <v>470</v>
          </cell>
          <cell r="E48">
            <v>2174.69</v>
          </cell>
        </row>
        <row r="49">
          <cell r="A49">
            <v>1994</v>
          </cell>
          <cell r="B49">
            <v>4972</v>
          </cell>
          <cell r="C49">
            <v>423</v>
          </cell>
          <cell r="E49">
            <v>2103.1559999999999</v>
          </cell>
        </row>
        <row r="50">
          <cell r="A50">
            <v>1995</v>
          </cell>
          <cell r="B50">
            <v>7201</v>
          </cell>
          <cell r="C50">
            <v>433</v>
          </cell>
          <cell r="E50">
            <v>3118.0329999999999</v>
          </cell>
        </row>
        <row r="51">
          <cell r="A51">
            <v>1996</v>
          </cell>
          <cell r="B51">
            <v>6464</v>
          </cell>
          <cell r="C51">
            <v>420</v>
          </cell>
          <cell r="E51">
            <v>2714.88</v>
          </cell>
        </row>
        <row r="52">
          <cell r="A52">
            <v>1997</v>
          </cell>
          <cell r="B52">
            <v>6031</v>
          </cell>
          <cell r="C52">
            <v>357</v>
          </cell>
          <cell r="E52">
            <v>2153.067</v>
          </cell>
        </row>
        <row r="53">
          <cell r="A53">
            <v>1998</v>
          </cell>
          <cell r="B53">
            <v>4273</v>
          </cell>
          <cell r="C53">
            <v>180</v>
          </cell>
          <cell r="E53">
            <v>769.14</v>
          </cell>
        </row>
        <row r="54">
          <cell r="A54">
            <v>1999</v>
          </cell>
          <cell r="B54">
            <v>3348</v>
          </cell>
          <cell r="C54">
            <v>246</v>
          </cell>
          <cell r="E54">
            <v>827</v>
          </cell>
        </row>
        <row r="55">
          <cell r="A55">
            <v>2000</v>
          </cell>
          <cell r="B55">
            <v>4273</v>
          </cell>
          <cell r="C55">
            <v>277</v>
          </cell>
          <cell r="E55">
            <v>1183.6210000000001</v>
          </cell>
        </row>
        <row r="56">
          <cell r="A56">
            <v>2001</v>
          </cell>
          <cell r="B56">
            <v>5063</v>
          </cell>
          <cell r="C56">
            <v>187</v>
          </cell>
          <cell r="E56">
            <v>946.78099999999995</v>
          </cell>
        </row>
        <row r="58">
          <cell r="A58" t="str">
            <v>Source:  Tobolar  Processing Plant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CP"/>
      <sheetName val="GDP_1.2n"/>
      <sheetName val="GDP_Forms"/>
      <sheetName val="GDPoffFish"/>
      <sheetName val="GFSRev"/>
      <sheetName val="GFSExp"/>
      <sheetName val="GFS_RE12"/>
      <sheetName val="GFS_FMIS"/>
      <sheetName val="PO_&amp;HFs"/>
      <sheetName val="BGRT"/>
      <sheetName val="OSratio"/>
      <sheetName val="1.1"/>
      <sheetName val="2"/>
      <sheetName val="3.1"/>
      <sheetName val="3.2"/>
      <sheetName val="3.3"/>
      <sheetName val="4"/>
      <sheetName val="5"/>
      <sheetName val="Imports"/>
      <sheetName val="BoP"/>
      <sheetName val="BOPGoods"/>
      <sheetName val="BOPserv"/>
      <sheetName val="Tax"/>
      <sheetName val="Tax_Marg"/>
      <sheetName val="MEC"/>
      <sheetName val="TourEmbShip"/>
      <sheetName val="Assump"/>
      <sheetName val="ProdAcc"/>
      <sheetName val="ProdtoGDPE"/>
      <sheetName val="Make"/>
      <sheetName val="ProdBal"/>
      <sheetName val="GDP(E)"/>
      <sheetName val="Cntl"/>
      <sheetName val="Data Needs"/>
      <sheetName val="tas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E8">
            <v>0.30144137100000001</v>
          </cell>
          <cell r="F8">
            <v>-0.38287947328232808</v>
          </cell>
          <cell r="G8">
            <v>0.68432084428232809</v>
          </cell>
          <cell r="H8">
            <v>0.6370846706823281</v>
          </cell>
          <cell r="I8">
            <v>4.7236173599999987E-2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E10">
            <v>2.8238278257703637</v>
          </cell>
          <cell r="F10">
            <v>2.3808923387528211</v>
          </cell>
          <cell r="G10">
            <v>0.4429354870175426</v>
          </cell>
          <cell r="H10">
            <v>0.21405439639717899</v>
          </cell>
          <cell r="I10">
            <v>0.2288810906203636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E12">
            <v>9.4310483799204476</v>
          </cell>
          <cell r="F12">
            <v>4.6538174689544434</v>
          </cell>
          <cell r="G12">
            <v>4.7772309109660043</v>
          </cell>
          <cell r="H12">
            <v>3.8184115958205567</v>
          </cell>
          <cell r="I12">
            <v>0.9588193151454476</v>
          </cell>
        </row>
        <row r="13">
          <cell r="E13">
            <v>0.49449251700000002</v>
          </cell>
          <cell r="F13">
            <v>9.871661910970847E-2</v>
          </cell>
          <cell r="G13">
            <v>0.39577589789029155</v>
          </cell>
          <cell r="H13">
            <v>4.9631135990291536E-2</v>
          </cell>
          <cell r="I13">
            <v>0.34614476189999999</v>
          </cell>
        </row>
        <row r="14">
          <cell r="E14">
            <v>18.725782415104227</v>
          </cell>
          <cell r="F14">
            <v>4.4961343059692966</v>
          </cell>
          <cell r="G14">
            <v>14.229648109134931</v>
          </cell>
          <cell r="H14">
            <v>8.1133636221672152</v>
          </cell>
          <cell r="I14">
            <v>6.1162844869677162</v>
          </cell>
        </row>
        <row r="15">
          <cell r="E15">
            <v>5.1229275424212641</v>
          </cell>
          <cell r="F15">
            <v>1.2300351333729316</v>
          </cell>
          <cell r="G15">
            <v>3.8928924090483328</v>
          </cell>
          <cell r="H15">
            <v>2.2196228195065157</v>
          </cell>
          <cell r="I15">
            <v>1.673269589541817</v>
          </cell>
        </row>
        <row r="16">
          <cell r="E16">
            <v>6.4090405628320983</v>
          </cell>
          <cell r="F16">
            <v>2.4575944148310658</v>
          </cell>
          <cell r="G16">
            <v>3.9514461480010326</v>
          </cell>
          <cell r="H16">
            <v>0.25669908360103294</v>
          </cell>
          <cell r="I16">
            <v>3.6947470643999996</v>
          </cell>
        </row>
        <row r="17">
          <cell r="E17">
            <v>0.68180050000000003</v>
          </cell>
          <cell r="F17">
            <v>0.48165807759765356</v>
          </cell>
          <cell r="G17">
            <v>0.20014242240234648</v>
          </cell>
          <cell r="H17">
            <v>6.7968562353430198E-2</v>
          </cell>
          <cell r="I17">
            <v>0.13217386004891629</v>
          </cell>
        </row>
        <row r="18">
          <cell r="E18">
            <v>5.9539257902500005</v>
          </cell>
          <cell r="F18">
            <v>4.2061518732985759</v>
          </cell>
          <cell r="G18">
            <v>1.7477739169514246</v>
          </cell>
          <cell r="H18">
            <v>0.59354573122534138</v>
          </cell>
          <cell r="I18">
            <v>1.1542281857260832</v>
          </cell>
        </row>
        <row r="19">
          <cell r="E19">
            <v>4.1931563519999999</v>
          </cell>
          <cell r="F19">
            <v>0.52823241544733746</v>
          </cell>
          <cell r="G19">
            <v>3.6649239365526625</v>
          </cell>
          <cell r="H19">
            <v>2.4069770309526626</v>
          </cell>
          <cell r="I19">
            <v>1.2579469055999999</v>
          </cell>
        </row>
        <row r="20">
          <cell r="E20">
            <v>1.97171415E-2</v>
          </cell>
          <cell r="F20">
            <v>-0.31384310357938516</v>
          </cell>
          <cell r="G20">
            <v>0.33356024507938514</v>
          </cell>
          <cell r="H20">
            <v>0.33047054867938513</v>
          </cell>
          <cell r="I20">
            <v>3.0896964000000082E-3</v>
          </cell>
        </row>
        <row r="21">
          <cell r="E21">
            <v>0</v>
          </cell>
          <cell r="G21">
            <v>0</v>
          </cell>
          <cell r="I21">
            <v>0</v>
          </cell>
        </row>
        <row r="22">
          <cell r="E22">
            <v>0</v>
          </cell>
          <cell r="G22">
            <v>0</v>
          </cell>
          <cell r="I22">
            <v>0</v>
          </cell>
        </row>
        <row r="23">
          <cell r="E23">
            <v>6.5693249999999995E-2</v>
          </cell>
          <cell r="F23">
            <v>5.6746663427549634E-3</v>
          </cell>
          <cell r="G23">
            <v>6.001858365724503E-2</v>
          </cell>
          <cell r="H23">
            <v>3.2833606330466537E-2</v>
          </cell>
          <cell r="I23">
            <v>2.7184977326778492E-2</v>
          </cell>
        </row>
        <row r="24">
          <cell r="E24">
            <v>0.62635407449999991</v>
          </cell>
          <cell r="F24">
            <v>5.4105260208812692E-2</v>
          </cell>
          <cell r="G24">
            <v>0.57224881429118724</v>
          </cell>
          <cell r="H24">
            <v>0.31305291039211353</v>
          </cell>
          <cell r="I24">
            <v>0.25919590389907371</v>
          </cell>
        </row>
        <row r="25">
          <cell r="E25">
            <v>1.5579862095000001</v>
          </cell>
          <cell r="F25">
            <v>0.13458082688139245</v>
          </cell>
          <cell r="G25">
            <v>1.4234053826186077</v>
          </cell>
          <cell r="H25">
            <v>0.7786843529741454</v>
          </cell>
          <cell r="I25">
            <v>0.64472102964446232</v>
          </cell>
        </row>
        <row r="26">
          <cell r="E26">
            <v>1.0577254905</v>
          </cell>
          <cell r="F26">
            <v>9.1367670815712954E-2</v>
          </cell>
          <cell r="G26">
            <v>0.96635781968428702</v>
          </cell>
          <cell r="H26">
            <v>0.52865313195460162</v>
          </cell>
          <cell r="I26">
            <v>0.4377046877296854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1.5112503000000001E-2</v>
          </cell>
          <cell r="F28">
            <v>1.3990750200000001E-2</v>
          </cell>
          <cell r="G28">
            <v>1.1217528000000004E-3</v>
          </cell>
          <cell r="H28">
            <v>0</v>
          </cell>
          <cell r="I28">
            <v>1.1217528000000004E-3</v>
          </cell>
        </row>
        <row r="29">
          <cell r="E29">
            <v>0.18189289650000001</v>
          </cell>
          <cell r="F29">
            <v>-0.28935813215318396</v>
          </cell>
          <cell r="G29">
            <v>0.47125102865318397</v>
          </cell>
          <cell r="H29">
            <v>0.442748224253184</v>
          </cell>
          <cell r="I29">
            <v>2.850280439999997E-2</v>
          </cell>
        </row>
        <row r="30">
          <cell r="E30">
            <v>0.55190885400000012</v>
          </cell>
          <cell r="F30">
            <v>-0.93934220052968742</v>
          </cell>
          <cell r="G30">
            <v>1.4912510545296875</v>
          </cell>
          <cell r="H30">
            <v>1.4047663681296876</v>
          </cell>
          <cell r="I30">
            <v>8.6484686399999955E-2</v>
          </cell>
        </row>
        <row r="32">
          <cell r="E32">
            <v>12.81440605609242</v>
          </cell>
          <cell r="F32">
            <v>9.9234286534285001</v>
          </cell>
          <cell r="G32">
            <v>2.8909774026639194</v>
          </cell>
          <cell r="H32">
            <v>2.0314179728289847</v>
          </cell>
          <cell r="I32">
            <v>0.85955942983493472</v>
          </cell>
        </row>
        <row r="33">
          <cell r="E33">
            <v>35.895088250000001</v>
          </cell>
          <cell r="F33">
            <v>18.602394749999998</v>
          </cell>
          <cell r="G33">
            <v>17.292693500000002</v>
          </cell>
          <cell r="H33">
            <v>1.1885289999999999</v>
          </cell>
          <cell r="I33">
            <v>16.104164500000003</v>
          </cell>
        </row>
        <row r="34">
          <cell r="E34">
            <v>4.3490276677648207</v>
          </cell>
          <cell r="F34">
            <v>2.118500125981277</v>
          </cell>
          <cell r="G34">
            <v>2.2305275417835437</v>
          </cell>
          <cell r="H34">
            <v>1.4549646519625552</v>
          </cell>
          <cell r="I34">
            <v>0.77556288982098853</v>
          </cell>
        </row>
        <row r="35">
          <cell r="E35">
            <v>0</v>
          </cell>
          <cell r="G35">
            <v>0</v>
          </cell>
        </row>
        <row r="37">
          <cell r="E37">
            <v>8.5789600000000004</v>
          </cell>
          <cell r="F37">
            <v>3.3602440000000007</v>
          </cell>
          <cell r="G37">
            <v>5.2187159999999997</v>
          </cell>
          <cell r="H37">
            <v>2.1139999999999999</v>
          </cell>
          <cell r="I37">
            <v>3.1047159999999998</v>
          </cell>
        </row>
        <row r="38">
          <cell r="E38">
            <v>3.2930000000000001</v>
          </cell>
          <cell r="F38">
            <v>5.0004</v>
          </cell>
          <cell r="G38">
            <v>-1.7073999999999998</v>
          </cell>
          <cell r="H38">
            <v>0.53660000000000008</v>
          </cell>
          <cell r="I38">
            <v>-2.2439999999999998</v>
          </cell>
        </row>
        <row r="39">
          <cell r="E39">
            <v>1.515576</v>
          </cell>
          <cell r="F39">
            <v>0.85152800000000006</v>
          </cell>
          <cell r="G39">
            <v>0.66404799999999997</v>
          </cell>
          <cell r="H39">
            <v>0.6304249999999999</v>
          </cell>
          <cell r="I39">
            <v>3.3623000000000069E-2</v>
          </cell>
        </row>
        <row r="40">
          <cell r="E40">
            <v>2.9527579999999998</v>
          </cell>
          <cell r="F40">
            <v>1.3310179999999998</v>
          </cell>
          <cell r="G40">
            <v>1.62174</v>
          </cell>
          <cell r="H40">
            <v>1.293498</v>
          </cell>
          <cell r="I40">
            <v>0.32824199999999992</v>
          </cell>
        </row>
        <row r="41">
          <cell r="E41">
            <v>3.6468630000000002</v>
          </cell>
          <cell r="F41">
            <v>2.483654</v>
          </cell>
          <cell r="G41">
            <v>1.1632090000000002</v>
          </cell>
          <cell r="H41">
            <v>0.83826299999999998</v>
          </cell>
          <cell r="I41">
            <v>0.32494600000000018</v>
          </cell>
        </row>
        <row r="42">
          <cell r="E42">
            <v>2.6496575500000001</v>
          </cell>
          <cell r="F42">
            <v>1.4184310000000002</v>
          </cell>
          <cell r="G42">
            <v>1.2312265499999999</v>
          </cell>
          <cell r="H42">
            <v>1.2050239999999997</v>
          </cell>
          <cell r="I42">
            <v>2.6202550000000269E-2</v>
          </cell>
        </row>
        <row r="43">
          <cell r="E43">
            <v>7.9116520000000001</v>
          </cell>
          <cell r="F43">
            <v>5.5900399999999992</v>
          </cell>
          <cell r="G43">
            <v>2.3216120000000009</v>
          </cell>
          <cell r="H43">
            <v>1.167815</v>
          </cell>
          <cell r="I43">
            <v>1.1537970000000008</v>
          </cell>
        </row>
        <row r="44">
          <cell r="E44">
            <v>3.0487000000000002</v>
          </cell>
          <cell r="F44">
            <v>1.8755540000000002</v>
          </cell>
          <cell r="G44">
            <v>1.173146</v>
          </cell>
          <cell r="H44">
            <v>1.0259459999999998</v>
          </cell>
          <cell r="I44">
            <v>0.14720000000000022</v>
          </cell>
        </row>
        <row r="45">
          <cell r="E45">
            <v>23.539860000000004</v>
          </cell>
          <cell r="F45">
            <v>17.440576999999998</v>
          </cell>
          <cell r="G45">
            <v>6.0992830000000069</v>
          </cell>
          <cell r="H45">
            <v>3.0182530000000001</v>
          </cell>
          <cell r="I45">
            <v>3.0810300000000068</v>
          </cell>
        </row>
        <row r="46">
          <cell r="E46">
            <v>1.6740049999999977</v>
          </cell>
          <cell r="F46">
            <v>3.0335000000000036E-2</v>
          </cell>
          <cell r="G46">
            <v>1.6436699999999977</v>
          </cell>
          <cell r="H46">
            <v>0.17009800000000003</v>
          </cell>
          <cell r="I46">
            <v>1.4735719999999977</v>
          </cell>
        </row>
        <row r="48">
          <cell r="E48">
            <v>7.8127500000000003</v>
          </cell>
          <cell r="F48">
            <v>2.5767500000000001</v>
          </cell>
          <cell r="G48">
            <v>5.2360000000000007</v>
          </cell>
          <cell r="H48">
            <v>2.8995000000000002</v>
          </cell>
          <cell r="I48">
            <v>2.3365000000000005</v>
          </cell>
        </row>
        <row r="50">
          <cell r="E50">
            <v>1.1784520000000001</v>
          </cell>
          <cell r="F50">
            <v>0.7651399999999996</v>
          </cell>
          <cell r="G50">
            <v>0.41331200000000046</v>
          </cell>
          <cell r="I50">
            <v>0.41331200000000046</v>
          </cell>
        </row>
        <row r="51">
          <cell r="E51">
            <v>0.66652200000000006</v>
          </cell>
          <cell r="F51">
            <v>0.43590419740287256</v>
          </cell>
          <cell r="G51">
            <v>0.2306178025971275</v>
          </cell>
          <cell r="H51">
            <v>0.20025772549712761</v>
          </cell>
          <cell r="I51">
            <v>3.0360077099999883E-2</v>
          </cell>
        </row>
        <row r="52">
          <cell r="E52">
            <v>0.73139699999999996</v>
          </cell>
          <cell r="F52">
            <v>0.4783323315177424</v>
          </cell>
          <cell r="G52">
            <v>0.25306466848225756</v>
          </cell>
          <cell r="H52">
            <v>0.21974953513225759</v>
          </cell>
          <cell r="I52">
            <v>3.331513334999997E-2</v>
          </cell>
        </row>
        <row r="54">
          <cell r="E54">
            <v>2.3485408155133176</v>
          </cell>
          <cell r="F54">
            <v>0.91225287087265672</v>
          </cell>
          <cell r="G54">
            <v>1.4362879446406609</v>
          </cell>
          <cell r="H54">
            <v>1.4362879446406609</v>
          </cell>
          <cell r="I54">
            <v>0</v>
          </cell>
        </row>
        <row r="55">
          <cell r="E55">
            <v>0.70993703916803397</v>
          </cell>
          <cell r="F55">
            <v>0.27576361366251928</v>
          </cell>
          <cell r="G55">
            <v>0.43417342550551469</v>
          </cell>
          <cell r="H55">
            <v>0.43417342550551469</v>
          </cell>
          <cell r="I55">
            <v>0</v>
          </cell>
        </row>
        <row r="56">
          <cell r="E56">
            <v>21.982028213052885</v>
          </cell>
          <cell r="F56">
            <v>8.774209170878553</v>
          </cell>
          <cell r="G56">
            <v>13.207819042174332</v>
          </cell>
          <cell r="H56">
            <v>13.207819042174332</v>
          </cell>
          <cell r="I56">
            <v>0</v>
          </cell>
        </row>
        <row r="57">
          <cell r="E57">
            <v>24.314427905761228</v>
          </cell>
          <cell r="F57">
            <v>9.4445480845555831</v>
          </cell>
          <cell r="G57">
            <v>14.869879821205645</v>
          </cell>
          <cell r="H57">
            <v>14.869879821205645</v>
          </cell>
          <cell r="I57">
            <v>0</v>
          </cell>
        </row>
        <row r="58">
          <cell r="E58">
            <v>15.008164747928767</v>
          </cell>
          <cell r="F58">
            <v>5.8296799814549267</v>
          </cell>
          <cell r="G58">
            <v>9.17848476647384</v>
          </cell>
          <cell r="H58">
            <v>9.17848476647384</v>
          </cell>
          <cell r="I58">
            <v>0</v>
          </cell>
        </row>
        <row r="60">
          <cell r="E60">
            <v>10.474168000000002</v>
          </cell>
          <cell r="F60">
            <v>4.4941850000000008</v>
          </cell>
          <cell r="G60">
            <v>5.9799830000000016</v>
          </cell>
          <cell r="H60">
            <v>5.9799829999999998</v>
          </cell>
          <cell r="I60">
            <v>1.7763568394002505E-15</v>
          </cell>
        </row>
        <row r="61">
          <cell r="E61">
            <v>1.74</v>
          </cell>
          <cell r="F61">
            <v>0.36499999999999999</v>
          </cell>
          <cell r="G61">
            <v>1.375</v>
          </cell>
          <cell r="H61">
            <v>1.375</v>
          </cell>
          <cell r="I61">
            <v>0</v>
          </cell>
        </row>
        <row r="62">
          <cell r="E62">
            <v>7.0782103646538641E-2</v>
          </cell>
          <cell r="F62">
            <v>2.9145572089751201E-2</v>
          </cell>
          <cell r="G62">
            <v>4.163653155678744E-2</v>
          </cell>
          <cell r="H62">
            <v>4.1636531556787433E-2</v>
          </cell>
          <cell r="I62">
            <v>6.9388939039072284E-18</v>
          </cell>
        </row>
        <row r="63">
          <cell r="E63">
            <v>0.75618207712581675</v>
          </cell>
          <cell r="F63">
            <v>0.31136909058121864</v>
          </cell>
          <cell r="G63">
            <v>0.44481298654459811</v>
          </cell>
          <cell r="H63">
            <v>0.44481298654459811</v>
          </cell>
          <cell r="I63">
            <v>0</v>
          </cell>
        </row>
        <row r="64">
          <cell r="E64">
            <v>0.2779501466843079</v>
          </cell>
          <cell r="F64">
            <v>0</v>
          </cell>
          <cell r="G64">
            <v>0.2779501466843079</v>
          </cell>
          <cell r="H64">
            <v>0.2779501466843079</v>
          </cell>
          <cell r="I64">
            <v>0</v>
          </cell>
        </row>
        <row r="65">
          <cell r="E65">
            <v>1.3964088040536566</v>
          </cell>
          <cell r="F65">
            <v>0.4654696013512189</v>
          </cell>
          <cell r="G65">
            <v>0.93093920270243768</v>
          </cell>
          <cell r="H65">
            <v>0.9309392027024378</v>
          </cell>
          <cell r="I65">
            <v>-1.1102230246251565E-16</v>
          </cell>
        </row>
        <row r="66">
          <cell r="E66">
            <v>0.81177663094315422</v>
          </cell>
          <cell r="F66">
            <v>0.27059221031438474</v>
          </cell>
          <cell r="G66">
            <v>0.54118442062876948</v>
          </cell>
          <cell r="H66">
            <v>0.54118442062876948</v>
          </cell>
          <cell r="I66">
            <v>0</v>
          </cell>
        </row>
        <row r="67">
          <cell r="E67">
            <v>1.3859332030220788</v>
          </cell>
          <cell r="F67">
            <v>0.46197773434069289</v>
          </cell>
          <cell r="G67">
            <v>0.92395546868138589</v>
          </cell>
          <cell r="H67">
            <v>0.92395546868138578</v>
          </cell>
          <cell r="I67">
            <v>1.1102230246251565E-16</v>
          </cell>
        </row>
        <row r="68">
          <cell r="E68">
            <v>0.69999481636646155</v>
          </cell>
          <cell r="F68">
            <v>0.28823315968030772</v>
          </cell>
          <cell r="G68">
            <v>0.41176165668615383</v>
          </cell>
          <cell r="H68">
            <v>0.41176165668615389</v>
          </cell>
          <cell r="I68">
            <v>-5.5511151231257827E-17</v>
          </cell>
        </row>
        <row r="69">
          <cell r="E69">
            <v>7.8443630000000004</v>
          </cell>
          <cell r="F69">
            <v>7.3013339999999998</v>
          </cell>
          <cell r="G69">
            <v>0.54302900000000065</v>
          </cell>
          <cell r="H69">
            <v>0.54302899999999998</v>
          </cell>
          <cell r="I69">
            <v>6.6613381477509392E-16</v>
          </cell>
        </row>
        <row r="71">
          <cell r="E71">
            <v>15.509693866430863</v>
          </cell>
          <cell r="F71">
            <v>7.1340490169970234</v>
          </cell>
          <cell r="G71">
            <v>8.37564484943384</v>
          </cell>
          <cell r="H71">
            <v>8.37564484943384</v>
          </cell>
          <cell r="I71">
            <v>0</v>
          </cell>
        </row>
        <row r="73">
          <cell r="E73">
            <v>7.7371323102442643E-2</v>
          </cell>
          <cell r="F73">
            <v>2.901424616341599E-2</v>
          </cell>
          <cell r="G73">
            <v>4.8357076939026654E-2</v>
          </cell>
          <cell r="H73">
            <v>4.8357076939026654E-2</v>
          </cell>
          <cell r="I73">
            <v>0</v>
          </cell>
        </row>
        <row r="74">
          <cell r="E74">
            <v>1.9607696669365666</v>
          </cell>
          <cell r="F74">
            <v>0.4865067594654639</v>
          </cell>
          <cell r="G74">
            <v>1.4742629074711027</v>
          </cell>
          <cell r="H74">
            <v>1.4742629074711027</v>
          </cell>
          <cell r="I74">
            <v>0</v>
          </cell>
        </row>
        <row r="75">
          <cell r="E75">
            <v>1.453284093527855</v>
          </cell>
          <cell r="F75">
            <v>0.36058928636405424</v>
          </cell>
          <cell r="G75">
            <v>1.0926948071638007</v>
          </cell>
          <cell r="H75">
            <v>1.0926948071638007</v>
          </cell>
          <cell r="I75">
            <v>0</v>
          </cell>
        </row>
        <row r="76">
          <cell r="E76">
            <v>0.13731854405035065</v>
          </cell>
          <cell r="F76">
            <v>3.4071518448583249E-2</v>
          </cell>
          <cell r="G76">
            <v>0.10324702560176741</v>
          </cell>
          <cell r="H76">
            <v>0.10324702560176741</v>
          </cell>
          <cell r="I76">
            <v>0</v>
          </cell>
        </row>
        <row r="78">
          <cell r="E78">
            <v>3.4180000000000001</v>
          </cell>
          <cell r="F78">
            <v>0</v>
          </cell>
          <cell r="G78">
            <v>3.4180000000000001</v>
          </cell>
          <cell r="I78">
            <v>3.4180000000000001</v>
          </cell>
        </row>
        <row r="79">
          <cell r="E79">
            <v>3.5782570168358072</v>
          </cell>
          <cell r="F79">
            <v>0.8945642542089518</v>
          </cell>
          <cell r="G79">
            <v>2.6836927626268556</v>
          </cell>
          <cell r="I79">
            <v>2.6836927626268556</v>
          </cell>
        </row>
        <row r="80">
          <cell r="E80">
            <v>1.6134896159447187</v>
          </cell>
          <cell r="F80">
            <v>8.0674480797235895E-2</v>
          </cell>
          <cell r="G80">
            <v>1.5328151351474828</v>
          </cell>
          <cell r="I80">
            <v>1.5328151351474828</v>
          </cell>
        </row>
        <row r="81">
          <cell r="E81">
            <v>0.17808968080955609</v>
          </cell>
          <cell r="F81">
            <v>8.9044840404778249E-3</v>
          </cell>
          <cell r="G81">
            <v>0.16918519676907826</v>
          </cell>
          <cell r="I81">
            <v>0.16918519676907826</v>
          </cell>
        </row>
        <row r="83">
          <cell r="E83">
            <v>5.8420246932914504</v>
          </cell>
          <cell r="F83">
            <v>0.87630370399371804</v>
          </cell>
          <cell r="G83">
            <v>4.9657209892977328</v>
          </cell>
          <cell r="I83">
            <v>4.9657209892977328</v>
          </cell>
        </row>
        <row r="84">
          <cell r="E84">
            <v>2.260943978432838</v>
          </cell>
          <cell r="F84">
            <v>0.45218879568656756</v>
          </cell>
          <cell r="G84">
            <v>1.8087551827462705</v>
          </cell>
          <cell r="I84">
            <v>1.8087551827462705</v>
          </cell>
        </row>
        <row r="85">
          <cell r="E85">
            <v>2.6191916699052018</v>
          </cell>
          <cell r="F85">
            <v>0.52383833398104029</v>
          </cell>
          <cell r="G85">
            <v>2.0953533359241616</v>
          </cell>
          <cell r="I85">
            <v>2.0953533359241616</v>
          </cell>
        </row>
        <row r="86">
          <cell r="E86">
            <v>2.6074670244881091</v>
          </cell>
          <cell r="F86">
            <v>1.0429868097952437</v>
          </cell>
          <cell r="G86">
            <v>1.5644802146928654</v>
          </cell>
          <cell r="I86">
            <v>1.5644802146928654</v>
          </cell>
        </row>
        <row r="87">
          <cell r="E87">
            <v>12.2577480474488</v>
          </cell>
          <cell r="G87">
            <v>12.2577480474488</v>
          </cell>
          <cell r="I87">
            <v>12.2577480474488</v>
          </cell>
        </row>
        <row r="89">
          <cell r="F89">
            <v>3.5923298617743096</v>
          </cell>
          <cell r="G89">
            <v>-3.5923298617743096</v>
          </cell>
        </row>
        <row r="91">
          <cell r="E91">
            <v>323.8068149241264</v>
          </cell>
          <cell r="F91">
            <v>147.92954161206623</v>
          </cell>
          <cell r="G91">
            <v>175.87727331206025</v>
          </cell>
          <cell r="H91">
            <v>103.89401275692502</v>
          </cell>
          <cell r="I91">
            <v>75.575590416909506</v>
          </cell>
        </row>
        <row r="93">
          <cell r="E93">
            <v>3.9157419999999998</v>
          </cell>
          <cell r="G93">
            <v>3.9157419999999998</v>
          </cell>
        </row>
        <row r="94">
          <cell r="E94">
            <v>5.7248270153921634</v>
          </cell>
          <cell r="G94">
            <v>5.7248270153921634</v>
          </cell>
        </row>
        <row r="95">
          <cell r="E95">
            <v>-9.3711020000000005</v>
          </cell>
          <cell r="G95">
            <v>-9.3711020000000005</v>
          </cell>
        </row>
        <row r="97">
          <cell r="E97">
            <v>324.07628193951859</v>
          </cell>
          <cell r="F97">
            <v>147.92954161206623</v>
          </cell>
          <cell r="G97">
            <v>176.14674032745239</v>
          </cell>
          <cell r="H97">
            <v>103.89401275692502</v>
          </cell>
          <cell r="I97">
            <v>75.575590416909506</v>
          </cell>
        </row>
        <row r="99">
          <cell r="G99">
            <v>6.8719999999999999</v>
          </cell>
        </row>
        <row r="101">
          <cell r="G101">
            <v>183.01874032745241</v>
          </cell>
        </row>
      </sheetData>
      <sheetData sheetId="28">
        <row r="7">
          <cell r="F7">
            <v>0</v>
          </cell>
        </row>
      </sheetData>
      <sheetData sheetId="29"/>
      <sheetData sheetId="30"/>
      <sheetData sheetId="31">
        <row r="3">
          <cell r="D3">
            <v>27.46798147757185</v>
          </cell>
        </row>
      </sheetData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N98"/>
  <sheetViews>
    <sheetView view="pageBreakPreview" zoomScale="90" zoomScaleNormal="80" zoomScaleSheetLayoutView="90" zoomScalePageLayoutView="80" workbookViewId="0">
      <pane ySplit="2" topLeftCell="A3" activePane="bottomLeft" state="frozen"/>
      <selection activeCell="A3" sqref="A3"/>
      <selection pane="bottomLeft" activeCell="A2" sqref="A2"/>
    </sheetView>
  </sheetViews>
  <sheetFormatPr defaultColWidth="8.7109375" defaultRowHeight="12.75" x14ac:dyDescent="0.2"/>
  <cols>
    <col min="1" max="1" width="2.7109375" style="736" customWidth="1"/>
    <col min="2" max="2" width="8.7109375" style="736"/>
    <col min="3" max="3" width="84.28515625" style="736" customWidth="1"/>
    <col min="4" max="4" width="8.7109375" style="741"/>
    <col min="5" max="5" width="28" style="748" bestFit="1" customWidth="1"/>
    <col min="6" max="6" width="10.28515625" style="736" customWidth="1"/>
    <col min="7" max="16384" width="8.7109375" style="736"/>
  </cols>
  <sheetData>
    <row r="1" spans="1:7" s="733" customFormat="1" ht="13.5" thickBot="1" x14ac:dyDescent="0.25">
      <c r="A1" s="731"/>
      <c r="B1" s="731"/>
      <c r="C1" s="731"/>
      <c r="D1" s="732"/>
      <c r="E1" s="731"/>
    </row>
    <row r="2" spans="1:7" ht="33.75" customHeight="1" thickBot="1" x14ac:dyDescent="0.25">
      <c r="A2" s="734"/>
      <c r="B2" s="734"/>
      <c r="C2" s="734" t="s">
        <v>298</v>
      </c>
      <c r="D2" s="735" t="s">
        <v>264</v>
      </c>
      <c r="E2" s="938" t="s">
        <v>533</v>
      </c>
    </row>
    <row r="3" spans="1:7" ht="20.100000000000001" customHeight="1" x14ac:dyDescent="0.2">
      <c r="B3" s="443" t="s">
        <v>1146</v>
      </c>
      <c r="C3" s="737"/>
      <c r="D3" s="738">
        <v>5</v>
      </c>
      <c r="E3" s="939" t="s">
        <v>914</v>
      </c>
      <c r="G3" s="733"/>
    </row>
    <row r="4" spans="1:7" ht="20.25" customHeight="1" x14ac:dyDescent="0.2">
      <c r="A4" s="739" t="s">
        <v>919</v>
      </c>
      <c r="B4" s="740"/>
      <c r="C4" s="740"/>
      <c r="E4" s="940"/>
      <c r="F4" s="740"/>
      <c r="G4" s="742"/>
    </row>
    <row r="5" spans="1:7" x14ac:dyDescent="0.2">
      <c r="B5" s="124" t="s">
        <v>930</v>
      </c>
      <c r="D5" s="741">
        <f>D3+2</f>
        <v>7</v>
      </c>
      <c r="E5" s="939" t="s">
        <v>633</v>
      </c>
      <c r="G5" s="742"/>
    </row>
    <row r="6" spans="1:7" x14ac:dyDescent="0.2">
      <c r="B6" s="124" t="s">
        <v>931</v>
      </c>
      <c r="D6" s="741">
        <f>D5</f>
        <v>7</v>
      </c>
      <c r="E6" s="939"/>
    </row>
    <row r="7" spans="1:7" x14ac:dyDescent="0.2">
      <c r="B7" s="124" t="s">
        <v>1001</v>
      </c>
      <c r="D7" s="741">
        <f>D6+1</f>
        <v>8</v>
      </c>
      <c r="E7" s="939" t="s">
        <v>457</v>
      </c>
      <c r="G7" s="733"/>
    </row>
    <row r="8" spans="1:7" ht="20.25" customHeight="1" x14ac:dyDescent="0.2">
      <c r="A8" s="739" t="s">
        <v>879</v>
      </c>
      <c r="B8" s="740"/>
      <c r="C8" s="740"/>
      <c r="E8" s="940"/>
      <c r="F8" s="740"/>
      <c r="G8" s="742"/>
    </row>
    <row r="9" spans="1:7" x14ac:dyDescent="0.2">
      <c r="B9" s="525" t="s">
        <v>1130</v>
      </c>
      <c r="D9" s="741">
        <f>D7+1</f>
        <v>9</v>
      </c>
      <c r="E9" s="939" t="s">
        <v>458</v>
      </c>
      <c r="G9" s="742"/>
    </row>
    <row r="10" spans="1:7" x14ac:dyDescent="0.2">
      <c r="B10" s="525" t="s">
        <v>1044</v>
      </c>
      <c r="D10" s="741">
        <f>D9+1</f>
        <v>10</v>
      </c>
      <c r="E10" s="939" t="s">
        <v>459</v>
      </c>
      <c r="G10" s="733"/>
    </row>
    <row r="11" spans="1:7" x14ac:dyDescent="0.2">
      <c r="B11" s="525" t="s">
        <v>1045</v>
      </c>
      <c r="D11" s="741">
        <f t="shared" ref="D11:D16" si="0">D10+1</f>
        <v>11</v>
      </c>
      <c r="E11" s="939" t="s">
        <v>550</v>
      </c>
      <c r="G11" s="733"/>
    </row>
    <row r="12" spans="1:7" x14ac:dyDescent="0.2">
      <c r="B12" s="525" t="s">
        <v>1114</v>
      </c>
      <c r="D12" s="741">
        <f t="shared" si="0"/>
        <v>12</v>
      </c>
      <c r="E12" s="939"/>
      <c r="G12" s="733"/>
    </row>
    <row r="13" spans="1:7" x14ac:dyDescent="0.2">
      <c r="B13" s="525" t="s">
        <v>1115</v>
      </c>
      <c r="D13" s="741">
        <f t="shared" si="0"/>
        <v>13</v>
      </c>
      <c r="E13" s="939"/>
      <c r="G13" s="733"/>
    </row>
    <row r="14" spans="1:7" x14ac:dyDescent="0.2">
      <c r="B14" s="525" t="s">
        <v>1119</v>
      </c>
      <c r="D14" s="741">
        <f t="shared" si="0"/>
        <v>14</v>
      </c>
      <c r="E14" s="939"/>
      <c r="G14" s="733"/>
    </row>
    <row r="15" spans="1:7" x14ac:dyDescent="0.2">
      <c r="B15" s="525" t="s">
        <v>1118</v>
      </c>
      <c r="D15" s="741">
        <f t="shared" si="0"/>
        <v>15</v>
      </c>
      <c r="E15" s="939"/>
      <c r="G15" s="733"/>
    </row>
    <row r="16" spans="1:7" x14ac:dyDescent="0.2">
      <c r="B16" s="525" t="s">
        <v>1116</v>
      </c>
      <c r="D16" s="741">
        <f t="shared" si="0"/>
        <v>16</v>
      </c>
      <c r="E16" s="939"/>
      <c r="G16" s="733"/>
    </row>
    <row r="17" spans="1:14" x14ac:dyDescent="0.2">
      <c r="B17" s="525" t="s">
        <v>1152</v>
      </c>
      <c r="D17" s="741">
        <f>D16+1</f>
        <v>17</v>
      </c>
      <c r="E17" s="939" t="s">
        <v>543</v>
      </c>
      <c r="G17" s="733"/>
    </row>
    <row r="18" spans="1:14" x14ac:dyDescent="0.2">
      <c r="B18" s="525" t="s">
        <v>1154</v>
      </c>
      <c r="D18" s="741">
        <f>D17</f>
        <v>17</v>
      </c>
      <c r="E18" s="939"/>
      <c r="G18" s="733"/>
    </row>
    <row r="19" spans="1:14" x14ac:dyDescent="0.2">
      <c r="B19" s="525" t="s">
        <v>1153</v>
      </c>
      <c r="D19" s="741">
        <f>D18+1</f>
        <v>18</v>
      </c>
      <c r="E19" s="939"/>
      <c r="G19" s="733"/>
      <c r="I19" s="743"/>
      <c r="N19" s="736" t="s">
        <v>392</v>
      </c>
    </row>
    <row r="20" spans="1:14" x14ac:dyDescent="0.2">
      <c r="B20" s="525" t="s">
        <v>1120</v>
      </c>
      <c r="D20" s="741">
        <f>D19</f>
        <v>18</v>
      </c>
      <c r="E20" s="939"/>
      <c r="G20" s="733"/>
    </row>
    <row r="21" spans="1:14" x14ac:dyDescent="0.2">
      <c r="B21" s="525" t="s">
        <v>1117</v>
      </c>
      <c r="D21" s="741">
        <f>D20+1</f>
        <v>19</v>
      </c>
      <c r="E21" s="939"/>
      <c r="G21" s="733"/>
    </row>
    <row r="22" spans="1:14" x14ac:dyDescent="0.2">
      <c r="B22" s="525" t="s">
        <v>1121</v>
      </c>
      <c r="D22" s="741">
        <f>D21</f>
        <v>19</v>
      </c>
      <c r="E22" s="939"/>
      <c r="G22" s="733"/>
    </row>
    <row r="23" spans="1:14" x14ac:dyDescent="0.2">
      <c r="B23" s="525" t="s">
        <v>1147</v>
      </c>
      <c r="C23" s="740"/>
      <c r="D23" s="741">
        <f>D22+1</f>
        <v>20</v>
      </c>
      <c r="E23" s="939" t="s">
        <v>1122</v>
      </c>
      <c r="G23" s="733"/>
    </row>
    <row r="24" spans="1:14" x14ac:dyDescent="0.2">
      <c r="B24" s="525" t="s">
        <v>1148</v>
      </c>
      <c r="C24" s="740"/>
      <c r="D24" s="741">
        <f>D23</f>
        <v>20</v>
      </c>
      <c r="E24" s="939"/>
      <c r="G24" s="733"/>
    </row>
    <row r="25" spans="1:14" x14ac:dyDescent="0.2">
      <c r="B25" s="525" t="s">
        <v>1149</v>
      </c>
      <c r="C25" s="740"/>
      <c r="D25" s="741">
        <f>D24+1</f>
        <v>21</v>
      </c>
      <c r="E25" s="939"/>
      <c r="G25" s="733"/>
    </row>
    <row r="26" spans="1:14" x14ac:dyDescent="0.2">
      <c r="B26" s="525" t="s">
        <v>1155</v>
      </c>
      <c r="D26" s="741">
        <f>D25+1</f>
        <v>22</v>
      </c>
      <c r="E26" s="939" t="s">
        <v>746</v>
      </c>
      <c r="G26" s="733"/>
    </row>
    <row r="27" spans="1:14" x14ac:dyDescent="0.2">
      <c r="B27" s="525" t="s">
        <v>1156</v>
      </c>
      <c r="D27" s="741">
        <f t="shared" ref="D27:D31" si="1">D26+1</f>
        <v>23</v>
      </c>
      <c r="E27" s="939"/>
      <c r="G27" s="733"/>
    </row>
    <row r="28" spans="1:14" x14ac:dyDescent="0.2">
      <c r="B28" s="525" t="s">
        <v>1157</v>
      </c>
      <c r="D28" s="741">
        <f t="shared" si="1"/>
        <v>24</v>
      </c>
      <c r="E28" s="939"/>
      <c r="G28" s="733"/>
    </row>
    <row r="29" spans="1:14" x14ac:dyDescent="0.2">
      <c r="B29" s="525" t="s">
        <v>1158</v>
      </c>
      <c r="D29" s="741">
        <f t="shared" si="1"/>
        <v>25</v>
      </c>
      <c r="E29" s="939"/>
      <c r="G29" s="733"/>
    </row>
    <row r="30" spans="1:14" x14ac:dyDescent="0.2">
      <c r="B30" s="525" t="s">
        <v>1159</v>
      </c>
      <c r="D30" s="741">
        <f t="shared" si="1"/>
        <v>26</v>
      </c>
      <c r="E30" s="939"/>
      <c r="G30" s="733"/>
    </row>
    <row r="31" spans="1:14" x14ac:dyDescent="0.2">
      <c r="B31" s="525" t="s">
        <v>1150</v>
      </c>
      <c r="D31" s="741">
        <f t="shared" si="1"/>
        <v>27</v>
      </c>
      <c r="E31" s="939"/>
      <c r="G31" s="733"/>
    </row>
    <row r="32" spans="1:14" ht="20.25" customHeight="1" x14ac:dyDescent="0.2">
      <c r="A32" s="739" t="s">
        <v>883</v>
      </c>
      <c r="B32" s="740"/>
      <c r="C32" s="740"/>
      <c r="E32" s="940"/>
      <c r="G32" s="733"/>
    </row>
    <row r="33" spans="1:7" x14ac:dyDescent="0.2">
      <c r="B33" s="124" t="s">
        <v>1135</v>
      </c>
      <c r="D33" s="741">
        <f>D31+1</f>
        <v>28</v>
      </c>
      <c r="E33" s="939" t="s">
        <v>460</v>
      </c>
      <c r="G33" s="733"/>
    </row>
    <row r="34" spans="1:7" x14ac:dyDescent="0.2">
      <c r="B34" s="124" t="s">
        <v>1136</v>
      </c>
      <c r="D34" s="741">
        <f>D33</f>
        <v>28</v>
      </c>
      <c r="E34" s="939"/>
      <c r="G34" s="733"/>
    </row>
    <row r="35" spans="1:7" x14ac:dyDescent="0.2">
      <c r="B35" s="124" t="s">
        <v>1137</v>
      </c>
      <c r="D35" s="741">
        <f>D34+1</f>
        <v>29</v>
      </c>
      <c r="E35" s="939"/>
      <c r="G35" s="733"/>
    </row>
    <row r="36" spans="1:7" x14ac:dyDescent="0.2">
      <c r="B36" s="124" t="s">
        <v>1138</v>
      </c>
      <c r="D36" s="741">
        <f>D35</f>
        <v>29</v>
      </c>
      <c r="E36" s="939"/>
      <c r="G36" s="733"/>
    </row>
    <row r="37" spans="1:7" x14ac:dyDescent="0.2">
      <c r="B37" s="124" t="s">
        <v>1139</v>
      </c>
      <c r="D37" s="741">
        <f>D35+1</f>
        <v>30</v>
      </c>
      <c r="E37" s="939" t="s">
        <v>461</v>
      </c>
      <c r="G37" s="733"/>
    </row>
    <row r="38" spans="1:7" x14ac:dyDescent="0.2">
      <c r="B38" s="124" t="s">
        <v>1140</v>
      </c>
      <c r="D38" s="741">
        <f t="shared" ref="D38:D42" si="2">D37+1</f>
        <v>31</v>
      </c>
      <c r="E38" s="939"/>
      <c r="G38" s="733"/>
    </row>
    <row r="39" spans="1:7" x14ac:dyDescent="0.2">
      <c r="B39" s="124" t="s">
        <v>1141</v>
      </c>
      <c r="D39" s="741">
        <f t="shared" si="2"/>
        <v>32</v>
      </c>
      <c r="E39" s="939"/>
      <c r="G39" s="733"/>
    </row>
    <row r="40" spans="1:7" x14ac:dyDescent="0.2">
      <c r="B40" s="124" t="s">
        <v>1142</v>
      </c>
      <c r="D40" s="741">
        <f t="shared" si="2"/>
        <v>33</v>
      </c>
      <c r="E40" s="939"/>
      <c r="G40" s="733"/>
    </row>
    <row r="41" spans="1:7" x14ac:dyDescent="0.2">
      <c r="B41" s="124" t="s">
        <v>1143</v>
      </c>
      <c r="D41" s="741">
        <f t="shared" si="2"/>
        <v>34</v>
      </c>
      <c r="E41" s="939" t="s">
        <v>462</v>
      </c>
      <c r="G41" s="733"/>
    </row>
    <row r="42" spans="1:7" x14ac:dyDescent="0.2">
      <c r="B42" s="124" t="s">
        <v>1144</v>
      </c>
      <c r="D42" s="741">
        <f t="shared" si="2"/>
        <v>35</v>
      </c>
      <c r="E42" s="939"/>
      <c r="G42" s="733"/>
    </row>
    <row r="43" spans="1:7" x14ac:dyDescent="0.2">
      <c r="B43" s="124" t="s">
        <v>1145</v>
      </c>
      <c r="D43" s="741">
        <f t="shared" ref="D43:D57" si="3">D42+1</f>
        <v>36</v>
      </c>
      <c r="E43" s="939"/>
      <c r="G43" s="733"/>
    </row>
    <row r="44" spans="1:7" ht="20.25" customHeight="1" x14ac:dyDescent="0.2">
      <c r="A44" s="739" t="s">
        <v>920</v>
      </c>
      <c r="B44" s="740"/>
      <c r="C44" s="740"/>
      <c r="E44" s="940"/>
      <c r="G44" s="733"/>
    </row>
    <row r="45" spans="1:7" x14ac:dyDescent="0.2">
      <c r="B45" s="736" t="s">
        <v>1081</v>
      </c>
      <c r="D45" s="741">
        <f>D43+1</f>
        <v>37</v>
      </c>
      <c r="E45" s="939" t="s">
        <v>1123</v>
      </c>
      <c r="G45" s="733"/>
    </row>
    <row r="46" spans="1:7" x14ac:dyDescent="0.2">
      <c r="B46" s="736" t="s">
        <v>1082</v>
      </c>
      <c r="D46" s="741">
        <f>D45</f>
        <v>37</v>
      </c>
      <c r="E46" s="939"/>
      <c r="G46" s="733"/>
    </row>
    <row r="47" spans="1:7" x14ac:dyDescent="0.2">
      <c r="B47" s="736" t="s">
        <v>1083</v>
      </c>
      <c r="D47" s="741">
        <f>D46+1</f>
        <v>38</v>
      </c>
      <c r="E47" s="939"/>
      <c r="G47" s="733"/>
    </row>
    <row r="48" spans="1:7" x14ac:dyDescent="0.2">
      <c r="B48" s="124" t="s">
        <v>1084</v>
      </c>
      <c r="D48" s="741">
        <f t="shared" ref="D48:D53" si="4">D47</f>
        <v>38</v>
      </c>
      <c r="E48" s="939"/>
      <c r="G48" s="733"/>
    </row>
    <row r="49" spans="1:7" x14ac:dyDescent="0.2">
      <c r="B49" s="124" t="s">
        <v>1085</v>
      </c>
      <c r="D49" s="741">
        <f t="shared" si="4"/>
        <v>38</v>
      </c>
      <c r="E49" s="939"/>
      <c r="G49" s="733"/>
    </row>
    <row r="50" spans="1:7" x14ac:dyDescent="0.2">
      <c r="B50" s="124" t="s">
        <v>1080</v>
      </c>
      <c r="D50" s="741">
        <f>D49+1</f>
        <v>39</v>
      </c>
      <c r="E50" s="939"/>
      <c r="G50" s="733"/>
    </row>
    <row r="51" spans="1:7" x14ac:dyDescent="0.2">
      <c r="B51" s="124" t="s">
        <v>1131</v>
      </c>
      <c r="D51" s="741">
        <f t="shared" si="4"/>
        <v>39</v>
      </c>
      <c r="E51" s="939"/>
      <c r="G51" s="733"/>
    </row>
    <row r="52" spans="1:7" x14ac:dyDescent="0.2">
      <c r="B52" s="124" t="s">
        <v>1132</v>
      </c>
      <c r="D52" s="741">
        <f t="shared" si="4"/>
        <v>39</v>
      </c>
      <c r="E52" s="939"/>
      <c r="G52" s="733"/>
    </row>
    <row r="53" spans="1:7" ht="13.5" thickBot="1" x14ac:dyDescent="0.25">
      <c r="B53" s="124" t="s">
        <v>1133</v>
      </c>
      <c r="D53" s="741">
        <f t="shared" si="4"/>
        <v>39</v>
      </c>
      <c r="E53" s="939"/>
      <c r="G53" s="733"/>
    </row>
    <row r="54" spans="1:7" ht="33.75" customHeight="1" thickBot="1" x14ac:dyDescent="0.25">
      <c r="A54" s="735"/>
      <c r="B54" s="735"/>
      <c r="C54" s="735" t="str">
        <f>CONCATENATE(C2,", continued")</f>
        <v>List of Statistical Tables, continued</v>
      </c>
      <c r="D54" s="735" t="s">
        <v>264</v>
      </c>
      <c r="E54" s="938"/>
      <c r="G54" s="733"/>
    </row>
    <row r="55" spans="1:7" ht="20.25" customHeight="1" x14ac:dyDescent="0.2">
      <c r="A55" s="739" t="s">
        <v>918</v>
      </c>
      <c r="B55" s="740"/>
      <c r="C55" s="740"/>
      <c r="E55" s="940"/>
      <c r="G55" s="733"/>
    </row>
    <row r="56" spans="1:7" x14ac:dyDescent="0.2">
      <c r="B56" s="124" t="s">
        <v>997</v>
      </c>
      <c r="D56" s="741">
        <f>D53+1</f>
        <v>40</v>
      </c>
      <c r="E56" s="939" t="s">
        <v>463</v>
      </c>
      <c r="G56" s="742"/>
    </row>
    <row r="57" spans="1:7" x14ac:dyDescent="0.2">
      <c r="B57" s="124" t="s">
        <v>998</v>
      </c>
      <c r="D57" s="741">
        <f t="shared" si="3"/>
        <v>41</v>
      </c>
      <c r="E57" s="939"/>
      <c r="F57" s="733"/>
    </row>
    <row r="58" spans="1:7" x14ac:dyDescent="0.2">
      <c r="B58" s="736" t="s">
        <v>929</v>
      </c>
      <c r="D58" s="741">
        <f>D57</f>
        <v>41</v>
      </c>
      <c r="E58" s="939"/>
      <c r="F58" s="733"/>
    </row>
    <row r="59" spans="1:7" x14ac:dyDescent="0.2">
      <c r="B59" s="124" t="s">
        <v>999</v>
      </c>
      <c r="D59" s="741">
        <f>D58+1</f>
        <v>42</v>
      </c>
      <c r="E59" s="939"/>
      <c r="F59" s="733"/>
    </row>
    <row r="60" spans="1:7" x14ac:dyDescent="0.2">
      <c r="B60" s="126" t="s">
        <v>1000</v>
      </c>
      <c r="C60" s="740"/>
      <c r="D60" s="741">
        <f>D59</f>
        <v>42</v>
      </c>
      <c r="E60" s="939"/>
      <c r="F60" s="733"/>
    </row>
    <row r="61" spans="1:7" x14ac:dyDescent="0.2">
      <c r="B61" s="126" t="s">
        <v>994</v>
      </c>
      <c r="C61" s="740"/>
      <c r="D61" s="741">
        <f>D60+1</f>
        <v>43</v>
      </c>
      <c r="E61" s="939" t="s">
        <v>464</v>
      </c>
      <c r="F61" s="744"/>
      <c r="G61" s="733"/>
    </row>
    <row r="62" spans="1:7" x14ac:dyDescent="0.2">
      <c r="B62" s="126" t="s">
        <v>995</v>
      </c>
      <c r="C62" s="740"/>
      <c r="D62" s="741">
        <f>D61</f>
        <v>43</v>
      </c>
      <c r="E62" s="939"/>
      <c r="F62" s="744"/>
      <c r="G62" s="733"/>
    </row>
    <row r="63" spans="1:7" x14ac:dyDescent="0.2">
      <c r="B63" s="126" t="s">
        <v>996</v>
      </c>
      <c r="C63" s="740"/>
      <c r="D63" s="741">
        <f>D62</f>
        <v>43</v>
      </c>
      <c r="E63" s="939"/>
      <c r="F63" s="744"/>
      <c r="G63" s="733"/>
    </row>
    <row r="64" spans="1:7" ht="20.25" customHeight="1" x14ac:dyDescent="0.2">
      <c r="A64" s="739" t="s">
        <v>917</v>
      </c>
      <c r="B64" s="740"/>
      <c r="C64" s="740"/>
      <c r="E64" s="940"/>
      <c r="F64" s="740"/>
      <c r="G64" s="742"/>
    </row>
    <row r="65" spans="1:7" x14ac:dyDescent="0.2">
      <c r="B65" s="124" t="s">
        <v>991</v>
      </c>
      <c r="D65" s="741">
        <f>D63+1</f>
        <v>44</v>
      </c>
      <c r="E65" s="939" t="s">
        <v>465</v>
      </c>
      <c r="G65" s="742"/>
    </row>
    <row r="66" spans="1:7" x14ac:dyDescent="0.2">
      <c r="B66" s="124" t="s">
        <v>992</v>
      </c>
      <c r="D66" s="741">
        <f>D65+1</f>
        <v>45</v>
      </c>
      <c r="E66" s="939"/>
      <c r="F66" s="744"/>
    </row>
    <row r="67" spans="1:7" x14ac:dyDescent="0.2">
      <c r="B67" s="124" t="s">
        <v>993</v>
      </c>
      <c r="D67" s="741">
        <f t="shared" ref="D67:D68" si="5">D66+1</f>
        <v>46</v>
      </c>
      <c r="E67" s="939"/>
      <c r="F67" s="744"/>
    </row>
    <row r="68" spans="1:7" x14ac:dyDescent="0.2">
      <c r="B68" s="124" t="s">
        <v>986</v>
      </c>
      <c r="D68" s="741">
        <f t="shared" si="5"/>
        <v>47</v>
      </c>
      <c r="E68" s="939" t="s">
        <v>466</v>
      </c>
      <c r="F68" s="733"/>
    </row>
    <row r="69" spans="1:7" x14ac:dyDescent="0.2">
      <c r="B69" s="124" t="s">
        <v>987</v>
      </c>
      <c r="D69" s="741">
        <f>D68</f>
        <v>47</v>
      </c>
      <c r="E69" s="939"/>
      <c r="F69" s="733"/>
      <c r="G69" s="733"/>
    </row>
    <row r="70" spans="1:7" ht="20.25" customHeight="1" x14ac:dyDescent="0.2">
      <c r="A70" s="739" t="s">
        <v>916</v>
      </c>
      <c r="B70" s="740"/>
      <c r="C70" s="740"/>
      <c r="E70" s="940"/>
      <c r="F70" s="740"/>
      <c r="G70" s="742"/>
    </row>
    <row r="71" spans="1:7" x14ac:dyDescent="0.2">
      <c r="B71" s="124" t="s">
        <v>938</v>
      </c>
      <c r="D71" s="741">
        <f>D69+2</f>
        <v>49</v>
      </c>
      <c r="E71" s="939" t="s">
        <v>467</v>
      </c>
      <c r="G71" s="742"/>
    </row>
    <row r="72" spans="1:7" x14ac:dyDescent="0.2">
      <c r="B72" s="124" t="s">
        <v>1039</v>
      </c>
      <c r="D72" s="741">
        <f t="shared" ref="D72:D83" si="6">D71+1</f>
        <v>50</v>
      </c>
      <c r="E72" s="939" t="s">
        <v>468</v>
      </c>
      <c r="F72" s="733"/>
      <c r="G72" s="733"/>
    </row>
    <row r="73" spans="1:7" x14ac:dyDescent="0.2">
      <c r="B73" s="124" t="s">
        <v>1099</v>
      </c>
      <c r="D73" s="741">
        <f t="shared" si="6"/>
        <v>51</v>
      </c>
      <c r="E73" s="939" t="s">
        <v>469</v>
      </c>
      <c r="F73" s="744"/>
      <c r="G73" s="733"/>
    </row>
    <row r="74" spans="1:7" ht="20.25" customHeight="1" x14ac:dyDescent="0.2">
      <c r="A74" s="739" t="s">
        <v>915</v>
      </c>
      <c r="B74" s="740"/>
      <c r="C74" s="740"/>
      <c r="E74" s="940"/>
      <c r="F74" s="740"/>
      <c r="G74" s="742"/>
    </row>
    <row r="75" spans="1:7" x14ac:dyDescent="0.2">
      <c r="B75" s="124" t="s">
        <v>1124</v>
      </c>
      <c r="D75" s="741">
        <f>D73+1</f>
        <v>52</v>
      </c>
      <c r="E75" s="939" t="s">
        <v>519</v>
      </c>
      <c r="G75" s="742"/>
    </row>
    <row r="76" spans="1:7" x14ac:dyDescent="0.2">
      <c r="B76" s="124" t="s">
        <v>1125</v>
      </c>
      <c r="D76" s="741">
        <f t="shared" si="6"/>
        <v>53</v>
      </c>
      <c r="E76" s="939" t="s">
        <v>518</v>
      </c>
      <c r="G76" s="742"/>
    </row>
    <row r="77" spans="1:7" x14ac:dyDescent="0.2">
      <c r="B77" s="126" t="s">
        <v>1126</v>
      </c>
      <c r="C77" s="740"/>
      <c r="D77" s="741">
        <f>D76+2</f>
        <v>55</v>
      </c>
      <c r="E77" s="940" t="s">
        <v>530</v>
      </c>
      <c r="F77" s="740"/>
      <c r="G77" s="742"/>
    </row>
    <row r="78" spans="1:7" x14ac:dyDescent="0.2">
      <c r="B78" s="126" t="s">
        <v>1127</v>
      </c>
      <c r="C78" s="740"/>
      <c r="D78" s="741">
        <f>D77+1</f>
        <v>56</v>
      </c>
      <c r="E78" s="940" t="s">
        <v>470</v>
      </c>
      <c r="F78" s="740"/>
      <c r="G78" s="742"/>
    </row>
    <row r="79" spans="1:7" x14ac:dyDescent="0.2">
      <c r="B79" s="126" t="s">
        <v>1128</v>
      </c>
      <c r="C79" s="740"/>
      <c r="D79" s="741">
        <f t="shared" si="6"/>
        <v>57</v>
      </c>
      <c r="E79" s="940" t="s">
        <v>534</v>
      </c>
      <c r="F79" s="740"/>
      <c r="G79" s="742"/>
    </row>
    <row r="80" spans="1:7" x14ac:dyDescent="0.2">
      <c r="B80" s="126" t="s">
        <v>936</v>
      </c>
      <c r="C80" s="740"/>
      <c r="D80" s="741">
        <f t="shared" si="6"/>
        <v>58</v>
      </c>
      <c r="E80" s="940" t="s">
        <v>471</v>
      </c>
      <c r="F80" s="740"/>
      <c r="G80" s="742"/>
    </row>
    <row r="81" spans="1:7" ht="20.25" customHeight="1" x14ac:dyDescent="0.2">
      <c r="A81" s="739" t="s">
        <v>921</v>
      </c>
      <c r="B81" s="740"/>
      <c r="C81" s="740"/>
      <c r="E81" s="940"/>
      <c r="F81" s="740"/>
      <c r="G81" s="742"/>
    </row>
    <row r="82" spans="1:7" x14ac:dyDescent="0.2">
      <c r="B82" s="124" t="s">
        <v>1162</v>
      </c>
      <c r="D82" s="741">
        <f>D80+1</f>
        <v>59</v>
      </c>
      <c r="E82" s="939" t="s">
        <v>619</v>
      </c>
      <c r="G82" s="742"/>
    </row>
    <row r="83" spans="1:7" x14ac:dyDescent="0.2">
      <c r="B83" s="126" t="s">
        <v>1163</v>
      </c>
      <c r="C83" s="740"/>
      <c r="D83" s="741">
        <f t="shared" si="6"/>
        <v>60</v>
      </c>
      <c r="E83" s="940" t="s">
        <v>620</v>
      </c>
      <c r="F83" s="740"/>
      <c r="G83" s="742"/>
    </row>
    <row r="84" spans="1:7" x14ac:dyDescent="0.2">
      <c r="B84" s="126" t="s">
        <v>1164</v>
      </c>
      <c r="C84" s="740"/>
      <c r="D84" s="741">
        <f>D83+4</f>
        <v>64</v>
      </c>
      <c r="E84" s="940" t="s">
        <v>472</v>
      </c>
      <c r="F84" s="740"/>
      <c r="G84" s="742"/>
    </row>
    <row r="85" spans="1:7" x14ac:dyDescent="0.2">
      <c r="B85" s="126" t="s">
        <v>1165</v>
      </c>
      <c r="C85" s="740"/>
      <c r="D85" s="741">
        <f>D84</f>
        <v>64</v>
      </c>
      <c r="E85" s="940"/>
      <c r="F85" s="740"/>
      <c r="G85" s="742"/>
    </row>
    <row r="86" spans="1:7" x14ac:dyDescent="0.2">
      <c r="B86" s="126" t="s">
        <v>1166</v>
      </c>
      <c r="C86" s="740"/>
      <c r="D86" s="741">
        <f>D85+1</f>
        <v>65</v>
      </c>
      <c r="E86" s="940"/>
      <c r="F86" s="740"/>
      <c r="G86" s="742"/>
    </row>
    <row r="87" spans="1:7" x14ac:dyDescent="0.2">
      <c r="B87" s="126" t="s">
        <v>1167</v>
      </c>
      <c r="C87" s="740"/>
      <c r="D87" s="741">
        <f>D86</f>
        <v>65</v>
      </c>
      <c r="E87" s="940"/>
      <c r="F87" s="740"/>
      <c r="G87" s="742"/>
    </row>
    <row r="88" spans="1:7" x14ac:dyDescent="0.2">
      <c r="B88" s="126" t="s">
        <v>1168</v>
      </c>
      <c r="C88" s="740"/>
      <c r="D88" s="741">
        <f>D87+1</f>
        <v>66</v>
      </c>
      <c r="E88" s="940" t="s">
        <v>473</v>
      </c>
      <c r="F88" s="740"/>
      <c r="G88" s="742"/>
    </row>
    <row r="89" spans="1:7" s="747" customFormat="1" ht="20.100000000000001" customHeight="1" thickBot="1" x14ac:dyDescent="0.25">
      <c r="B89" s="758" t="s">
        <v>1169</v>
      </c>
      <c r="C89" s="745"/>
      <c r="D89" s="746">
        <f>D88+1</f>
        <v>67</v>
      </c>
      <c r="E89" s="940" t="s">
        <v>1134</v>
      </c>
      <c r="F89" s="740"/>
      <c r="G89" s="742"/>
    </row>
    <row r="95" spans="1:7" x14ac:dyDescent="0.2">
      <c r="D95" s="736"/>
    </row>
    <row r="96" spans="1:7" x14ac:dyDescent="0.2">
      <c r="D96" s="736"/>
    </row>
    <row r="97" spans="3:4" x14ac:dyDescent="0.2">
      <c r="C97" s="749"/>
      <c r="D97" s="749"/>
    </row>
    <row r="98" spans="3:4" x14ac:dyDescent="0.2">
      <c r="C98" s="749"/>
      <c r="D98" s="749"/>
    </row>
  </sheetData>
  <phoneticPr fontId="6" type="noConversion"/>
  <hyperlinks>
    <hyperlink ref="E7" location="Mig!A1" display="Mig!A1" xr:uid="{00000000-0004-0000-0200-000000000000}"/>
    <hyperlink ref="E33" location="EmpInst!A1" display="EmpInst!A1" xr:uid="{00000000-0004-0000-0200-000001000000}"/>
    <hyperlink ref="E37" location="EmpInd!A1" display="EmpInd!A1" xr:uid="{00000000-0004-0000-0200-000002000000}"/>
    <hyperlink ref="E45" location="PayRoll!A1" display="[Payroll]" xr:uid="{00000000-0004-0000-0200-000003000000}"/>
    <hyperlink ref="E10" location="NApc!A1" display="NApc!A1" xr:uid="{00000000-0004-0000-0200-000005000000}"/>
    <hyperlink ref="E17" location="NAInst!A1" display="[NAInst]" xr:uid="{00000000-0004-0000-0200-000006000000}"/>
    <hyperlink ref="E56" location="'Real_Cp&amp;Fsh'!A1" display="'Real_Cp&amp;Fsh'!A1" xr:uid="{00000000-0004-0000-0200-000007000000}"/>
    <hyperlink ref="E61:E62" location="'Real_Cp&amp;Fsh'!A28" display="'Real_Cp&amp;Fsh'!A28" xr:uid="{00000000-0004-0000-0200-000008000000}"/>
    <hyperlink ref="E61" location="Real_trsm!A1" display="Real_trsm!A1" xr:uid="{00000000-0004-0000-0200-000009000000}"/>
    <hyperlink ref="E65" location="'M&amp;Ba'!A1" display="'M&amp;Ba'!A1" xr:uid="{00000000-0004-0000-0200-00000A000000}"/>
    <hyperlink ref="E68" location="'M&amp;Bbc'!A1" display="'M&amp;Bbc'!A1" xr:uid="{00000000-0004-0000-0200-00000B000000}"/>
    <hyperlink ref="E71:E72" location="'M&amp;B_ie'!A28" display="'M&amp;B_ie'!A28" xr:uid="{00000000-0004-0000-0200-00000C000000}"/>
    <hyperlink ref="E71" location="CpiMajOld!A1" display="CpiMajOld!A1" xr:uid="{00000000-0004-0000-0200-00000D000000}"/>
    <hyperlink ref="E72" location="CpiMaj!A1" display="CpiMaj!A1" xr:uid="{00000000-0004-0000-0200-00000E000000}"/>
    <hyperlink ref="E78" location="ExtD_out!B1" display="[ExtD_out]" xr:uid="{00000000-0004-0000-0200-00000F000000}"/>
    <hyperlink ref="E79" location="ExtD_Hist!A1" display="[ExtD_Hist]" xr:uid="{00000000-0004-0000-0200-000010000000}"/>
    <hyperlink ref="E80" location="ExtD_Prj!A1" display="ExtD_Prj!A1" xr:uid="{00000000-0004-0000-0200-000011000000}"/>
    <hyperlink ref="E82" location="GFSsum!A1" display="[GFSsum]" xr:uid="{00000000-0004-0000-0200-000012000000}"/>
    <hyperlink ref="E41" location="EmpPriv!A1" display="EmpPriv!A1" xr:uid="{00000000-0004-0000-0200-000013000000}"/>
    <hyperlink ref="E76" location="BOPdet!A1" display="[BOPdet]" xr:uid="{00000000-0004-0000-0200-000014000000}"/>
    <hyperlink ref="E73" location="CpiEbeye!A1" display="CpiEbeye!A1" xr:uid="{00000000-0004-0000-0200-000015000000}"/>
    <hyperlink ref="E84" location="FPse!A1" display="FPse!A1" xr:uid="{00000000-0004-0000-0200-000017000000}"/>
    <hyperlink ref="E9" location="GNI!A1" display="GNI!A1" xr:uid="{00000000-0004-0000-0200-000018000000}"/>
    <hyperlink ref="E88" location="CII!A1" display="CII!A1" xr:uid="{00000000-0004-0000-0200-000019000000}"/>
    <hyperlink ref="E5" location="Mig!A1" display="Mig!A1" xr:uid="{00000000-0004-0000-0200-00001A000000}"/>
    <hyperlink ref="E75" location="BOPsum!A1" display="[BOPsum]" xr:uid="{00000000-0004-0000-0200-00001B000000}"/>
    <hyperlink ref="E77" location="IIP!A1" display="[IIP]" xr:uid="{00000000-0004-0000-0200-00001C000000}"/>
    <hyperlink ref="E11" location="NAInd!A1" display="[NAInd]" xr:uid="{00000000-0004-0000-0200-00001D000000}"/>
    <hyperlink ref="E83" location="GFSdet!A1" display="[GFSdet]" xr:uid="{00000000-0004-0000-0200-00001E000000}"/>
    <hyperlink ref="E89" location="CTF!A1" display="CTF" xr:uid="{00000000-0004-0000-0200-00001F000000}"/>
    <hyperlink ref="E26" location="NAexp!A1" display="[NAexp]" xr:uid="{00000000-0004-0000-0200-000020000000}"/>
    <hyperlink ref="E3" location="SumInd!A1" display="[Summary Data]" xr:uid="{00000000-0004-0000-0200-000021000000}"/>
    <hyperlink ref="E23" location="NAInc!A1" display="[NAInc]" xr:uid="{0DBFC3FE-B9A5-4C96-8E7D-75A0A486AAF6}"/>
  </hyperlinks>
  <pageMargins left="0.74803149606299213" right="0.74803149606299213" top="0.98425196850393704" bottom="0.98425196850393704" header="0.51181102362204722" footer="0.51181102362204722"/>
  <pageSetup scale="82" orientation="portrait" r:id="rId1"/>
  <headerFooter alignWithMargins="0"/>
  <rowBreaks count="1" manualBreakCount="1">
    <brk id="53" max="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45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1" max="1" width="40.7109375" style="524" customWidth="1"/>
    <col min="2" max="15" width="8.7109375" style="524"/>
    <col min="16" max="16384" width="8.7109375" style="512"/>
  </cols>
  <sheetData>
    <row r="1" spans="1:16" s="507" customFormat="1" ht="25.15" customHeight="1" x14ac:dyDescent="0.2">
      <c r="A1" s="504" t="str">
        <f>Index!B26</f>
        <v>Table 3q    RMI constant price GDP by expenditure, FY2004-FY2018 (experimental)</v>
      </c>
      <c r="B1" s="505"/>
      <c r="C1" s="505"/>
      <c r="D1" s="505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</row>
    <row r="2" spans="1:16" s="510" customFormat="1" ht="20.100000000000001" customHeight="1" x14ac:dyDescent="0.2">
      <c r="A2" s="508" t="s">
        <v>1151</v>
      </c>
      <c r="B2" s="509" t="str">
        <f>GNI!J2</f>
        <v>FY2004</v>
      </c>
      <c r="C2" s="509" t="str">
        <f>GNI!K2</f>
        <v>FY2005</v>
      </c>
      <c r="D2" s="509" t="str">
        <f>GNI!L2</f>
        <v>FY2006</v>
      </c>
      <c r="E2" s="509" t="str">
        <f>GNI!M2</f>
        <v>FY2007</v>
      </c>
      <c r="F2" s="509" t="str">
        <f>GNI!N2</f>
        <v>FY2008</v>
      </c>
      <c r="G2" s="509" t="str">
        <f>GNI!O2</f>
        <v>FY2009</v>
      </c>
      <c r="H2" s="509" t="str">
        <f>GNI!P2</f>
        <v>FY2010</v>
      </c>
      <c r="I2" s="509" t="str">
        <f>GNI!Q2</f>
        <v>FY2011</v>
      </c>
      <c r="J2" s="509" t="str">
        <f>GNI!R2</f>
        <v>FY2012</v>
      </c>
      <c r="K2" s="509" t="str">
        <f>GNI!S2</f>
        <v>FY2013</v>
      </c>
      <c r="L2" s="509" t="str">
        <f>GNI!T2</f>
        <v>FY2014</v>
      </c>
      <c r="M2" s="509" t="str">
        <f>GNI!U2</f>
        <v>FY2015</v>
      </c>
      <c r="N2" s="509" t="str">
        <f>GNI!V2</f>
        <v>FY2016</v>
      </c>
      <c r="O2" s="509" t="str">
        <f>GNI!W2</f>
        <v>FY2017</v>
      </c>
      <c r="P2" s="509" t="str">
        <f>GNI!X2</f>
        <v>FY2018</v>
      </c>
    </row>
    <row r="3" spans="1:16" ht="20.100000000000001" customHeight="1" x14ac:dyDescent="0.2">
      <c r="A3" s="438" t="s">
        <v>723</v>
      </c>
      <c r="B3" s="511">
        <v>89.794197082519531</v>
      </c>
      <c r="C3" s="511">
        <v>91.392135620117188</v>
      </c>
      <c r="D3" s="511">
        <v>94.876174926757813</v>
      </c>
      <c r="E3" s="511">
        <v>100.16510772705078</v>
      </c>
      <c r="F3" s="511">
        <v>97.124946594238281</v>
      </c>
      <c r="G3" s="511">
        <v>96.276748657226563</v>
      </c>
      <c r="H3" s="511">
        <v>95.649940490722656</v>
      </c>
      <c r="I3" s="511">
        <v>96.085823059082031</v>
      </c>
      <c r="J3" s="511">
        <v>101.46640777587891</v>
      </c>
      <c r="K3" s="511">
        <v>101.72214508056641</v>
      </c>
      <c r="L3" s="511">
        <v>95.812553405761719</v>
      </c>
      <c r="M3" s="511">
        <v>100.36415863037109</v>
      </c>
      <c r="N3" s="511">
        <v>110.30268096923828</v>
      </c>
      <c r="O3" s="511">
        <v>110.71157073974609</v>
      </c>
      <c r="P3" s="511">
        <v>116.886474609375</v>
      </c>
    </row>
    <row r="4" spans="1:16" ht="12" customHeight="1" x14ac:dyDescent="0.2">
      <c r="A4" s="457" t="s">
        <v>724</v>
      </c>
      <c r="B4" s="511">
        <v>57.831958770751953</v>
      </c>
      <c r="C4" s="511">
        <v>58.016658782958984</v>
      </c>
      <c r="D4" s="511">
        <v>63.815460205078125</v>
      </c>
      <c r="E4" s="511">
        <v>68.1640625</v>
      </c>
      <c r="F4" s="511">
        <v>66.130645751953125</v>
      </c>
      <c r="G4" s="511">
        <v>66.000526428222656</v>
      </c>
      <c r="H4" s="511">
        <v>67.09686279296875</v>
      </c>
      <c r="I4" s="511">
        <v>68.87030029296875</v>
      </c>
      <c r="J4" s="511">
        <v>70.191535949707031</v>
      </c>
      <c r="K4" s="511">
        <v>71.779472351074219</v>
      </c>
      <c r="L4" s="511">
        <v>65.96954345703125</v>
      </c>
      <c r="M4" s="511">
        <v>66.5133056640625</v>
      </c>
      <c r="N4" s="511">
        <v>71.980972290039063</v>
      </c>
      <c r="O4" s="511">
        <v>73.230384826660156</v>
      </c>
      <c r="P4" s="511">
        <v>77.616188049316406</v>
      </c>
    </row>
    <row r="5" spans="1:16" ht="12" customHeight="1" x14ac:dyDescent="0.2">
      <c r="A5" s="457" t="s">
        <v>34</v>
      </c>
      <c r="B5" s="511">
        <v>16.29145622253418</v>
      </c>
      <c r="C5" s="511">
        <v>16.627437591552734</v>
      </c>
      <c r="D5" s="511">
        <v>15.001269340515137</v>
      </c>
      <c r="E5" s="511">
        <v>16.118175506591797</v>
      </c>
      <c r="F5" s="511">
        <v>15.69803524017334</v>
      </c>
      <c r="G5" s="511">
        <v>15.87757682800293</v>
      </c>
      <c r="H5" s="511">
        <v>15.108067512512207</v>
      </c>
      <c r="I5" s="511">
        <v>14.343738555908203</v>
      </c>
      <c r="J5" s="511">
        <v>16.907245635986328</v>
      </c>
      <c r="K5" s="511">
        <v>15.900955200195313</v>
      </c>
      <c r="L5" s="511">
        <v>14.770173072814941</v>
      </c>
      <c r="M5" s="511">
        <v>18.580907821655273</v>
      </c>
      <c r="N5" s="511">
        <v>20.694381713867188</v>
      </c>
      <c r="O5" s="511">
        <v>19.529777526855469</v>
      </c>
      <c r="P5" s="511">
        <v>21.273740768432617</v>
      </c>
    </row>
    <row r="6" spans="1:16" ht="12" customHeight="1" x14ac:dyDescent="0.2">
      <c r="A6" s="457" t="s">
        <v>35</v>
      </c>
      <c r="B6" s="511">
        <v>14.753047943115234</v>
      </c>
      <c r="C6" s="511">
        <v>15.84483528137207</v>
      </c>
      <c r="D6" s="511">
        <v>15.076011657714844</v>
      </c>
      <c r="E6" s="511">
        <v>14.777200698852539</v>
      </c>
      <c r="F6" s="511">
        <v>14.250568389892578</v>
      </c>
      <c r="G6" s="511">
        <v>13.395975112915039</v>
      </c>
      <c r="H6" s="511">
        <v>12.590363502502441</v>
      </c>
      <c r="I6" s="511">
        <v>12.069541931152344</v>
      </c>
      <c r="J6" s="511">
        <v>13.569665908813477</v>
      </c>
      <c r="K6" s="511">
        <v>13.179101943969727</v>
      </c>
      <c r="L6" s="511">
        <v>14.175482749938965</v>
      </c>
      <c r="M6" s="511">
        <v>14.362240791320801</v>
      </c>
      <c r="N6" s="511">
        <v>16.771976470947266</v>
      </c>
      <c r="O6" s="511">
        <v>17.061016082763672</v>
      </c>
      <c r="P6" s="511">
        <v>17.095788955688477</v>
      </c>
    </row>
    <row r="7" spans="1:16" ht="12" customHeight="1" x14ac:dyDescent="0.2">
      <c r="A7" s="457" t="s">
        <v>952</v>
      </c>
      <c r="B7" s="511">
        <v>0.9177355170249939</v>
      </c>
      <c r="C7" s="511">
        <v>0.90320277214050293</v>
      </c>
      <c r="D7" s="511">
        <v>0.98343491554260254</v>
      </c>
      <c r="E7" s="511">
        <v>1.1056710481643677</v>
      </c>
      <c r="F7" s="511">
        <v>1.0456945896148682</v>
      </c>
      <c r="G7" s="511">
        <v>1.0026707649230957</v>
      </c>
      <c r="H7" s="511">
        <v>0.85465216636657715</v>
      </c>
      <c r="I7" s="511">
        <v>0.80224496126174927</v>
      </c>
      <c r="J7" s="511">
        <v>0.79795938730239868</v>
      </c>
      <c r="K7" s="511">
        <v>0.86261540651321411</v>
      </c>
      <c r="L7" s="511">
        <v>0.89735066890716553</v>
      </c>
      <c r="M7" s="511">
        <v>0.90770900249481201</v>
      </c>
      <c r="N7" s="511">
        <v>0.85534858703613281</v>
      </c>
      <c r="O7" s="511">
        <v>0.89039748907089233</v>
      </c>
      <c r="P7" s="511">
        <v>0.90076035261154175</v>
      </c>
    </row>
    <row r="8" spans="1:16" ht="12" customHeight="1" x14ac:dyDescent="0.2">
      <c r="A8" s="438" t="s">
        <v>725</v>
      </c>
      <c r="B8" s="511">
        <v>146.70042419433594</v>
      </c>
      <c r="C8" s="511">
        <v>146.74618530273438</v>
      </c>
      <c r="D8" s="511">
        <v>139.48684692382813</v>
      </c>
      <c r="E8" s="511">
        <v>144.60025024414063</v>
      </c>
      <c r="F8" s="511">
        <v>136.49407958984375</v>
      </c>
      <c r="G8" s="511">
        <v>127.60346221923828</v>
      </c>
      <c r="H8" s="511">
        <v>127.07450866699219</v>
      </c>
      <c r="I8" s="511">
        <v>132.92726135253906</v>
      </c>
      <c r="J8" s="511">
        <v>135.22061157226563</v>
      </c>
      <c r="K8" s="511">
        <v>145.64274597167969</v>
      </c>
      <c r="L8" s="511">
        <v>139.07716369628906</v>
      </c>
      <c r="M8" s="511">
        <v>137.472900390625</v>
      </c>
      <c r="N8" s="511">
        <v>141.7513427734375</v>
      </c>
      <c r="O8" s="511">
        <v>156.69636535644531</v>
      </c>
      <c r="P8" s="511">
        <v>155.40859985351563</v>
      </c>
    </row>
    <row r="9" spans="1:16" ht="12" customHeight="1" x14ac:dyDescent="0.2">
      <c r="A9" s="457" t="s">
        <v>726</v>
      </c>
      <c r="B9" s="511">
        <v>122.85309600830078</v>
      </c>
      <c r="C9" s="511">
        <v>122.82322692871094</v>
      </c>
      <c r="D9" s="511">
        <v>115.29839324951172</v>
      </c>
      <c r="E9" s="511">
        <v>119.85358428955078</v>
      </c>
      <c r="F9" s="511">
        <v>111.57532501220703</v>
      </c>
      <c r="G9" s="511">
        <v>102.67330932617188</v>
      </c>
      <c r="H9" s="511">
        <v>101.9703369140625</v>
      </c>
      <c r="I9" s="511">
        <v>107.96858978271484</v>
      </c>
      <c r="J9" s="511">
        <v>110.12546539306641</v>
      </c>
      <c r="K9" s="511">
        <v>120.36134338378906</v>
      </c>
      <c r="L9" s="511">
        <v>113.47918701171875</v>
      </c>
      <c r="M9" s="511">
        <v>111.59825134277344</v>
      </c>
      <c r="N9" s="511">
        <v>115.92875671386719</v>
      </c>
      <c r="O9" s="511">
        <v>130.48789978027344</v>
      </c>
      <c r="P9" s="511">
        <v>128.64785766601563</v>
      </c>
    </row>
    <row r="10" spans="1:16" ht="12" customHeight="1" x14ac:dyDescent="0.2">
      <c r="A10" s="457" t="s">
        <v>727</v>
      </c>
      <c r="B10" s="511">
        <v>23.847326278686523</v>
      </c>
      <c r="C10" s="511">
        <v>23.922958374023438</v>
      </c>
      <c r="D10" s="511">
        <v>24.188459396362305</v>
      </c>
      <c r="E10" s="511">
        <v>24.746669769287109</v>
      </c>
      <c r="F10" s="511">
        <v>24.918750762939453</v>
      </c>
      <c r="G10" s="511">
        <v>24.930150985717773</v>
      </c>
      <c r="H10" s="511">
        <v>25.10417366027832</v>
      </c>
      <c r="I10" s="511">
        <v>24.958669662475586</v>
      </c>
      <c r="J10" s="511">
        <v>25.095148086547852</v>
      </c>
      <c r="K10" s="511">
        <v>25.281406402587891</v>
      </c>
      <c r="L10" s="511">
        <v>25.597970962524414</v>
      </c>
      <c r="M10" s="511">
        <v>25.874643325805664</v>
      </c>
      <c r="N10" s="511">
        <v>25.822589874267578</v>
      </c>
      <c r="O10" s="511">
        <v>26.208463668823242</v>
      </c>
      <c r="P10" s="511">
        <v>26.7607421875</v>
      </c>
    </row>
    <row r="11" spans="1:16" ht="12" customHeight="1" x14ac:dyDescent="0.2">
      <c r="A11" s="924" t="s">
        <v>728</v>
      </c>
      <c r="B11" s="511">
        <v>12.690645217895508</v>
      </c>
      <c r="C11" s="511">
        <v>12.905468940734863</v>
      </c>
      <c r="D11" s="511">
        <v>13.17093563079834</v>
      </c>
      <c r="E11" s="511">
        <v>13.671531677246094</v>
      </c>
      <c r="F11" s="511">
        <v>13.604177474975586</v>
      </c>
      <c r="G11" s="511">
        <v>13.231122970581055</v>
      </c>
      <c r="H11" s="511">
        <v>13.363223075866699</v>
      </c>
      <c r="I11" s="511">
        <v>13.21117115020752</v>
      </c>
      <c r="J11" s="511">
        <v>13.181254386901855</v>
      </c>
      <c r="K11" s="511">
        <v>13.291997909545898</v>
      </c>
      <c r="L11" s="511">
        <v>13.558245658874512</v>
      </c>
      <c r="M11" s="511">
        <v>13.734992027282715</v>
      </c>
      <c r="N11" s="511">
        <v>13.790493011474609</v>
      </c>
      <c r="O11" s="511">
        <v>14.286482810974121</v>
      </c>
      <c r="P11" s="511">
        <v>14.890997886657715</v>
      </c>
    </row>
    <row r="12" spans="1:16" ht="12" customHeight="1" x14ac:dyDescent="0.2">
      <c r="A12" s="924" t="s">
        <v>4</v>
      </c>
      <c r="B12" s="511">
        <v>11.156681060791016</v>
      </c>
      <c r="C12" s="511">
        <v>11.017489433288574</v>
      </c>
      <c r="D12" s="511">
        <v>11.017523765563965</v>
      </c>
      <c r="E12" s="511">
        <v>11.075138092041016</v>
      </c>
      <c r="F12" s="511">
        <v>11.314574241638184</v>
      </c>
      <c r="G12" s="511">
        <v>11.699027061462402</v>
      </c>
      <c r="H12" s="511">
        <v>11.740949630737305</v>
      </c>
      <c r="I12" s="511">
        <v>11.747498512268066</v>
      </c>
      <c r="J12" s="511">
        <v>11.913893699645996</v>
      </c>
      <c r="K12" s="511">
        <v>11.989408493041992</v>
      </c>
      <c r="L12" s="511">
        <v>12.039725303649902</v>
      </c>
      <c r="M12" s="511">
        <v>12.139651298522949</v>
      </c>
      <c r="N12" s="511">
        <v>12.032095909118652</v>
      </c>
      <c r="O12" s="511">
        <v>11.921980857849121</v>
      </c>
      <c r="P12" s="511">
        <v>11.869745254516602</v>
      </c>
    </row>
    <row r="13" spans="1:16" ht="12" customHeight="1" x14ac:dyDescent="0.2">
      <c r="A13" s="925" t="s">
        <v>729</v>
      </c>
      <c r="B13" s="511">
        <v>2.9241721630096436</v>
      </c>
      <c r="C13" s="511">
        <v>3.0608563423156738</v>
      </c>
      <c r="D13" s="511">
        <v>2.9417862892150879</v>
      </c>
      <c r="E13" s="511">
        <v>3.1070716381072998</v>
      </c>
      <c r="F13" s="511">
        <v>3.2333776950836182</v>
      </c>
      <c r="G13" s="511">
        <v>3.2798824310302734</v>
      </c>
      <c r="H13" s="511">
        <v>3.0724070072174072</v>
      </c>
      <c r="I13" s="511">
        <v>2.9983179569244385</v>
      </c>
      <c r="J13" s="511">
        <v>3.2163090705871582</v>
      </c>
      <c r="K13" s="511">
        <v>3.2167220115661621</v>
      </c>
      <c r="L13" s="511">
        <v>3.6085770130157471</v>
      </c>
      <c r="M13" s="511">
        <v>3.5016858577728271</v>
      </c>
      <c r="N13" s="511">
        <v>4.3855142593383789</v>
      </c>
      <c r="O13" s="511">
        <v>4.4149322509765625</v>
      </c>
      <c r="P13" s="511">
        <v>4.3973054885864258</v>
      </c>
    </row>
    <row r="14" spans="1:16" ht="12" customHeight="1" x14ac:dyDescent="0.2">
      <c r="A14" s="438" t="s">
        <v>730</v>
      </c>
      <c r="B14" s="511">
        <v>25.551027297973633</v>
      </c>
      <c r="C14" s="511">
        <v>29.187629699707031</v>
      </c>
      <c r="D14" s="511">
        <v>44.743827819824219</v>
      </c>
      <c r="E14" s="511">
        <v>40.591377258300781</v>
      </c>
      <c r="F14" s="511">
        <v>32.406459808349609</v>
      </c>
      <c r="G14" s="511">
        <v>54.323474884033203</v>
      </c>
      <c r="H14" s="511">
        <v>70.612678527832031</v>
      </c>
      <c r="I14" s="511">
        <v>32.886531829833984</v>
      </c>
      <c r="J14" s="511">
        <v>26.389814376831055</v>
      </c>
      <c r="K14" s="511">
        <v>42.767505645751953</v>
      </c>
      <c r="L14" s="511">
        <v>35.961807250976563</v>
      </c>
      <c r="M14" s="511">
        <v>33.694911956787109</v>
      </c>
      <c r="N14" s="511">
        <v>38.007923126220703</v>
      </c>
      <c r="O14" s="511">
        <v>50.717498779296875</v>
      </c>
      <c r="P14" s="511">
        <v>48.840217590332031</v>
      </c>
    </row>
    <row r="15" spans="1:16" ht="12" customHeight="1" x14ac:dyDescent="0.2">
      <c r="A15" s="457" t="s">
        <v>1101</v>
      </c>
      <c r="B15" s="511">
        <v>14.892354965209961</v>
      </c>
      <c r="C15" s="511">
        <v>13.300769805908203</v>
      </c>
      <c r="D15" s="511">
        <v>27.632282257080078</v>
      </c>
      <c r="E15" s="511">
        <v>9.3358078002929688</v>
      </c>
      <c r="F15" s="511">
        <v>12.497350692749023</v>
      </c>
      <c r="G15" s="511">
        <v>18.168926239013672</v>
      </c>
      <c r="H15" s="511">
        <v>12.921608924865723</v>
      </c>
      <c r="I15" s="511">
        <v>8.8740558624267578</v>
      </c>
      <c r="J15" s="511">
        <v>6.1079268455505371</v>
      </c>
      <c r="K15" s="511">
        <v>16.071432113647461</v>
      </c>
      <c r="L15" s="511">
        <v>14.273062705993652</v>
      </c>
      <c r="M15" s="511">
        <v>11.451125144958496</v>
      </c>
      <c r="N15" s="511">
        <v>15.031084060668945</v>
      </c>
      <c r="O15" s="511">
        <v>13.724335670471191</v>
      </c>
      <c r="P15" s="511">
        <v>12.563617706298828</v>
      </c>
    </row>
    <row r="16" spans="1:16" ht="12" customHeight="1" x14ac:dyDescent="0.2">
      <c r="A16" s="457" t="s">
        <v>1102</v>
      </c>
      <c r="B16" s="511">
        <v>0.81587249040603638</v>
      </c>
      <c r="C16" s="511">
        <v>5.9921917915344238</v>
      </c>
      <c r="D16" s="511">
        <v>7.6457710266113281</v>
      </c>
      <c r="E16" s="511">
        <v>18.97376823425293</v>
      </c>
      <c r="F16" s="511">
        <v>7.922307014465332</v>
      </c>
      <c r="G16" s="511">
        <v>13.534633636474609</v>
      </c>
      <c r="H16" s="511">
        <v>13.259836196899414</v>
      </c>
      <c r="I16" s="511">
        <v>10.511617660522461</v>
      </c>
      <c r="J16" s="511">
        <v>5.6428232192993164</v>
      </c>
      <c r="K16" s="511">
        <v>4.0242986679077148</v>
      </c>
      <c r="L16" s="511">
        <v>1.4301306009292603</v>
      </c>
      <c r="M16" s="511">
        <v>0.94506353139877319</v>
      </c>
      <c r="N16" s="511">
        <v>1.2933000326156616</v>
      </c>
      <c r="O16" s="511">
        <v>5.769524097442627</v>
      </c>
      <c r="P16" s="511">
        <v>5.4331264495849609</v>
      </c>
    </row>
    <row r="17" spans="1:16" ht="12" customHeight="1" x14ac:dyDescent="0.2">
      <c r="A17" s="457" t="s">
        <v>1103</v>
      </c>
      <c r="B17" s="511">
        <v>5.8046445846557617</v>
      </c>
      <c r="C17" s="511">
        <v>4.8960747718811035</v>
      </c>
      <c r="D17" s="511">
        <v>6.7784080505371094</v>
      </c>
      <c r="E17" s="511">
        <v>8.9900655746459961</v>
      </c>
      <c r="F17" s="511">
        <v>6.4681415557861328</v>
      </c>
      <c r="G17" s="511">
        <v>8.3166236877441406</v>
      </c>
      <c r="H17" s="511">
        <v>8.7629423141479492</v>
      </c>
      <c r="I17" s="511">
        <v>11.437443733215332</v>
      </c>
      <c r="J17" s="511">
        <v>13.276947975158691</v>
      </c>
      <c r="K17" s="511">
        <v>20.791942596435547</v>
      </c>
      <c r="L17" s="511">
        <v>17.149160385131836</v>
      </c>
      <c r="M17" s="511">
        <v>14.786242485046387</v>
      </c>
      <c r="N17" s="511">
        <v>18.431608200073242</v>
      </c>
      <c r="O17" s="511">
        <v>27.913785934448242</v>
      </c>
      <c r="P17" s="511">
        <v>26.559785842895508</v>
      </c>
    </row>
    <row r="18" spans="1:16" ht="12" customHeight="1" x14ac:dyDescent="0.2">
      <c r="A18" s="457" t="s">
        <v>1104</v>
      </c>
      <c r="B18" s="511">
        <v>4.038154125213623</v>
      </c>
      <c r="C18" s="511">
        <v>4.998593807220459</v>
      </c>
      <c r="D18" s="511">
        <v>2.6873672008514404</v>
      </c>
      <c r="E18" s="511">
        <v>1.6197161674499512</v>
      </c>
      <c r="F18" s="511">
        <v>5.5186610221862793</v>
      </c>
      <c r="G18" s="511">
        <v>3.4610514640808105</v>
      </c>
      <c r="H18" s="511">
        <v>3.0597701072692871</v>
      </c>
      <c r="I18" s="511">
        <v>2.0634164810180664</v>
      </c>
      <c r="J18" s="511">
        <v>1.362115740776062</v>
      </c>
      <c r="K18" s="511">
        <v>1.4840232133865356</v>
      </c>
      <c r="L18" s="511">
        <v>3.1094534397125244</v>
      </c>
      <c r="M18" s="511">
        <v>4.4124817848205566</v>
      </c>
      <c r="N18" s="511">
        <v>3.2519326210021973</v>
      </c>
      <c r="O18" s="511">
        <v>3.309852123260498</v>
      </c>
      <c r="P18" s="511">
        <v>2.3472578525543213</v>
      </c>
    </row>
    <row r="19" spans="1:16" ht="12" customHeight="1" x14ac:dyDescent="0.2">
      <c r="A19" s="457" t="s">
        <v>1105</v>
      </c>
      <c r="B19" s="511">
        <v>0</v>
      </c>
      <c r="C19" s="511">
        <v>0</v>
      </c>
      <c r="D19" s="511">
        <v>0</v>
      </c>
      <c r="E19" s="511">
        <v>1.6720186471939087</v>
      </c>
      <c r="F19" s="511">
        <v>0</v>
      </c>
      <c r="G19" s="511">
        <v>10.842240333557129</v>
      </c>
      <c r="H19" s="511">
        <v>32.608524322509766</v>
      </c>
      <c r="I19" s="511">
        <v>0</v>
      </c>
      <c r="J19" s="511">
        <v>0</v>
      </c>
      <c r="K19" s="511">
        <v>0.39580902457237244</v>
      </c>
      <c r="L19" s="511">
        <v>0</v>
      </c>
      <c r="M19" s="511">
        <v>2.0999999046325684</v>
      </c>
      <c r="N19" s="511">
        <v>0</v>
      </c>
      <c r="O19" s="511">
        <v>0</v>
      </c>
      <c r="P19" s="511">
        <v>1.9364303350448608</v>
      </c>
    </row>
    <row r="20" spans="1:16" ht="12" customHeight="1" x14ac:dyDescent="0.2">
      <c r="A20" s="438" t="s">
        <v>731</v>
      </c>
      <c r="B20" s="511">
        <v>0.88186419010162354</v>
      </c>
      <c r="C20" s="511">
        <v>-0.1101888120174408</v>
      </c>
      <c r="D20" s="511">
        <v>1.536846399307251</v>
      </c>
      <c r="E20" s="511">
        <v>1.5327982902526855</v>
      </c>
      <c r="F20" s="511">
        <v>-0.57282978296279907</v>
      </c>
      <c r="G20" s="511">
        <v>2.6337928771972656</v>
      </c>
      <c r="H20" s="511">
        <v>-2.9337422847747803</v>
      </c>
      <c r="I20" s="511">
        <v>4.4465203285217285</v>
      </c>
      <c r="J20" s="511">
        <v>-5.1052007675170898</v>
      </c>
      <c r="K20" s="511">
        <v>-0.45740440487861633</v>
      </c>
      <c r="L20" s="511">
        <v>0.79645729064941406</v>
      </c>
      <c r="M20" s="511">
        <v>-1.4141330718994141</v>
      </c>
      <c r="N20" s="511">
        <v>0.98827189207077026</v>
      </c>
      <c r="O20" s="511">
        <v>0.20954594016075134</v>
      </c>
      <c r="P20" s="511">
        <v>3.7922894954681396</v>
      </c>
    </row>
    <row r="21" spans="1:16" s="520" customFormat="1" ht="19.5" customHeight="1" x14ac:dyDescent="0.2">
      <c r="A21" s="926" t="s">
        <v>732</v>
      </c>
      <c r="B21" s="565">
        <v>265.8516845703125</v>
      </c>
      <c r="C21" s="565">
        <v>270.276611328125</v>
      </c>
      <c r="D21" s="565">
        <v>283.58547973632813</v>
      </c>
      <c r="E21" s="565">
        <v>289.99661254882813</v>
      </c>
      <c r="F21" s="565">
        <v>268.68603515625</v>
      </c>
      <c r="G21" s="565">
        <v>284.11737060546875</v>
      </c>
      <c r="H21" s="565">
        <v>293.47579956054688</v>
      </c>
      <c r="I21" s="565">
        <v>269.34445190429688</v>
      </c>
      <c r="J21" s="565">
        <v>261.18795776367188</v>
      </c>
      <c r="K21" s="565">
        <v>292.8917236328125</v>
      </c>
      <c r="L21" s="565">
        <v>275.25656127929688</v>
      </c>
      <c r="M21" s="565">
        <v>273.61953735351563</v>
      </c>
      <c r="N21" s="565">
        <v>295.43572998046875</v>
      </c>
      <c r="O21" s="565">
        <v>322.74990844726563</v>
      </c>
      <c r="P21" s="565">
        <v>329.32489013671875</v>
      </c>
    </row>
    <row r="22" spans="1:16" ht="12" customHeight="1" x14ac:dyDescent="0.2">
      <c r="A22" s="438" t="s">
        <v>556</v>
      </c>
      <c r="B22" s="511">
        <v>56.718570709228516</v>
      </c>
      <c r="C22" s="511">
        <v>50.147846221923828</v>
      </c>
      <c r="D22" s="511">
        <v>38.453289031982422</v>
      </c>
      <c r="E22" s="511">
        <v>41.955997467041016</v>
      </c>
      <c r="F22" s="511">
        <v>48.681072235107422</v>
      </c>
      <c r="G22" s="511">
        <v>53.433113098144531</v>
      </c>
      <c r="H22" s="511">
        <v>77.118270874023438</v>
      </c>
      <c r="I22" s="511">
        <v>79.4053955078125</v>
      </c>
      <c r="J22" s="511">
        <v>76.218223571777344</v>
      </c>
      <c r="K22" s="511">
        <v>76.448036193847656</v>
      </c>
      <c r="L22" s="511">
        <v>84.797340393066406</v>
      </c>
      <c r="M22" s="511">
        <v>82.374801635742188</v>
      </c>
      <c r="N22" s="511">
        <v>73.030960083007813</v>
      </c>
      <c r="O22" s="511">
        <v>71.382217407226563</v>
      </c>
      <c r="P22" s="511">
        <v>77.523445129394531</v>
      </c>
    </row>
    <row r="23" spans="1:16" ht="12" customHeight="1" x14ac:dyDescent="0.2">
      <c r="A23" s="659" t="s">
        <v>1106</v>
      </c>
      <c r="B23" s="511">
        <v>24.416522979736328</v>
      </c>
      <c r="C23" s="511">
        <v>21.622364044189453</v>
      </c>
      <c r="D23" s="511">
        <v>12.129095077514648</v>
      </c>
      <c r="E23" s="511">
        <v>12.83387565612793</v>
      </c>
      <c r="F23" s="511">
        <v>21.42674446105957</v>
      </c>
      <c r="G23" s="511">
        <v>16.151193618774414</v>
      </c>
      <c r="H23" s="511">
        <v>19.097507476806641</v>
      </c>
      <c r="I23" s="511">
        <v>21.784511566162109</v>
      </c>
      <c r="J23" s="511">
        <v>21.914594650268555</v>
      </c>
      <c r="K23" s="511">
        <v>21.858840942382813</v>
      </c>
      <c r="L23" s="511">
        <v>25.809226989746094</v>
      </c>
      <c r="M23" s="511">
        <v>23.439493179321289</v>
      </c>
      <c r="N23" s="511">
        <v>19.615268707275391</v>
      </c>
      <c r="O23" s="511">
        <v>14.976834297180176</v>
      </c>
      <c r="P23" s="511">
        <v>17.115161895751953</v>
      </c>
    </row>
    <row r="24" spans="1:16" ht="12" customHeight="1" x14ac:dyDescent="0.2">
      <c r="A24" s="659" t="s">
        <v>733</v>
      </c>
      <c r="B24" s="511">
        <v>0</v>
      </c>
      <c r="C24" s="511">
        <v>0</v>
      </c>
      <c r="D24" s="511">
        <v>0</v>
      </c>
      <c r="E24" s="511">
        <v>0</v>
      </c>
      <c r="F24" s="511">
        <v>0.51435542106628418</v>
      </c>
      <c r="G24" s="511">
        <v>9.5634822845458984</v>
      </c>
      <c r="H24" s="511">
        <v>29.738090515136719</v>
      </c>
      <c r="I24" s="511">
        <v>30.078304290771484</v>
      </c>
      <c r="J24" s="511">
        <v>24.478107452392578</v>
      </c>
      <c r="K24" s="511">
        <v>23.585868835449219</v>
      </c>
      <c r="L24" s="511">
        <v>25.574832916259766</v>
      </c>
      <c r="M24" s="511">
        <v>25.011983871459961</v>
      </c>
      <c r="N24" s="511">
        <v>21.449344635009766</v>
      </c>
      <c r="O24" s="511">
        <v>23.324705123901367</v>
      </c>
      <c r="P24" s="511">
        <v>26.998041152954102</v>
      </c>
    </row>
    <row r="25" spans="1:16" ht="12" customHeight="1" x14ac:dyDescent="0.2">
      <c r="A25" s="659" t="s">
        <v>734</v>
      </c>
      <c r="B25" s="511">
        <v>2.2665054798126221</v>
      </c>
      <c r="C25" s="511">
        <v>3.2754504680633545</v>
      </c>
      <c r="D25" s="511">
        <v>2.3347036838531494</v>
      </c>
      <c r="E25" s="511">
        <v>3.2240457534790039</v>
      </c>
      <c r="F25" s="511">
        <v>3.9934847354888916</v>
      </c>
      <c r="G25" s="511">
        <v>4.0063004493713379</v>
      </c>
      <c r="H25" s="511">
        <v>3.3933050632476807</v>
      </c>
      <c r="I25" s="511">
        <v>3.1798572540283203</v>
      </c>
      <c r="J25" s="511">
        <v>4.279052734375</v>
      </c>
      <c r="K25" s="511">
        <v>4.9352283477783203</v>
      </c>
      <c r="L25" s="511">
        <v>3.4730613231658936</v>
      </c>
      <c r="M25" s="511">
        <v>5.0055437088012695</v>
      </c>
      <c r="N25" s="511">
        <v>4.3551425933837891</v>
      </c>
      <c r="O25" s="511">
        <v>5.1403207778930664</v>
      </c>
      <c r="P25" s="511">
        <v>3.7953929901123047</v>
      </c>
    </row>
    <row r="26" spans="1:16" ht="12" customHeight="1" x14ac:dyDescent="0.2">
      <c r="A26" s="659" t="s">
        <v>735</v>
      </c>
      <c r="B26" s="511">
        <v>16.504262924194336</v>
      </c>
      <c r="C26" s="511">
        <v>11.64263916015625</v>
      </c>
      <c r="D26" s="511">
        <v>10.600379943847656</v>
      </c>
      <c r="E26" s="511">
        <v>12.869741439819336</v>
      </c>
      <c r="F26" s="511">
        <v>9.7850475311279297</v>
      </c>
      <c r="G26" s="511">
        <v>10.551661491394043</v>
      </c>
      <c r="H26" s="511">
        <v>10.793212890625</v>
      </c>
      <c r="I26" s="511">
        <v>10.213821411132813</v>
      </c>
      <c r="J26" s="511">
        <v>11.24615478515625</v>
      </c>
      <c r="K26" s="511">
        <v>11.27754020690918</v>
      </c>
      <c r="L26" s="511">
        <v>14.545229911804199</v>
      </c>
      <c r="M26" s="511">
        <v>13.810465812683105</v>
      </c>
      <c r="N26" s="511">
        <v>12.687663078308105</v>
      </c>
      <c r="O26" s="511">
        <v>12.388361930847168</v>
      </c>
      <c r="P26" s="511">
        <v>12.908863067626953</v>
      </c>
    </row>
    <row r="27" spans="1:16" ht="12" customHeight="1" x14ac:dyDescent="0.2">
      <c r="A27" s="659" t="s">
        <v>1107</v>
      </c>
      <c r="B27" s="511">
        <v>3.8205842971801758</v>
      </c>
      <c r="C27" s="511">
        <v>3.9752576351165771</v>
      </c>
      <c r="D27" s="511">
        <v>3.7774386405944824</v>
      </c>
      <c r="E27" s="511">
        <v>3.4401724338531494</v>
      </c>
      <c r="F27" s="511">
        <v>2.9417667388916016</v>
      </c>
      <c r="G27" s="511">
        <v>3.230877161026001</v>
      </c>
      <c r="H27" s="511">
        <v>3.9180214405059814</v>
      </c>
      <c r="I27" s="511">
        <v>4.1416501998901367</v>
      </c>
      <c r="J27" s="511">
        <v>3.8792972564697266</v>
      </c>
      <c r="K27" s="511">
        <v>4.1686429977416992</v>
      </c>
      <c r="L27" s="511">
        <v>4.8257856369018555</v>
      </c>
      <c r="M27" s="511">
        <v>4.8083782196044922</v>
      </c>
      <c r="N27" s="511">
        <v>5.1139698028564453</v>
      </c>
      <c r="O27" s="511">
        <v>5.8375716209411621</v>
      </c>
      <c r="P27" s="511">
        <v>6.8313302993774414</v>
      </c>
    </row>
    <row r="28" spans="1:16" ht="12" customHeight="1" x14ac:dyDescent="0.2">
      <c r="A28" s="659" t="s">
        <v>1108</v>
      </c>
      <c r="B28" s="511">
        <v>8.3861160278320313</v>
      </c>
      <c r="C28" s="511">
        <v>8.3086137771606445</v>
      </c>
      <c r="D28" s="511">
        <v>8.2566757202148438</v>
      </c>
      <c r="E28" s="511">
        <v>8.2342185974121094</v>
      </c>
      <c r="F28" s="511">
        <v>8.5075302124023438</v>
      </c>
      <c r="G28" s="511">
        <v>8.4281196594238281</v>
      </c>
      <c r="H28" s="511">
        <v>8.6802892684936523</v>
      </c>
      <c r="I28" s="511">
        <v>8.526768684387207</v>
      </c>
      <c r="J28" s="511">
        <v>8.9283618927001953</v>
      </c>
      <c r="K28" s="511">
        <v>9.1145563125610352</v>
      </c>
      <c r="L28" s="511">
        <v>9.076167106628418</v>
      </c>
      <c r="M28" s="511">
        <v>8.7970438003540039</v>
      </c>
      <c r="N28" s="511">
        <v>8.2895908355712891</v>
      </c>
      <c r="O28" s="511">
        <v>8.2026224136352539</v>
      </c>
      <c r="P28" s="511">
        <v>8.3668975830078125</v>
      </c>
    </row>
    <row r="29" spans="1:16" ht="12" customHeight="1" x14ac:dyDescent="0.2">
      <c r="A29" s="659" t="s">
        <v>736</v>
      </c>
      <c r="B29" s="511">
        <v>1.3245760202407837</v>
      </c>
      <c r="C29" s="511">
        <v>1.3235222101211548</v>
      </c>
      <c r="D29" s="511">
        <v>1.3549941778182983</v>
      </c>
      <c r="E29" s="511">
        <v>1.3539419174194336</v>
      </c>
      <c r="F29" s="511">
        <v>1.512142539024353</v>
      </c>
      <c r="G29" s="511">
        <v>1.501477837562561</v>
      </c>
      <c r="H29" s="511">
        <v>1.4978418350219727</v>
      </c>
      <c r="I29" s="511">
        <v>1.4804836511611938</v>
      </c>
      <c r="J29" s="511">
        <v>1.4926521778106689</v>
      </c>
      <c r="K29" s="511">
        <v>1.5073535442352295</v>
      </c>
      <c r="L29" s="511">
        <v>1.4930354356765747</v>
      </c>
      <c r="M29" s="511">
        <v>1.5018916130065918</v>
      </c>
      <c r="N29" s="511">
        <v>1.5199822187423706</v>
      </c>
      <c r="O29" s="511">
        <v>1.5118017196655273</v>
      </c>
      <c r="P29" s="511">
        <v>1.5077557563781738</v>
      </c>
    </row>
    <row r="30" spans="1:16" ht="12" customHeight="1" x14ac:dyDescent="0.2">
      <c r="A30" s="438" t="s">
        <v>737</v>
      </c>
      <c r="B30" s="511">
        <v>141.67070007324219</v>
      </c>
      <c r="C30" s="511">
        <v>145.19659423828125</v>
      </c>
      <c r="D30" s="511">
        <v>133.6204833984375</v>
      </c>
      <c r="E30" s="511">
        <v>139.4647216796875</v>
      </c>
      <c r="F30" s="511">
        <v>151.54194641113281</v>
      </c>
      <c r="G30" s="511">
        <v>158.74320983886719</v>
      </c>
      <c r="H30" s="511">
        <v>173.74507141113281</v>
      </c>
      <c r="I30" s="511">
        <v>161.03770446777344</v>
      </c>
      <c r="J30" s="511">
        <v>162.02243041992188</v>
      </c>
      <c r="K30" s="511">
        <v>181.79057312011719</v>
      </c>
      <c r="L30" s="511">
        <v>170.13389587402344</v>
      </c>
      <c r="M30" s="511">
        <v>168.54867553710938</v>
      </c>
      <c r="N30" s="511">
        <v>169.39578247070313</v>
      </c>
      <c r="O30" s="511">
        <v>187.8681640625</v>
      </c>
      <c r="P30" s="511">
        <v>193.6529541015625</v>
      </c>
    </row>
    <row r="31" spans="1:16" ht="12" customHeight="1" x14ac:dyDescent="0.2">
      <c r="A31" s="457" t="s">
        <v>738</v>
      </c>
      <c r="B31" s="511">
        <v>52.8231201171875</v>
      </c>
      <c r="C31" s="511">
        <v>52.345401763916016</v>
      </c>
      <c r="D31" s="511">
        <v>48.105758666992188</v>
      </c>
      <c r="E31" s="511">
        <v>49.789394378662109</v>
      </c>
      <c r="F31" s="511">
        <v>47.224433898925781</v>
      </c>
      <c r="G31" s="511">
        <v>39.216232299804688</v>
      </c>
      <c r="H31" s="511">
        <v>38.732944488525391</v>
      </c>
      <c r="I31" s="511">
        <v>43.191001892089844</v>
      </c>
      <c r="J31" s="511">
        <v>43.397327423095703</v>
      </c>
      <c r="K31" s="511">
        <v>49.899875640869141</v>
      </c>
      <c r="L31" s="511">
        <v>44.716934204101563</v>
      </c>
      <c r="M31" s="511">
        <v>41.7606201171875</v>
      </c>
      <c r="N31" s="511">
        <v>42.311489105224609</v>
      </c>
      <c r="O31" s="511">
        <v>49.881488800048828</v>
      </c>
      <c r="P31" s="511">
        <v>48.861473083496094</v>
      </c>
    </row>
    <row r="32" spans="1:16" ht="12" customHeight="1" x14ac:dyDescent="0.2">
      <c r="A32" s="659" t="s">
        <v>1109</v>
      </c>
      <c r="B32" s="511">
        <v>25.18687629699707</v>
      </c>
      <c r="C32" s="511">
        <v>31.140893936157227</v>
      </c>
      <c r="D32" s="511">
        <v>24.106239318847656</v>
      </c>
      <c r="E32" s="511">
        <v>25.49932861328125</v>
      </c>
      <c r="F32" s="511">
        <v>42.701042175292969</v>
      </c>
      <c r="G32" s="511">
        <v>31.499656677246094</v>
      </c>
      <c r="H32" s="511">
        <v>36.484157562255859</v>
      </c>
      <c r="I32" s="511">
        <v>44.167247772216797</v>
      </c>
      <c r="J32" s="511">
        <v>43.2581787109375</v>
      </c>
      <c r="K32" s="511">
        <v>44.106056213378906</v>
      </c>
      <c r="L32" s="511">
        <v>46.810428619384766</v>
      </c>
      <c r="M32" s="511">
        <v>40.150238037109375</v>
      </c>
      <c r="N32" s="511">
        <v>34.26275634765625</v>
      </c>
      <c r="O32" s="511">
        <v>32.920360565185547</v>
      </c>
      <c r="P32" s="511">
        <v>43.289081573486328</v>
      </c>
    </row>
    <row r="33" spans="1:16" ht="12" customHeight="1" x14ac:dyDescent="0.2">
      <c r="A33" s="659" t="s">
        <v>1110</v>
      </c>
      <c r="B33" s="511">
        <v>0</v>
      </c>
      <c r="C33" s="511">
        <v>0</v>
      </c>
      <c r="D33" s="511">
        <v>0</v>
      </c>
      <c r="E33" s="511">
        <v>1.6720186471939087</v>
      </c>
      <c r="F33" s="511">
        <v>0</v>
      </c>
      <c r="G33" s="511">
        <v>10.842240333557129</v>
      </c>
      <c r="H33" s="511">
        <v>32.608524322509766</v>
      </c>
      <c r="I33" s="511">
        <v>0</v>
      </c>
      <c r="J33" s="511">
        <v>0</v>
      </c>
      <c r="K33" s="511">
        <v>0.39580902457237244</v>
      </c>
      <c r="L33" s="511">
        <v>0</v>
      </c>
      <c r="M33" s="511">
        <v>2.0999999046325684</v>
      </c>
      <c r="N33" s="511">
        <v>0</v>
      </c>
      <c r="O33" s="511">
        <v>0</v>
      </c>
      <c r="P33" s="511">
        <v>1.9364303350448608</v>
      </c>
    </row>
    <row r="34" spans="1:16" ht="12" customHeight="1" x14ac:dyDescent="0.2">
      <c r="A34" s="659" t="s">
        <v>739</v>
      </c>
      <c r="B34" s="511">
        <v>0</v>
      </c>
      <c r="C34" s="511">
        <v>0</v>
      </c>
      <c r="D34" s="511">
        <v>0</v>
      </c>
      <c r="E34" s="511">
        <v>0</v>
      </c>
      <c r="F34" s="511">
        <v>0</v>
      </c>
      <c r="G34" s="511">
        <v>0.74636781215667725</v>
      </c>
      <c r="H34" s="511">
        <v>4.0994477272033691</v>
      </c>
      <c r="I34" s="511">
        <v>10.344193458557129</v>
      </c>
      <c r="J34" s="511">
        <v>9.5620450973510742</v>
      </c>
      <c r="K34" s="511">
        <v>8.4027118682861328</v>
      </c>
      <c r="L34" s="511">
        <v>3.1644673347473145</v>
      </c>
      <c r="M34" s="511">
        <v>7.5447878837585449</v>
      </c>
      <c r="N34" s="511">
        <v>5.0292959213256836</v>
      </c>
      <c r="O34" s="511">
        <v>8.5575132369995117</v>
      </c>
      <c r="P34" s="511">
        <v>7.2030506134033203</v>
      </c>
    </row>
    <row r="35" spans="1:16" ht="12" customHeight="1" x14ac:dyDescent="0.2">
      <c r="A35" s="659" t="s">
        <v>740</v>
      </c>
      <c r="B35" s="511">
        <v>28.736820220947266</v>
      </c>
      <c r="C35" s="511">
        <v>27.641855239868164</v>
      </c>
      <c r="D35" s="511">
        <v>25.53790283203125</v>
      </c>
      <c r="E35" s="511">
        <v>26.637653350830078</v>
      </c>
      <c r="F35" s="511">
        <v>27.997856140136719</v>
      </c>
      <c r="G35" s="511">
        <v>26.560152053833008</v>
      </c>
      <c r="H35" s="511">
        <v>25.561420440673828</v>
      </c>
      <c r="I35" s="511">
        <v>28.803302764892578</v>
      </c>
      <c r="J35" s="511">
        <v>29.91815185546875</v>
      </c>
      <c r="K35" s="511">
        <v>43.631820678710938</v>
      </c>
      <c r="L35" s="511">
        <v>41.101688385009766</v>
      </c>
      <c r="M35" s="511">
        <v>39.269515991210938</v>
      </c>
      <c r="N35" s="511">
        <v>49.025363922119141</v>
      </c>
      <c r="O35" s="511">
        <v>51.829864501953125</v>
      </c>
      <c r="P35" s="511">
        <v>51.056148529052734</v>
      </c>
    </row>
    <row r="36" spans="1:16" ht="12" customHeight="1" x14ac:dyDescent="0.2">
      <c r="A36" s="659" t="s">
        <v>47</v>
      </c>
      <c r="B36" s="511">
        <v>2.384742259979248</v>
      </c>
      <c r="C36" s="511">
        <v>1.1217845678329468</v>
      </c>
      <c r="D36" s="511">
        <v>1.7090760469436646</v>
      </c>
      <c r="E36" s="511">
        <v>1.3252344131469727</v>
      </c>
      <c r="F36" s="511">
        <v>0</v>
      </c>
      <c r="G36" s="511">
        <v>14.491335868835449</v>
      </c>
      <c r="H36" s="511">
        <v>3.0950698852539063</v>
      </c>
      <c r="I36" s="511">
        <v>1.3369922637939453</v>
      </c>
      <c r="J36" s="511">
        <v>0</v>
      </c>
      <c r="K36" s="511">
        <v>0</v>
      </c>
      <c r="L36" s="511">
        <v>0</v>
      </c>
      <c r="M36" s="511">
        <v>0</v>
      </c>
      <c r="N36" s="511">
        <v>0</v>
      </c>
      <c r="O36" s="511">
        <v>0</v>
      </c>
      <c r="P36" s="511">
        <v>0</v>
      </c>
    </row>
    <row r="37" spans="1:16" ht="12" customHeight="1" x14ac:dyDescent="0.2">
      <c r="A37" s="659" t="s">
        <v>1111</v>
      </c>
      <c r="B37" s="511">
        <v>23.928842544555664</v>
      </c>
      <c r="C37" s="511">
        <v>24.57545280456543</v>
      </c>
      <c r="D37" s="511">
        <v>25.181262969970703</v>
      </c>
      <c r="E37" s="511">
        <v>25.877656936645508</v>
      </c>
      <c r="F37" s="511">
        <v>24.137460708618164</v>
      </c>
      <c r="G37" s="511">
        <v>23.385646820068359</v>
      </c>
      <c r="H37" s="511">
        <v>21.594394683837891</v>
      </c>
      <c r="I37" s="511">
        <v>21.607479095458984</v>
      </c>
      <c r="J37" s="511">
        <v>23.326393127441406</v>
      </c>
      <c r="K37" s="511">
        <v>23.834327697753906</v>
      </c>
      <c r="L37" s="511">
        <v>23.503669738769531</v>
      </c>
      <c r="M37" s="511">
        <v>25.860012054443359</v>
      </c>
      <c r="N37" s="511">
        <v>27.266895294189453</v>
      </c>
      <c r="O37" s="511">
        <v>29.368946075439453</v>
      </c>
      <c r="P37" s="511">
        <v>29.139022827148438</v>
      </c>
    </row>
    <row r="38" spans="1:16" ht="12" customHeight="1" x14ac:dyDescent="0.2">
      <c r="A38" s="659" t="s">
        <v>1112</v>
      </c>
      <c r="B38" s="511">
        <v>8.6102933883666992</v>
      </c>
      <c r="C38" s="511">
        <v>8.3712120056152344</v>
      </c>
      <c r="D38" s="511">
        <v>8.9802465438842773</v>
      </c>
      <c r="E38" s="511">
        <v>8.6634302139282227</v>
      </c>
      <c r="F38" s="511">
        <v>9.4811544418334961</v>
      </c>
      <c r="G38" s="511">
        <v>12.0015869140625</v>
      </c>
      <c r="H38" s="511">
        <v>11.569107055664063</v>
      </c>
      <c r="I38" s="511">
        <v>11.587491035461426</v>
      </c>
      <c r="J38" s="511">
        <v>12.56032657623291</v>
      </c>
      <c r="K38" s="511">
        <v>11.519978523254395</v>
      </c>
      <c r="L38" s="511">
        <v>10.836713790893555</v>
      </c>
      <c r="M38" s="511">
        <v>11.863505363464355</v>
      </c>
      <c r="N38" s="511">
        <v>11.499988555908203</v>
      </c>
      <c r="O38" s="511">
        <v>15.309988975524902</v>
      </c>
      <c r="P38" s="511">
        <v>12.167743682861328</v>
      </c>
    </row>
    <row r="39" spans="1:16" s="507" customFormat="1" ht="20.25" customHeight="1" x14ac:dyDescent="0.2">
      <c r="A39" s="927" t="s">
        <v>741</v>
      </c>
      <c r="B39" s="931">
        <v>180.89956665039063</v>
      </c>
      <c r="C39" s="931">
        <v>175.22785949707031</v>
      </c>
      <c r="D39" s="931">
        <v>188.41828918457031</v>
      </c>
      <c r="E39" s="931">
        <v>192.48788452148438</v>
      </c>
      <c r="F39" s="931">
        <v>165.82514953613281</v>
      </c>
      <c r="G39" s="931">
        <v>178.8072509765625</v>
      </c>
      <c r="H39" s="931">
        <v>196.8489990234375</v>
      </c>
      <c r="I39" s="931">
        <v>187.71214294433594</v>
      </c>
      <c r="J39" s="931">
        <v>175.38374328613281</v>
      </c>
      <c r="K39" s="931">
        <v>187.54916381835938</v>
      </c>
      <c r="L39" s="931">
        <v>189.91998291015625</v>
      </c>
      <c r="M39" s="931">
        <v>187.44564819335938</v>
      </c>
      <c r="N39" s="931">
        <v>199.07090759277344</v>
      </c>
      <c r="O39" s="931">
        <v>206.26397705078125</v>
      </c>
      <c r="P39" s="931">
        <v>213.19537353515625</v>
      </c>
    </row>
    <row r="40" spans="1:16" x14ac:dyDescent="0.2">
      <c r="A40" s="928" t="s">
        <v>1113</v>
      </c>
      <c r="B40" s="529">
        <f>B41-B39</f>
        <v>-11.3565673828125</v>
      </c>
      <c r="C40" s="529">
        <f t="shared" ref="C40:P40" si="0">C41-C39</f>
        <v>-1.8111419677734375</v>
      </c>
      <c r="D40" s="529">
        <f t="shared" si="0"/>
        <v>-13.842926025390625</v>
      </c>
      <c r="E40" s="529">
        <f t="shared" si="0"/>
        <v>-13.078323364257813</v>
      </c>
      <c r="F40" s="529">
        <f t="shared" si="0"/>
        <v>1.4687957763671875</v>
      </c>
      <c r="G40" s="529">
        <f t="shared" si="0"/>
        <v>-9.0979156494140625</v>
      </c>
      <c r="H40" s="529">
        <f t="shared" si="0"/>
        <v>-14.317459106445313</v>
      </c>
      <c r="I40" s="529">
        <f t="shared" si="0"/>
        <v>-6.560821533203125</v>
      </c>
      <c r="J40" s="529">
        <f t="shared" si="0"/>
        <v>1.4736175537109375</v>
      </c>
      <c r="K40" s="529">
        <f t="shared" si="0"/>
        <v>-4.1168365478515625</v>
      </c>
      <c r="L40" s="529">
        <f t="shared" si="0"/>
        <v>-8.2118682861328125</v>
      </c>
      <c r="M40" s="529">
        <f t="shared" si="0"/>
        <v>-2.8460235595703125</v>
      </c>
      <c r="N40" s="529">
        <f t="shared" si="0"/>
        <v>-12.059173583984375</v>
      </c>
      <c r="O40" s="529">
        <f t="shared" si="0"/>
        <v>-11.665878295898438</v>
      </c>
      <c r="P40" s="529">
        <f t="shared" si="0"/>
        <v>-11.543563842773438</v>
      </c>
    </row>
    <row r="41" spans="1:16" s="507" customFormat="1" ht="20.25" customHeight="1" x14ac:dyDescent="0.2">
      <c r="A41" s="937" t="s">
        <v>743</v>
      </c>
      <c r="B41" s="516">
        <f>NAInd!J27</f>
        <v>169.54299926757813</v>
      </c>
      <c r="C41" s="516">
        <f>NAInd!K27</f>
        <v>173.41671752929688</v>
      </c>
      <c r="D41" s="516">
        <f>NAInd!L27</f>
        <v>174.57536315917969</v>
      </c>
      <c r="E41" s="516">
        <f>NAInd!M27</f>
        <v>179.40956115722656</v>
      </c>
      <c r="F41" s="516">
        <f>NAInd!N27</f>
        <v>167.2939453125</v>
      </c>
      <c r="G41" s="516">
        <f>NAInd!O27</f>
        <v>169.70933532714844</v>
      </c>
      <c r="H41" s="516">
        <f>NAInd!P27</f>
        <v>182.53153991699219</v>
      </c>
      <c r="I41" s="516">
        <f>NAInd!Q27</f>
        <v>181.15132141113281</v>
      </c>
      <c r="J41" s="516">
        <f>NAInd!R27</f>
        <v>176.85736083984375</v>
      </c>
      <c r="K41" s="516">
        <f>NAInd!S27</f>
        <v>183.43232727050781</v>
      </c>
      <c r="L41" s="516">
        <f>NAInd!T27</f>
        <v>181.70811462402344</v>
      </c>
      <c r="M41" s="516">
        <f>NAInd!U27</f>
        <v>184.59962463378906</v>
      </c>
      <c r="N41" s="516">
        <f>NAInd!V27</f>
        <v>187.01173400878906</v>
      </c>
      <c r="O41" s="516">
        <f>NAInd!W27</f>
        <v>194.59809875488281</v>
      </c>
      <c r="P41" s="516">
        <f>NAInd!X27</f>
        <v>201.65180969238281</v>
      </c>
    </row>
    <row r="42" spans="1:16" x14ac:dyDescent="0.2">
      <c r="A42" s="929" t="s">
        <v>744</v>
      </c>
      <c r="B42" s="528">
        <f>B40/B41</f>
        <v>-6.6983404987953563E-2</v>
      </c>
      <c r="C42" s="528">
        <f t="shared" ref="C42:P42" si="1">C40/C41</f>
        <v>-1.0443871811075334E-2</v>
      </c>
      <c r="D42" s="528">
        <f t="shared" si="1"/>
        <v>-7.9294843068826934E-2</v>
      </c>
      <c r="E42" s="528">
        <f t="shared" si="1"/>
        <v>-7.28964681698126E-2</v>
      </c>
      <c r="F42" s="528">
        <f t="shared" si="1"/>
        <v>8.7797306329498153E-3</v>
      </c>
      <c r="G42" s="528">
        <f t="shared" si="1"/>
        <v>-5.3608810805109951E-2</v>
      </c>
      <c r="H42" s="528">
        <f t="shared" si="1"/>
        <v>-7.8438274902826663E-2</v>
      </c>
      <c r="I42" s="528">
        <f t="shared" si="1"/>
        <v>-3.6217353989447212E-2</v>
      </c>
      <c r="J42" s="528">
        <f t="shared" si="1"/>
        <v>8.3322376106550484E-3</v>
      </c>
      <c r="K42" s="528">
        <f t="shared" si="1"/>
        <v>-2.2443353410549385E-2</v>
      </c>
      <c r="L42" s="528">
        <f t="shared" si="1"/>
        <v>-4.5192633818936394E-2</v>
      </c>
      <c r="M42" s="528">
        <f t="shared" si="1"/>
        <v>-1.5417277067687911E-2</v>
      </c>
      <c r="N42" s="528">
        <f t="shared" si="1"/>
        <v>-6.4483513015379162E-2</v>
      </c>
      <c r="O42" s="528">
        <f t="shared" si="1"/>
        <v>-5.9948572830574587E-2</v>
      </c>
      <c r="P42" s="528">
        <f t="shared" si="1"/>
        <v>-5.7245029739048672E-2</v>
      </c>
    </row>
    <row r="43" spans="1:16" x14ac:dyDescent="0.2">
      <c r="A43" s="517" t="s">
        <v>747</v>
      </c>
      <c r="B43" s="518"/>
      <c r="C43" s="518"/>
      <c r="D43" s="518"/>
      <c r="E43" s="518"/>
      <c r="F43" s="518"/>
      <c r="G43" s="518"/>
      <c r="H43" s="518"/>
      <c r="I43" s="518"/>
      <c r="J43" s="518"/>
      <c r="K43" s="518"/>
      <c r="L43" s="518"/>
      <c r="M43" s="518"/>
      <c r="N43" s="518"/>
      <c r="O43" s="518"/>
    </row>
    <row r="44" spans="1:16" s="507" customFormat="1" ht="25.15" customHeight="1" x14ac:dyDescent="0.2">
      <c r="A44" s="504" t="str">
        <f>Index!B27</f>
        <v>Table 3r     RMI constant price GDP by expenditure, annual percent growth, FY2004-FY2018 (experimental)</v>
      </c>
      <c r="B44" s="505"/>
      <c r="C44" s="505"/>
      <c r="D44" s="505"/>
      <c r="E44" s="506"/>
      <c r="F44" s="506"/>
      <c r="G44" s="506"/>
      <c r="H44" s="506"/>
      <c r="I44" s="506"/>
      <c r="J44" s="506"/>
      <c r="K44" s="506"/>
      <c r="L44" s="506"/>
      <c r="M44" s="506"/>
      <c r="N44" s="506"/>
      <c r="O44" s="506"/>
    </row>
    <row r="45" spans="1:16" s="510" customFormat="1" ht="20.100000000000001" customHeight="1" x14ac:dyDescent="0.2">
      <c r="A45" s="508"/>
      <c r="B45" s="509" t="str">
        <f>B$2</f>
        <v>FY2004</v>
      </c>
      <c r="C45" s="509" t="str">
        <f t="shared" ref="C45:P45" si="2">C$2</f>
        <v>FY2005</v>
      </c>
      <c r="D45" s="509" t="str">
        <f t="shared" si="2"/>
        <v>FY2006</v>
      </c>
      <c r="E45" s="509" t="str">
        <f t="shared" si="2"/>
        <v>FY2007</v>
      </c>
      <c r="F45" s="509" t="str">
        <f t="shared" si="2"/>
        <v>FY2008</v>
      </c>
      <c r="G45" s="509" t="str">
        <f t="shared" si="2"/>
        <v>FY2009</v>
      </c>
      <c r="H45" s="509" t="str">
        <f t="shared" si="2"/>
        <v>FY2010</v>
      </c>
      <c r="I45" s="509" t="str">
        <f t="shared" si="2"/>
        <v>FY2011</v>
      </c>
      <c r="J45" s="509" t="str">
        <f t="shared" si="2"/>
        <v>FY2012</v>
      </c>
      <c r="K45" s="509" t="str">
        <f t="shared" si="2"/>
        <v>FY2013</v>
      </c>
      <c r="L45" s="509" t="str">
        <f t="shared" si="2"/>
        <v>FY2014</v>
      </c>
      <c r="M45" s="509" t="str">
        <f t="shared" si="2"/>
        <v>FY2015</v>
      </c>
      <c r="N45" s="509" t="str">
        <f t="shared" si="2"/>
        <v>FY2016</v>
      </c>
      <c r="O45" s="509" t="str">
        <f t="shared" si="2"/>
        <v>FY2017</v>
      </c>
      <c r="P45" s="509" t="str">
        <f t="shared" si="2"/>
        <v>FY2018</v>
      </c>
    </row>
    <row r="46" spans="1:16" ht="20.100000000000001" customHeight="1" x14ac:dyDescent="0.2">
      <c r="A46" s="438" t="s">
        <v>723</v>
      </c>
      <c r="B46" s="456"/>
      <c r="C46" s="456">
        <f>IF(B3&gt;0.1,C3/B3-1,"")</f>
        <v>1.7795565743844E-2</v>
      </c>
      <c r="D46" s="456">
        <f t="shared" ref="D46:P46" si="3">IF(C3&gt;0.1,D3/C3-1,"")</f>
        <v>3.8121872117339084E-2</v>
      </c>
      <c r="E46" s="456">
        <f t="shared" si="3"/>
        <v>5.5745636924927622E-2</v>
      </c>
      <c r="F46" s="456">
        <f t="shared" si="3"/>
        <v>-3.0351498658564013E-2</v>
      </c>
      <c r="G46" s="456">
        <f t="shared" si="3"/>
        <v>-8.7330594945421725E-3</v>
      </c>
      <c r="H46" s="456">
        <f t="shared" si="3"/>
        <v>-6.5104833227753733E-3</v>
      </c>
      <c r="I46" s="456">
        <f t="shared" si="3"/>
        <v>4.5570605284552812E-3</v>
      </c>
      <c r="J46" s="456">
        <f t="shared" si="3"/>
        <v>5.5997696075189118E-2</v>
      </c>
      <c r="K46" s="456">
        <f t="shared" si="3"/>
        <v>2.5204135072207645E-3</v>
      </c>
      <c r="L46" s="456">
        <f t="shared" si="3"/>
        <v>-5.809542917251842E-2</v>
      </c>
      <c r="M46" s="456">
        <f t="shared" si="3"/>
        <v>4.7505311807457318E-2</v>
      </c>
      <c r="N46" s="456">
        <f t="shared" si="3"/>
        <v>9.9024616700764234E-2</v>
      </c>
      <c r="O46" s="456">
        <f t="shared" si="3"/>
        <v>3.7069794398001399E-3</v>
      </c>
      <c r="P46" s="456">
        <f t="shared" si="3"/>
        <v>5.5774693000648412E-2</v>
      </c>
    </row>
    <row r="47" spans="1:16" ht="12" customHeight="1" x14ac:dyDescent="0.2">
      <c r="A47" s="457" t="s">
        <v>724</v>
      </c>
      <c r="B47" s="456"/>
      <c r="C47" s="456">
        <f t="shared" ref="C47:P81" si="4">IF(B4&gt;0.1,C4/B4-1,"")</f>
        <v>3.193736061045227E-3</v>
      </c>
      <c r="D47" s="456">
        <f t="shared" si="4"/>
        <v>9.995062700546975E-2</v>
      </c>
      <c r="E47" s="456">
        <f t="shared" si="4"/>
        <v>6.8143397868591027E-2</v>
      </c>
      <c r="F47" s="456">
        <f t="shared" si="4"/>
        <v>-2.9831214183381083E-2</v>
      </c>
      <c r="G47" s="456">
        <f t="shared" si="4"/>
        <v>-1.9676100581041966E-3</v>
      </c>
      <c r="H47" s="456">
        <f t="shared" si="4"/>
        <v>1.6611024548999431E-2</v>
      </c>
      <c r="I47" s="456">
        <f t="shared" si="4"/>
        <v>2.6431004762056398E-2</v>
      </c>
      <c r="J47" s="456">
        <f t="shared" si="4"/>
        <v>1.9184403888437451E-2</v>
      </c>
      <c r="K47" s="456">
        <f t="shared" si="4"/>
        <v>2.2622904312921133E-2</v>
      </c>
      <c r="L47" s="456">
        <f t="shared" si="4"/>
        <v>-8.0941370892593678E-2</v>
      </c>
      <c r="M47" s="456">
        <f t="shared" si="4"/>
        <v>8.2426249832308063E-3</v>
      </c>
      <c r="N47" s="456">
        <f t="shared" si="4"/>
        <v>8.2204102944334334E-2</v>
      </c>
      <c r="O47" s="456">
        <f t="shared" si="4"/>
        <v>1.7357539039438485E-2</v>
      </c>
      <c r="P47" s="456">
        <f t="shared" si="4"/>
        <v>5.9890484435356495E-2</v>
      </c>
    </row>
    <row r="48" spans="1:16" ht="12" customHeight="1" x14ac:dyDescent="0.2">
      <c r="A48" s="457" t="s">
        <v>34</v>
      </c>
      <c r="B48" s="456"/>
      <c r="C48" s="456">
        <f t="shared" si="4"/>
        <v>2.0623163726384952E-2</v>
      </c>
      <c r="D48" s="456">
        <f t="shared" si="4"/>
        <v>-9.7800291962228947E-2</v>
      </c>
      <c r="E48" s="456">
        <f t="shared" si="4"/>
        <v>7.4454110563840104E-2</v>
      </c>
      <c r="F48" s="456">
        <f t="shared" si="4"/>
        <v>-2.6066242190168065E-2</v>
      </c>
      <c r="G48" s="456">
        <f t="shared" si="4"/>
        <v>1.1437201221852211E-2</v>
      </c>
      <c r="H48" s="456">
        <f t="shared" si="4"/>
        <v>-4.8465160888628511E-2</v>
      </c>
      <c r="I48" s="456">
        <f t="shared" si="4"/>
        <v>-5.0590782439316029E-2</v>
      </c>
      <c r="J48" s="456">
        <f t="shared" si="4"/>
        <v>0.17871959043914765</v>
      </c>
      <c r="K48" s="456">
        <f t="shared" si="4"/>
        <v>-5.9518295141413824E-2</v>
      </c>
      <c r="L48" s="456">
        <f t="shared" si="4"/>
        <v>-7.1114100577208239E-2</v>
      </c>
      <c r="M48" s="456">
        <f t="shared" si="4"/>
        <v>0.25800203762365737</v>
      </c>
      <c r="N48" s="456">
        <f t="shared" si="4"/>
        <v>0.11374438280936672</v>
      </c>
      <c r="O48" s="456">
        <f t="shared" si="4"/>
        <v>-5.6276346068910299E-2</v>
      </c>
      <c r="P48" s="456">
        <f t="shared" si="4"/>
        <v>8.9297650174407606E-2</v>
      </c>
    </row>
    <row r="49" spans="1:16" ht="12" customHeight="1" x14ac:dyDescent="0.2">
      <c r="A49" s="457" t="s">
        <v>35</v>
      </c>
      <c r="B49" s="456"/>
      <c r="C49" s="456">
        <f t="shared" si="4"/>
        <v>7.4004188318681496E-2</v>
      </c>
      <c r="D49" s="456">
        <f t="shared" si="4"/>
        <v>-4.8522033205425141E-2</v>
      </c>
      <c r="E49" s="456">
        <f t="shared" si="4"/>
        <v>-1.9820292372180193E-2</v>
      </c>
      <c r="F49" s="456">
        <f t="shared" si="4"/>
        <v>-3.5638164473251965E-2</v>
      </c>
      <c r="G49" s="456">
        <f t="shared" si="4"/>
        <v>-5.99690660467741E-2</v>
      </c>
      <c r="H49" s="456">
        <f t="shared" si="4"/>
        <v>-6.0138332866557009E-2</v>
      </c>
      <c r="I49" s="456">
        <f t="shared" si="4"/>
        <v>-4.1366682641575836E-2</v>
      </c>
      <c r="J49" s="456">
        <f t="shared" si="4"/>
        <v>0.12429005062646215</v>
      </c>
      <c r="K49" s="456">
        <f t="shared" si="4"/>
        <v>-2.8782135644922491E-2</v>
      </c>
      <c r="L49" s="456">
        <f t="shared" si="4"/>
        <v>7.5603088147075503E-2</v>
      </c>
      <c r="M49" s="456">
        <f t="shared" si="4"/>
        <v>1.3174721783823617E-2</v>
      </c>
      <c r="N49" s="456">
        <f t="shared" si="4"/>
        <v>0.16778270985977928</v>
      </c>
      <c r="O49" s="456">
        <f t="shared" si="4"/>
        <v>1.723348541044567E-2</v>
      </c>
      <c r="P49" s="456">
        <f t="shared" si="4"/>
        <v>2.0381478310622647E-3</v>
      </c>
    </row>
    <row r="50" spans="1:16" ht="12" customHeight="1" x14ac:dyDescent="0.2">
      <c r="A50" s="457" t="s">
        <v>952</v>
      </c>
      <c r="B50" s="456"/>
      <c r="C50" s="456">
        <f t="shared" si="4"/>
        <v>-1.583543909426266E-2</v>
      </c>
      <c r="D50" s="456">
        <f t="shared" si="4"/>
        <v>8.8830709865911128E-2</v>
      </c>
      <c r="E50" s="456">
        <f t="shared" si="4"/>
        <v>0.12429509130690386</v>
      </c>
      <c r="F50" s="456">
        <f t="shared" si="4"/>
        <v>-5.4244396332048583E-2</v>
      </c>
      <c r="G50" s="456">
        <f t="shared" si="4"/>
        <v>-4.1143776700248824E-2</v>
      </c>
      <c r="H50" s="456">
        <f t="shared" si="4"/>
        <v>-0.1476243286776906</v>
      </c>
      <c r="I50" s="456">
        <f t="shared" si="4"/>
        <v>-6.1319923083596795E-2</v>
      </c>
      <c r="J50" s="456">
        <f t="shared" si="4"/>
        <v>-5.3419767855074074E-3</v>
      </c>
      <c r="K50" s="456">
        <f t="shared" si="4"/>
        <v>8.1026704165224617E-2</v>
      </c>
      <c r="L50" s="456">
        <f t="shared" si="4"/>
        <v>4.0267380030174937E-2</v>
      </c>
      <c r="M50" s="456">
        <f t="shared" si="4"/>
        <v>1.1543239389637305E-2</v>
      </c>
      <c r="N50" s="456">
        <f t="shared" si="4"/>
        <v>-5.7684142511276293E-2</v>
      </c>
      <c r="O50" s="456">
        <f t="shared" si="4"/>
        <v>4.0976161726305582E-2</v>
      </c>
      <c r="P50" s="456">
        <f t="shared" si="4"/>
        <v>1.1638468962286597E-2</v>
      </c>
    </row>
    <row r="51" spans="1:16" ht="12" customHeight="1" x14ac:dyDescent="0.2">
      <c r="A51" s="438" t="s">
        <v>725</v>
      </c>
      <c r="B51" s="456"/>
      <c r="C51" s="456">
        <f t="shared" si="4"/>
        <v>3.1193576057986228E-4</v>
      </c>
      <c r="D51" s="456">
        <f t="shared" si="4"/>
        <v>-4.9468668394550663E-2</v>
      </c>
      <c r="E51" s="456">
        <f t="shared" si="4"/>
        <v>3.6658677381279148E-2</v>
      </c>
      <c r="F51" s="456">
        <f t="shared" si="4"/>
        <v>-5.6059174452399274E-2</v>
      </c>
      <c r="G51" s="456">
        <f t="shared" si="4"/>
        <v>-6.5135553112055988E-2</v>
      </c>
      <c r="H51" s="456">
        <f t="shared" si="4"/>
        <v>-4.1452915386989142E-3</v>
      </c>
      <c r="I51" s="456">
        <f t="shared" si="4"/>
        <v>4.605764560447323E-2</v>
      </c>
      <c r="J51" s="456">
        <f t="shared" si="4"/>
        <v>1.7252670343100851E-2</v>
      </c>
      <c r="K51" s="456">
        <f t="shared" si="4"/>
        <v>7.7075042615409206E-2</v>
      </c>
      <c r="L51" s="456">
        <f t="shared" si="4"/>
        <v>-4.5080050033300734E-2</v>
      </c>
      <c r="M51" s="456">
        <f t="shared" si="4"/>
        <v>-1.1535059121333457E-2</v>
      </c>
      <c r="N51" s="456">
        <f t="shared" si="4"/>
        <v>3.1122078392580965E-2</v>
      </c>
      <c r="O51" s="456">
        <f t="shared" si="4"/>
        <v>0.10543125934894726</v>
      </c>
      <c r="P51" s="456">
        <f t="shared" si="4"/>
        <v>-8.2182219096169629E-3</v>
      </c>
    </row>
    <row r="52" spans="1:16" ht="12" customHeight="1" x14ac:dyDescent="0.2">
      <c r="A52" s="457" t="s">
        <v>726</v>
      </c>
      <c r="B52" s="456"/>
      <c r="C52" s="456">
        <f t="shared" si="4"/>
        <v>-2.4312842378693134E-4</v>
      </c>
      <c r="D52" s="456">
        <f t="shared" si="4"/>
        <v>-6.126555918911647E-2</v>
      </c>
      <c r="E52" s="456">
        <f t="shared" si="4"/>
        <v>3.9507844920105617E-2</v>
      </c>
      <c r="F52" s="456">
        <f t="shared" si="4"/>
        <v>-6.9069768137634879E-2</v>
      </c>
      <c r="G52" s="456">
        <f t="shared" si="4"/>
        <v>-7.978480622898676E-2</v>
      </c>
      <c r="H52" s="456">
        <f t="shared" si="4"/>
        <v>-6.8466908948671135E-3</v>
      </c>
      <c r="I52" s="456">
        <f t="shared" si="4"/>
        <v>5.8823507405957542E-2</v>
      </c>
      <c r="J52" s="456">
        <f t="shared" si="4"/>
        <v>1.9976880449140255E-2</v>
      </c>
      <c r="K52" s="456">
        <f t="shared" si="4"/>
        <v>9.2947420963790162E-2</v>
      </c>
      <c r="L52" s="456">
        <f t="shared" si="4"/>
        <v>-5.7179125611165671E-2</v>
      </c>
      <c r="M52" s="456">
        <f t="shared" si="4"/>
        <v>-1.6575159890342417E-2</v>
      </c>
      <c r="N52" s="456">
        <f t="shared" si="4"/>
        <v>3.8804419594287598E-2</v>
      </c>
      <c r="O52" s="456">
        <f t="shared" si="4"/>
        <v>0.1255869853097864</v>
      </c>
      <c r="P52" s="456">
        <f t="shared" si="4"/>
        <v>-1.4101247068549871E-2</v>
      </c>
    </row>
    <row r="53" spans="1:16" ht="12" customHeight="1" x14ac:dyDescent="0.2">
      <c r="A53" s="457" t="s">
        <v>727</v>
      </c>
      <c r="B53" s="456"/>
      <c r="C53" s="456">
        <f t="shared" si="4"/>
        <v>3.171512581874314E-3</v>
      </c>
      <c r="D53" s="456">
        <f t="shared" si="4"/>
        <v>1.1098168470131897E-2</v>
      </c>
      <c r="E53" s="456">
        <f t="shared" si="4"/>
        <v>2.3077549660262875E-2</v>
      </c>
      <c r="F53" s="456">
        <f t="shared" si="4"/>
        <v>6.9537030742581329E-3</v>
      </c>
      <c r="G53" s="456">
        <f t="shared" si="4"/>
        <v>4.5749575838582857E-4</v>
      </c>
      <c r="H53" s="456">
        <f t="shared" si="4"/>
        <v>6.9804099726569202E-3</v>
      </c>
      <c r="I53" s="456">
        <f t="shared" si="4"/>
        <v>-5.7960082563068838E-3</v>
      </c>
      <c r="J53" s="456">
        <f t="shared" si="4"/>
        <v>5.4681770269773278E-3</v>
      </c>
      <c r="K53" s="456">
        <f t="shared" si="4"/>
        <v>7.4220847550958702E-3</v>
      </c>
      <c r="L53" s="456">
        <f t="shared" si="4"/>
        <v>1.252163565964115E-2</v>
      </c>
      <c r="M53" s="456">
        <f t="shared" si="4"/>
        <v>1.0808370854326732E-2</v>
      </c>
      <c r="N53" s="456">
        <f t="shared" si="4"/>
        <v>-2.0117553267361421E-3</v>
      </c>
      <c r="O53" s="456">
        <f t="shared" si="4"/>
        <v>1.4943264654495136E-2</v>
      </c>
      <c r="P53" s="456">
        <f t="shared" si="4"/>
        <v>2.1072525488540217E-2</v>
      </c>
    </row>
    <row r="54" spans="1:16" ht="12" customHeight="1" x14ac:dyDescent="0.2">
      <c r="A54" s="924" t="s">
        <v>728</v>
      </c>
      <c r="B54" s="456"/>
      <c r="C54" s="456">
        <f t="shared" si="4"/>
        <v>1.6927722676891577E-2</v>
      </c>
      <c r="D54" s="456">
        <f t="shared" si="4"/>
        <v>2.0570092515240335E-2</v>
      </c>
      <c r="E54" s="456">
        <f t="shared" si="4"/>
        <v>3.8007629866262604E-2</v>
      </c>
      <c r="F54" s="456">
        <f t="shared" si="4"/>
        <v>-4.9266025095495714E-3</v>
      </c>
      <c r="G54" s="456">
        <f t="shared" si="4"/>
        <v>-2.7422055106290144E-2</v>
      </c>
      <c r="H54" s="456">
        <f t="shared" si="4"/>
        <v>9.9840433483511237E-3</v>
      </c>
      <c r="I54" s="456">
        <f t="shared" si="4"/>
        <v>-1.137838714477335E-2</v>
      </c>
      <c r="J54" s="456">
        <f t="shared" si="4"/>
        <v>-2.2645050136371747E-3</v>
      </c>
      <c r="K54" s="456">
        <f t="shared" si="4"/>
        <v>8.4015920938518285E-3</v>
      </c>
      <c r="L54" s="456">
        <f t="shared" si="4"/>
        <v>2.0030679446421118E-2</v>
      </c>
      <c r="M54" s="456">
        <f t="shared" si="4"/>
        <v>1.3036079508746301E-2</v>
      </c>
      <c r="N54" s="456">
        <f t="shared" si="4"/>
        <v>4.0408457523417596E-3</v>
      </c>
      <c r="O54" s="456">
        <f t="shared" si="4"/>
        <v>3.5966067281772762E-2</v>
      </c>
      <c r="P54" s="456">
        <f t="shared" si="4"/>
        <v>4.2313778953294134E-2</v>
      </c>
    </row>
    <row r="55" spans="1:16" ht="12" customHeight="1" x14ac:dyDescent="0.2">
      <c r="A55" s="924" t="s">
        <v>4</v>
      </c>
      <c r="B55" s="456"/>
      <c r="C55" s="456">
        <f t="shared" si="4"/>
        <v>-1.2476078391414736E-2</v>
      </c>
      <c r="D55" s="456">
        <f t="shared" si="4"/>
        <v>3.1161614084673772E-6</v>
      </c>
      <c r="E55" s="456">
        <f t="shared" si="4"/>
        <v>5.2293353482140148E-3</v>
      </c>
      <c r="F55" s="456">
        <f t="shared" si="4"/>
        <v>2.1619247327420155E-2</v>
      </c>
      <c r="G55" s="456">
        <f t="shared" si="4"/>
        <v>3.3978549401303404E-2</v>
      </c>
      <c r="H55" s="456">
        <f t="shared" si="4"/>
        <v>3.5834235663065872E-3</v>
      </c>
      <c r="I55" s="456">
        <f t="shared" si="4"/>
        <v>5.5778124740579749E-4</v>
      </c>
      <c r="J55" s="456">
        <f t="shared" si="4"/>
        <v>1.4164308018780325E-2</v>
      </c>
      <c r="K55" s="456">
        <f t="shared" si="4"/>
        <v>6.3383806587296032E-3</v>
      </c>
      <c r="L55" s="456">
        <f t="shared" si="4"/>
        <v>4.1967717287396678E-3</v>
      </c>
      <c r="M55" s="456">
        <f t="shared" si="4"/>
        <v>8.299690595328979E-3</v>
      </c>
      <c r="N55" s="456">
        <f t="shared" si="4"/>
        <v>-8.8598417499342608E-3</v>
      </c>
      <c r="O55" s="456">
        <f t="shared" si="4"/>
        <v>-9.1517763905188954E-3</v>
      </c>
      <c r="P55" s="456">
        <f t="shared" si="4"/>
        <v>-4.3814533805537348E-3</v>
      </c>
    </row>
    <row r="56" spans="1:16" ht="12" customHeight="1" x14ac:dyDescent="0.2">
      <c r="A56" s="925" t="s">
        <v>729</v>
      </c>
      <c r="B56" s="456"/>
      <c r="C56" s="456">
        <f t="shared" si="4"/>
        <v>4.6742863171691962E-2</v>
      </c>
      <c r="D56" s="456">
        <f t="shared" si="4"/>
        <v>-3.8900895626648113E-2</v>
      </c>
      <c r="E56" s="456">
        <f t="shared" si="4"/>
        <v>5.6185369242546912E-2</v>
      </c>
      <c r="F56" s="456">
        <f t="shared" si="4"/>
        <v>4.0651157001728722E-2</v>
      </c>
      <c r="G56" s="456">
        <f t="shared" si="4"/>
        <v>1.4382710692093292E-2</v>
      </c>
      <c r="H56" s="456">
        <f t="shared" si="4"/>
        <v>-6.3256969777326533E-2</v>
      </c>
      <c r="I56" s="456">
        <f t="shared" si="4"/>
        <v>-2.4114334500255241E-2</v>
      </c>
      <c r="J56" s="456">
        <f t="shared" si="4"/>
        <v>7.2704468570213621E-2</v>
      </c>
      <c r="K56" s="456">
        <f t="shared" si="4"/>
        <v>1.2838970694084573E-4</v>
      </c>
      <c r="L56" s="456">
        <f t="shared" si="4"/>
        <v>0.12181811174251833</v>
      </c>
      <c r="M56" s="456">
        <f t="shared" si="4"/>
        <v>-2.96214144404775E-2</v>
      </c>
      <c r="N56" s="456">
        <f t="shared" si="4"/>
        <v>0.25240082562051747</v>
      </c>
      <c r="O56" s="456">
        <f t="shared" si="4"/>
        <v>6.707991332040919E-3</v>
      </c>
      <c r="P56" s="456">
        <f t="shared" si="4"/>
        <v>-3.9925329287301414E-3</v>
      </c>
    </row>
    <row r="57" spans="1:16" ht="12" customHeight="1" x14ac:dyDescent="0.2">
      <c r="A57" s="438" t="s">
        <v>730</v>
      </c>
      <c r="B57" s="456"/>
      <c r="C57" s="456">
        <f t="shared" si="4"/>
        <v>0.14232705242429944</v>
      </c>
      <c r="D57" s="456">
        <f t="shared" si="4"/>
        <v>0.5329722995722852</v>
      </c>
      <c r="E57" s="456">
        <f t="shared" si="4"/>
        <v>-9.280499152295707E-2</v>
      </c>
      <c r="F57" s="456">
        <f t="shared" si="4"/>
        <v>-0.20164177721457799</v>
      </c>
      <c r="G57" s="456">
        <f t="shared" si="4"/>
        <v>0.67631624081432729</v>
      </c>
      <c r="H57" s="456">
        <f t="shared" si="4"/>
        <v>0.29985570103113135</v>
      </c>
      <c r="I57" s="456">
        <f t="shared" si="4"/>
        <v>-0.53426873876662628</v>
      </c>
      <c r="J57" s="456">
        <f t="shared" si="4"/>
        <v>-0.19754948580832843</v>
      </c>
      <c r="K57" s="456">
        <f t="shared" si="4"/>
        <v>0.62060653534947541</v>
      </c>
      <c r="L57" s="456">
        <f t="shared" si="4"/>
        <v>-0.15913246031105377</v>
      </c>
      <c r="M57" s="456">
        <f t="shared" si="4"/>
        <v>-6.3036189431995071E-2</v>
      </c>
      <c r="N57" s="456">
        <f t="shared" si="4"/>
        <v>0.12800185306805156</v>
      </c>
      <c r="O57" s="456">
        <f t="shared" si="4"/>
        <v>0.33439279517770215</v>
      </c>
      <c r="P57" s="456">
        <f t="shared" si="4"/>
        <v>-3.7014467080367153E-2</v>
      </c>
    </row>
    <row r="58" spans="1:16" ht="12" customHeight="1" x14ac:dyDescent="0.2">
      <c r="A58" s="457" t="s">
        <v>1101</v>
      </c>
      <c r="B58" s="456"/>
      <c r="C58" s="456">
        <f t="shared" si="4"/>
        <v>-0.10687263116007251</v>
      </c>
      <c r="D58" s="456">
        <f t="shared" si="4"/>
        <v>1.0774949615928104</v>
      </c>
      <c r="E58" s="456">
        <f t="shared" si="4"/>
        <v>-0.66214126964120368</v>
      </c>
      <c r="F58" s="456">
        <f t="shared" si="4"/>
        <v>0.33864695590207439</v>
      </c>
      <c r="G58" s="456">
        <f t="shared" si="4"/>
        <v>0.45382222886289836</v>
      </c>
      <c r="H58" s="456">
        <f t="shared" si="4"/>
        <v>-0.28880723302627087</v>
      </c>
      <c r="I58" s="456">
        <f t="shared" si="4"/>
        <v>-0.31323909320998322</v>
      </c>
      <c r="J58" s="456">
        <f t="shared" si="4"/>
        <v>-0.31170966914780918</v>
      </c>
      <c r="K58" s="456">
        <f t="shared" si="4"/>
        <v>1.6312417486393231</v>
      </c>
      <c r="L58" s="456">
        <f t="shared" si="4"/>
        <v>-0.11189851625771907</v>
      </c>
      <c r="M58" s="456">
        <f t="shared" si="4"/>
        <v>-0.19771072398148626</v>
      </c>
      <c r="N58" s="456">
        <f t="shared" si="4"/>
        <v>0.31262944648601376</v>
      </c>
      <c r="O58" s="456">
        <f t="shared" si="4"/>
        <v>-8.6936403583628086E-2</v>
      </c>
      <c r="P58" s="456">
        <f t="shared" si="4"/>
        <v>-8.4573708487014398E-2</v>
      </c>
    </row>
    <row r="59" spans="1:16" ht="12" customHeight="1" x14ac:dyDescent="0.2">
      <c r="A59" s="457" t="s">
        <v>1102</v>
      </c>
      <c r="B59" s="456"/>
      <c r="C59" s="456">
        <f t="shared" si="4"/>
        <v>6.3445199611428027</v>
      </c>
      <c r="D59" s="456">
        <f t="shared" si="4"/>
        <v>0.27595565906502317</v>
      </c>
      <c r="E59" s="456">
        <f t="shared" si="4"/>
        <v>1.4816029891837172</v>
      </c>
      <c r="F59" s="456">
        <f t="shared" si="4"/>
        <v>-0.58246000917396246</v>
      </c>
      <c r="G59" s="456">
        <f t="shared" si="4"/>
        <v>0.70842074306912561</v>
      </c>
      <c r="H59" s="456">
        <f t="shared" si="4"/>
        <v>-2.030327875552107E-2</v>
      </c>
      <c r="I59" s="456">
        <f t="shared" si="4"/>
        <v>-0.20725886018256978</v>
      </c>
      <c r="J59" s="456">
        <f t="shared" si="4"/>
        <v>-0.46318222356093097</v>
      </c>
      <c r="K59" s="456">
        <f t="shared" si="4"/>
        <v>-0.28682886003871266</v>
      </c>
      <c r="L59" s="456">
        <f t="shared" si="4"/>
        <v>-0.64462612769424399</v>
      </c>
      <c r="M59" s="456">
        <f t="shared" si="4"/>
        <v>-0.33917676414678744</v>
      </c>
      <c r="N59" s="456">
        <f t="shared" si="4"/>
        <v>0.36847946158865019</v>
      </c>
      <c r="O59" s="456">
        <f t="shared" si="4"/>
        <v>3.4610871042614395</v>
      </c>
      <c r="P59" s="456">
        <f t="shared" si="4"/>
        <v>-5.8305961146219332E-2</v>
      </c>
    </row>
    <row r="60" spans="1:16" ht="12" customHeight="1" x14ac:dyDescent="0.2">
      <c r="A60" s="457" t="s">
        <v>1103</v>
      </c>
      <c r="B60" s="456"/>
      <c r="C60" s="456">
        <f t="shared" si="4"/>
        <v>-0.15652462429420899</v>
      </c>
      <c r="D60" s="456">
        <f t="shared" si="4"/>
        <v>0.38445762500738967</v>
      </c>
      <c r="E60" s="456">
        <f t="shared" si="4"/>
        <v>0.32627978540383662</v>
      </c>
      <c r="F60" s="456">
        <f t="shared" si="4"/>
        <v>-0.28052342865799063</v>
      </c>
      <c r="G60" s="456">
        <f t="shared" si="4"/>
        <v>0.28578257232240567</v>
      </c>
      <c r="H60" s="456">
        <f t="shared" si="4"/>
        <v>5.3665843635744892E-2</v>
      </c>
      <c r="I60" s="456">
        <f t="shared" si="4"/>
        <v>0.30520586843865738</v>
      </c>
      <c r="J60" s="456">
        <f t="shared" si="4"/>
        <v>0.16083176318509684</v>
      </c>
      <c r="K60" s="456">
        <f t="shared" si="4"/>
        <v>0.56601823215226044</v>
      </c>
      <c r="L60" s="456">
        <f t="shared" si="4"/>
        <v>-0.17520162891985902</v>
      </c>
      <c r="M60" s="456">
        <f t="shared" si="4"/>
        <v>-0.13778621501109045</v>
      </c>
      <c r="N60" s="456">
        <f t="shared" si="4"/>
        <v>0.24653766626061246</v>
      </c>
      <c r="O60" s="456">
        <f t="shared" si="4"/>
        <v>0.51445200177037842</v>
      </c>
      <c r="P60" s="456">
        <f t="shared" si="4"/>
        <v>-4.8506501222457588E-2</v>
      </c>
    </row>
    <row r="61" spans="1:16" ht="12" customHeight="1" x14ac:dyDescent="0.2">
      <c r="A61" s="457" t="s">
        <v>1104</v>
      </c>
      <c r="B61" s="456"/>
      <c r="C61" s="456">
        <f t="shared" si="4"/>
        <v>0.23784126415829343</v>
      </c>
      <c r="D61" s="456">
        <f t="shared" si="4"/>
        <v>-0.46237535905207106</v>
      </c>
      <c r="E61" s="456">
        <f t="shared" si="4"/>
        <v>-0.39728513210372762</v>
      </c>
      <c r="F61" s="456">
        <f t="shared" si="4"/>
        <v>2.4071778334316125</v>
      </c>
      <c r="G61" s="456">
        <f t="shared" si="4"/>
        <v>-0.37284579535387441</v>
      </c>
      <c r="H61" s="456">
        <f t="shared" si="4"/>
        <v>-0.11594203697230954</v>
      </c>
      <c r="I61" s="456">
        <f t="shared" si="4"/>
        <v>-0.32563022427211807</v>
      </c>
      <c r="J61" s="456">
        <f t="shared" si="4"/>
        <v>-0.33987357699885701</v>
      </c>
      <c r="K61" s="456">
        <f t="shared" si="4"/>
        <v>8.9498615250578561E-2</v>
      </c>
      <c r="L61" s="456">
        <f t="shared" si="4"/>
        <v>1.0952862540584949</v>
      </c>
      <c r="M61" s="456">
        <f t="shared" si="4"/>
        <v>0.41905382099192967</v>
      </c>
      <c r="N61" s="456">
        <f t="shared" si="4"/>
        <v>-0.26301506055181501</v>
      </c>
      <c r="O61" s="456">
        <f t="shared" si="4"/>
        <v>1.7810794074955671E-2</v>
      </c>
      <c r="P61" s="456">
        <f t="shared" si="4"/>
        <v>-0.29082697197901886</v>
      </c>
    </row>
    <row r="62" spans="1:16" ht="12" customHeight="1" x14ac:dyDescent="0.2">
      <c r="A62" s="457" t="s">
        <v>1105</v>
      </c>
      <c r="B62" s="456"/>
      <c r="C62" s="456" t="str">
        <f t="shared" si="4"/>
        <v/>
      </c>
      <c r="D62" s="456" t="str">
        <f t="shared" si="4"/>
        <v/>
      </c>
      <c r="E62" s="456" t="str">
        <f t="shared" si="4"/>
        <v/>
      </c>
      <c r="F62" s="456">
        <f t="shared" si="4"/>
        <v>-1</v>
      </c>
      <c r="G62" s="456" t="str">
        <f t="shared" si="4"/>
        <v/>
      </c>
      <c r="H62" s="456">
        <f t="shared" si="4"/>
        <v>2.0075448725836851</v>
      </c>
      <c r="I62" s="456">
        <f t="shared" si="4"/>
        <v>-1</v>
      </c>
      <c r="J62" s="456" t="str">
        <f t="shared" si="4"/>
        <v/>
      </c>
      <c r="K62" s="456" t="str">
        <f t="shared" si="4"/>
        <v/>
      </c>
      <c r="L62" s="456">
        <f t="shared" si="4"/>
        <v>-1</v>
      </c>
      <c r="M62" s="456" t="str">
        <f t="shared" si="4"/>
        <v/>
      </c>
      <c r="N62" s="456">
        <f t="shared" si="4"/>
        <v>-1</v>
      </c>
      <c r="O62" s="456" t="str">
        <f t="shared" si="4"/>
        <v/>
      </c>
      <c r="P62" s="456" t="str">
        <f t="shared" si="4"/>
        <v/>
      </c>
    </row>
    <row r="63" spans="1:16" ht="12" customHeight="1" x14ac:dyDescent="0.2">
      <c r="A63" s="438" t="s">
        <v>731</v>
      </c>
      <c r="B63" s="456"/>
      <c r="C63" s="456"/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</row>
    <row r="64" spans="1:16" s="520" customFormat="1" ht="19.5" customHeight="1" x14ac:dyDescent="0.2">
      <c r="A64" s="926" t="s">
        <v>732</v>
      </c>
      <c r="B64" s="932"/>
      <c r="C64" s="932">
        <f t="shared" si="4"/>
        <v>1.6644343499137015E-2</v>
      </c>
      <c r="D64" s="932">
        <f t="shared" ref="D64:P78" si="5">IF(C21&gt;0.1,D21/C21-1,"")</f>
        <v>4.9241657806807781E-2</v>
      </c>
      <c r="E64" s="932">
        <f t="shared" si="5"/>
        <v>2.2607408596734047E-2</v>
      </c>
      <c r="F64" s="932">
        <f t="shared" si="5"/>
        <v>-7.3485608005127823E-2</v>
      </c>
      <c r="G64" s="932">
        <f t="shared" si="5"/>
        <v>5.7432592059520005E-2</v>
      </c>
      <c r="H64" s="932">
        <f t="shared" si="5"/>
        <v>3.2938601871243645E-2</v>
      </c>
      <c r="I64" s="932">
        <f t="shared" si="5"/>
        <v>-8.2226022358178996E-2</v>
      </c>
      <c r="J64" s="932">
        <f t="shared" si="5"/>
        <v>-3.0282762770710958E-2</v>
      </c>
      <c r="K64" s="932">
        <f t="shared" si="5"/>
        <v>0.1213829540251119</v>
      </c>
      <c r="L64" s="932">
        <f t="shared" si="5"/>
        <v>-6.0210517848651057E-2</v>
      </c>
      <c r="M64" s="932">
        <f t="shared" si="5"/>
        <v>-5.9472657733313783E-3</v>
      </c>
      <c r="N64" s="932">
        <f t="shared" si="5"/>
        <v>7.973185262266802E-2</v>
      </c>
      <c r="O64" s="932">
        <f t="shared" si="5"/>
        <v>9.2453876410286018E-2</v>
      </c>
      <c r="P64" s="932">
        <f t="shared" si="5"/>
        <v>2.0371753848312579E-2</v>
      </c>
    </row>
    <row r="65" spans="1:16" ht="12" customHeight="1" x14ac:dyDescent="0.2">
      <c r="A65" s="438" t="s">
        <v>556</v>
      </c>
      <c r="B65" s="456"/>
      <c r="C65" s="456">
        <f t="shared" si="4"/>
        <v>-0.11584785027447075</v>
      </c>
      <c r="D65" s="456">
        <f t="shared" si="5"/>
        <v>-0.23320158433501648</v>
      </c>
      <c r="E65" s="456">
        <f t="shared" si="5"/>
        <v>9.1089956756243096E-2</v>
      </c>
      <c r="F65" s="456">
        <f t="shared" si="5"/>
        <v>0.16028875903497131</v>
      </c>
      <c r="G65" s="456">
        <f t="shared" si="5"/>
        <v>9.761578052527109E-2</v>
      </c>
      <c r="H65" s="456">
        <f t="shared" si="5"/>
        <v>0.4432674123323983</v>
      </c>
      <c r="I65" s="456">
        <f t="shared" si="5"/>
        <v>2.96573640444453E-2</v>
      </c>
      <c r="J65" s="456">
        <f t="shared" si="5"/>
        <v>-4.0137976968096289E-2</v>
      </c>
      <c r="K65" s="456">
        <f t="shared" si="5"/>
        <v>3.0151925786343625E-3</v>
      </c>
      <c r="L65" s="456">
        <f t="shared" si="5"/>
        <v>0.10921541762103071</v>
      </c>
      <c r="M65" s="456">
        <f t="shared" si="5"/>
        <v>-2.8568570029376739E-2</v>
      </c>
      <c r="N65" s="456">
        <f t="shared" si="5"/>
        <v>-0.11343082310598374</v>
      </c>
      <c r="O65" s="456">
        <f t="shared" si="5"/>
        <v>-2.2575941407688926E-2</v>
      </c>
      <c r="P65" s="456">
        <f t="shared" si="5"/>
        <v>8.6033019780445308E-2</v>
      </c>
    </row>
    <row r="66" spans="1:16" ht="12" customHeight="1" x14ac:dyDescent="0.2">
      <c r="A66" s="659" t="s">
        <v>1106</v>
      </c>
      <c r="B66" s="456"/>
      <c r="C66" s="456">
        <f t="shared" si="4"/>
        <v>-0.11443721687423691</v>
      </c>
      <c r="D66" s="456">
        <f t="shared" si="5"/>
        <v>-0.43904861407723439</v>
      </c>
      <c r="E66" s="456">
        <f t="shared" si="5"/>
        <v>5.8106608457528575E-2</v>
      </c>
      <c r="F66" s="456">
        <f t="shared" si="5"/>
        <v>0.66954589830615285</v>
      </c>
      <c r="G66" s="456">
        <f t="shared" si="5"/>
        <v>-0.2462133644181369</v>
      </c>
      <c r="H66" s="456">
        <f t="shared" si="5"/>
        <v>0.18242081220594009</v>
      </c>
      <c r="I66" s="456">
        <f t="shared" si="5"/>
        <v>0.14069920342320885</v>
      </c>
      <c r="J66" s="456">
        <f t="shared" si="5"/>
        <v>5.971356470920508E-3</v>
      </c>
      <c r="K66" s="456">
        <f t="shared" si="5"/>
        <v>-2.5441359411618736E-3</v>
      </c>
      <c r="L66" s="456">
        <f t="shared" si="5"/>
        <v>0.18072257617757548</v>
      </c>
      <c r="M66" s="456">
        <f t="shared" si="5"/>
        <v>-9.1817310583005463E-2</v>
      </c>
      <c r="N66" s="456">
        <f t="shared" si="5"/>
        <v>-0.16315303589497798</v>
      </c>
      <c r="O66" s="456">
        <f t="shared" si="5"/>
        <v>-0.23647060253499352</v>
      </c>
      <c r="P66" s="456">
        <f t="shared" si="5"/>
        <v>0.14277567315907214</v>
      </c>
    </row>
    <row r="67" spans="1:16" ht="12" customHeight="1" x14ac:dyDescent="0.2">
      <c r="A67" s="659" t="s">
        <v>733</v>
      </c>
      <c r="B67" s="456"/>
      <c r="C67" s="456" t="str">
        <f t="shared" si="4"/>
        <v/>
      </c>
      <c r="D67" s="456" t="str">
        <f t="shared" si="5"/>
        <v/>
      </c>
      <c r="E67" s="456" t="str">
        <f t="shared" si="5"/>
        <v/>
      </c>
      <c r="F67" s="456" t="str">
        <f t="shared" si="5"/>
        <v/>
      </c>
      <c r="G67" s="456">
        <f t="shared" si="5"/>
        <v>17.593139865660067</v>
      </c>
      <c r="H67" s="456">
        <f t="shared" si="5"/>
        <v>2.109546254212439</v>
      </c>
      <c r="I67" s="456">
        <f t="shared" si="5"/>
        <v>1.1440336946368479E-2</v>
      </c>
      <c r="J67" s="456">
        <f t="shared" si="5"/>
        <v>-0.18618725258714597</v>
      </c>
      <c r="K67" s="456">
        <f t="shared" si="5"/>
        <v>-3.6450473905250691E-2</v>
      </c>
      <c r="L67" s="456">
        <f t="shared" si="5"/>
        <v>8.4328633161105504E-2</v>
      </c>
      <c r="M67" s="456">
        <f t="shared" si="5"/>
        <v>-2.2007926567604752E-2</v>
      </c>
      <c r="N67" s="456">
        <f t="shared" si="5"/>
        <v>-0.14243729145033401</v>
      </c>
      <c r="O67" s="456">
        <f t="shared" si="5"/>
        <v>8.7432064746193916E-2</v>
      </c>
      <c r="P67" s="456">
        <f t="shared" si="5"/>
        <v>0.15748692253727925</v>
      </c>
    </row>
    <row r="68" spans="1:16" ht="12" customHeight="1" x14ac:dyDescent="0.2">
      <c r="A68" s="659" t="s">
        <v>734</v>
      </c>
      <c r="B68" s="456"/>
      <c r="C68" s="456">
        <f t="shared" si="4"/>
        <v>0.44515444468907472</v>
      </c>
      <c r="D68" s="456">
        <f t="shared" si="5"/>
        <v>-0.2872114212633573</v>
      </c>
      <c r="E68" s="456">
        <f t="shared" si="5"/>
        <v>0.38092288789218065</v>
      </c>
      <c r="F68" s="456">
        <f t="shared" si="5"/>
        <v>0.23865634697634208</v>
      </c>
      <c r="G68" s="456">
        <f t="shared" si="5"/>
        <v>3.2091555950013451E-3</v>
      </c>
      <c r="H68" s="456">
        <f t="shared" si="5"/>
        <v>-0.1530078419904447</v>
      </c>
      <c r="I68" s="456">
        <f t="shared" si="5"/>
        <v>-6.2902628923988568E-2</v>
      </c>
      <c r="J68" s="456">
        <f t="shared" si="5"/>
        <v>0.34567447295132259</v>
      </c>
      <c r="K68" s="456">
        <f t="shared" si="5"/>
        <v>0.15334599831688256</v>
      </c>
      <c r="L68" s="456">
        <f t="shared" si="5"/>
        <v>-0.29627140257261797</v>
      </c>
      <c r="M68" s="456">
        <f t="shared" si="5"/>
        <v>0.44124829452721293</v>
      </c>
      <c r="N68" s="456">
        <f t="shared" si="5"/>
        <v>-0.12993615743957587</v>
      </c>
      <c r="O68" s="456">
        <f t="shared" si="5"/>
        <v>0.18028759510701176</v>
      </c>
      <c r="P68" s="456">
        <f t="shared" si="5"/>
        <v>-0.26164277403948821</v>
      </c>
    </row>
    <row r="69" spans="1:16" ht="12" customHeight="1" x14ac:dyDescent="0.2">
      <c r="A69" s="659" t="s">
        <v>735</v>
      </c>
      <c r="B69" s="456"/>
      <c r="C69" s="456">
        <f t="shared" si="4"/>
        <v>-0.29456776024279241</v>
      </c>
      <c r="D69" s="456">
        <f t="shared" si="5"/>
        <v>-8.952087254197838E-2</v>
      </c>
      <c r="E69" s="456">
        <f t="shared" si="5"/>
        <v>0.21408303362643077</v>
      </c>
      <c r="F69" s="456">
        <f t="shared" si="5"/>
        <v>-0.23968577170845706</v>
      </c>
      <c r="G69" s="456">
        <f t="shared" si="5"/>
        <v>7.8345450834794716E-2</v>
      </c>
      <c r="H69" s="456">
        <f t="shared" si="5"/>
        <v>2.289226198432992E-2</v>
      </c>
      <c r="I69" s="456">
        <f t="shared" si="5"/>
        <v>-5.3681094347304836E-2</v>
      </c>
      <c r="J69" s="456">
        <f t="shared" si="5"/>
        <v>0.10107219741459539</v>
      </c>
      <c r="K69" s="456">
        <f t="shared" si="5"/>
        <v>2.7907691430990589E-3</v>
      </c>
      <c r="L69" s="456">
        <f t="shared" si="5"/>
        <v>0.28975198890384535</v>
      </c>
      <c r="M69" s="456">
        <f t="shared" si="5"/>
        <v>-5.0515811958723011E-2</v>
      </c>
      <c r="N69" s="456">
        <f t="shared" si="5"/>
        <v>-8.1300859044439511E-2</v>
      </c>
      <c r="O69" s="456">
        <f t="shared" si="5"/>
        <v>-2.3589935011172236E-2</v>
      </c>
      <c r="P69" s="456">
        <f t="shared" si="5"/>
        <v>4.2015331783593624E-2</v>
      </c>
    </row>
    <row r="70" spans="1:16" ht="12" customHeight="1" x14ac:dyDescent="0.2">
      <c r="A70" s="659" t="s">
        <v>1107</v>
      </c>
      <c r="B70" s="456"/>
      <c r="C70" s="456">
        <f t="shared" si="4"/>
        <v>4.0484210242543117E-2</v>
      </c>
      <c r="D70" s="456">
        <f t="shared" si="5"/>
        <v>-4.976255948158026E-2</v>
      </c>
      <c r="E70" s="456">
        <f t="shared" si="5"/>
        <v>-8.9284364044164843E-2</v>
      </c>
      <c r="F70" s="456">
        <f t="shared" si="5"/>
        <v>-0.14487811426455466</v>
      </c>
      <c r="G70" s="456">
        <f t="shared" si="5"/>
        <v>9.8277820029786023E-2</v>
      </c>
      <c r="H70" s="456">
        <f t="shared" si="5"/>
        <v>0.21268041006603</v>
      </c>
      <c r="I70" s="456">
        <f t="shared" si="5"/>
        <v>5.7076961619504374E-2</v>
      </c>
      <c r="J70" s="456">
        <f t="shared" si="5"/>
        <v>-6.3345026923657066E-2</v>
      </c>
      <c r="K70" s="456">
        <f t="shared" si="5"/>
        <v>7.458715384324166E-2</v>
      </c>
      <c r="L70" s="456">
        <f t="shared" si="5"/>
        <v>0.15763946193429224</v>
      </c>
      <c r="M70" s="456">
        <f t="shared" si="5"/>
        <v>-3.6071675385355162E-3</v>
      </c>
      <c r="N70" s="456">
        <f t="shared" si="5"/>
        <v>6.355398209026264E-2</v>
      </c>
      <c r="O70" s="456">
        <f t="shared" si="5"/>
        <v>0.1414951292204627</v>
      </c>
      <c r="P70" s="456">
        <f t="shared" si="5"/>
        <v>0.17023494407697926</v>
      </c>
    </row>
    <row r="71" spans="1:16" ht="12" customHeight="1" x14ac:dyDescent="0.2">
      <c r="A71" s="659" t="s">
        <v>1108</v>
      </c>
      <c r="B71" s="456"/>
      <c r="C71" s="456">
        <f t="shared" si="4"/>
        <v>-9.2417336481119827E-3</v>
      </c>
      <c r="D71" s="456">
        <f t="shared" si="5"/>
        <v>-6.2511097926554182E-3</v>
      </c>
      <c r="E71" s="456">
        <f t="shared" si="5"/>
        <v>-2.7198746279635255E-3</v>
      </c>
      <c r="F71" s="456">
        <f t="shared" si="5"/>
        <v>3.3192173824014404E-2</v>
      </c>
      <c r="G71" s="456">
        <f t="shared" si="5"/>
        <v>-9.3341488065185052E-3</v>
      </c>
      <c r="H71" s="456">
        <f t="shared" si="5"/>
        <v>2.9920031900337651E-2</v>
      </c>
      <c r="I71" s="456">
        <f t="shared" si="5"/>
        <v>-1.7686113833057404E-2</v>
      </c>
      <c r="J71" s="456">
        <f t="shared" si="5"/>
        <v>4.7097936296585541E-2</v>
      </c>
      <c r="K71" s="456">
        <f t="shared" si="5"/>
        <v>2.0854264432658365E-2</v>
      </c>
      <c r="L71" s="456">
        <f t="shared" si="5"/>
        <v>-4.2118567943578711E-3</v>
      </c>
      <c r="M71" s="456">
        <f t="shared" si="5"/>
        <v>-3.0753434020685644E-2</v>
      </c>
      <c r="N71" s="456">
        <f t="shared" si="5"/>
        <v>-5.7684487686908481E-2</v>
      </c>
      <c r="O71" s="456">
        <f t="shared" si="5"/>
        <v>-1.0491280409504311E-2</v>
      </c>
      <c r="P71" s="456">
        <f t="shared" si="5"/>
        <v>2.0027152426214778E-2</v>
      </c>
    </row>
    <row r="72" spans="1:16" ht="12" customHeight="1" x14ac:dyDescent="0.2">
      <c r="A72" s="659" t="s">
        <v>736</v>
      </c>
      <c r="B72" s="456"/>
      <c r="C72" s="456">
        <f t="shared" si="4"/>
        <v>-7.9558296656867533E-4</v>
      </c>
      <c r="D72" s="456">
        <f t="shared" si="5"/>
        <v>2.3778949424855256E-2</v>
      </c>
      <c r="E72" s="456">
        <f t="shared" si="5"/>
        <v>-7.7657927693752793E-4</v>
      </c>
      <c r="F72" s="456">
        <f t="shared" si="5"/>
        <v>0.11684446693728523</v>
      </c>
      <c r="G72" s="456">
        <f t="shared" si="5"/>
        <v>-7.0527091107912554E-3</v>
      </c>
      <c r="H72" s="456">
        <f t="shared" si="5"/>
        <v>-2.4216158571417346E-3</v>
      </c>
      <c r="I72" s="456">
        <f t="shared" si="5"/>
        <v>-1.1588796263341195E-2</v>
      </c>
      <c r="J72" s="456">
        <f t="shared" si="5"/>
        <v>8.2192914727095001E-3</v>
      </c>
      <c r="K72" s="456">
        <f t="shared" si="5"/>
        <v>9.849157521830465E-3</v>
      </c>
      <c r="L72" s="456">
        <f t="shared" si="5"/>
        <v>-9.4988389508310345E-3</v>
      </c>
      <c r="M72" s="456">
        <f t="shared" si="5"/>
        <v>5.931659167891068E-3</v>
      </c>
      <c r="N72" s="456">
        <f t="shared" si="5"/>
        <v>1.2045213901663576E-2</v>
      </c>
      <c r="O72" s="456">
        <f t="shared" si="5"/>
        <v>-5.3819702467386987E-3</v>
      </c>
      <c r="P72" s="456">
        <f t="shared" si="5"/>
        <v>-2.6762526029198153E-3</v>
      </c>
    </row>
    <row r="73" spans="1:16" ht="12" customHeight="1" x14ac:dyDescent="0.2">
      <c r="A73" s="438" t="s">
        <v>737</v>
      </c>
      <c r="B73" s="456"/>
      <c r="C73" s="456">
        <f t="shared" si="4"/>
        <v>2.4887956106775855E-2</v>
      </c>
      <c r="D73" s="456">
        <f t="shared" si="5"/>
        <v>-7.9727151319033407E-2</v>
      </c>
      <c r="E73" s="456">
        <f t="shared" si="5"/>
        <v>4.373759271490818E-2</v>
      </c>
      <c r="F73" s="456">
        <f t="shared" si="5"/>
        <v>8.6596987295349148E-2</v>
      </c>
      <c r="G73" s="456">
        <f t="shared" si="5"/>
        <v>4.7519934897743532E-2</v>
      </c>
      <c r="H73" s="456">
        <f t="shared" si="5"/>
        <v>9.4503957602301902E-2</v>
      </c>
      <c r="I73" s="456">
        <f t="shared" si="5"/>
        <v>-7.3137999484831129E-2</v>
      </c>
      <c r="J73" s="456">
        <f t="shared" si="5"/>
        <v>6.1148782231026377E-3</v>
      </c>
      <c r="K73" s="456">
        <f t="shared" si="5"/>
        <v>0.12200867897710954</v>
      </c>
      <c r="L73" s="456">
        <f t="shared" si="5"/>
        <v>-6.4121461558909632E-2</v>
      </c>
      <c r="M73" s="456">
        <f t="shared" si="5"/>
        <v>-9.3174868462886362E-3</v>
      </c>
      <c r="N73" s="456">
        <f t="shared" si="5"/>
        <v>5.0258889955336894E-3</v>
      </c>
      <c r="O73" s="456">
        <f t="shared" si="5"/>
        <v>0.10904865116693019</v>
      </c>
      <c r="P73" s="456">
        <f t="shared" si="5"/>
        <v>3.0791752652344018E-2</v>
      </c>
    </row>
    <row r="74" spans="1:16" ht="12" customHeight="1" x14ac:dyDescent="0.2">
      <c r="A74" s="457" t="s">
        <v>738</v>
      </c>
      <c r="B74" s="456"/>
      <c r="C74" s="456">
        <f t="shared" si="4"/>
        <v>-9.043736004455516E-3</v>
      </c>
      <c r="D74" s="456">
        <f t="shared" si="5"/>
        <v>-8.0993610786390002E-2</v>
      </c>
      <c r="E74" s="456">
        <f t="shared" si="5"/>
        <v>3.4998631314074879E-2</v>
      </c>
      <c r="F74" s="456">
        <f t="shared" si="5"/>
        <v>-5.1516201627782254E-2</v>
      </c>
      <c r="G74" s="456">
        <f t="shared" si="5"/>
        <v>-0.16957750338015709</v>
      </c>
      <c r="H74" s="456">
        <f t="shared" si="5"/>
        <v>-1.2323667597249122E-2</v>
      </c>
      <c r="I74" s="456">
        <f t="shared" si="5"/>
        <v>0.11509730185592137</v>
      </c>
      <c r="J74" s="456">
        <f t="shared" si="5"/>
        <v>4.7770489677769756E-3</v>
      </c>
      <c r="K74" s="456">
        <f t="shared" si="5"/>
        <v>0.14983752696053898</v>
      </c>
      <c r="L74" s="456">
        <f t="shared" si="5"/>
        <v>-0.10386682071252762</v>
      </c>
      <c r="M74" s="456">
        <f t="shared" si="5"/>
        <v>-6.6111734615359685E-2</v>
      </c>
      <c r="N74" s="456">
        <f t="shared" si="5"/>
        <v>1.3191111302736314E-2</v>
      </c>
      <c r="O74" s="456">
        <f t="shared" si="5"/>
        <v>0.1789112095771046</v>
      </c>
      <c r="P74" s="456">
        <f t="shared" si="5"/>
        <v>-2.0448782526149012E-2</v>
      </c>
    </row>
    <row r="75" spans="1:16" ht="12" customHeight="1" x14ac:dyDescent="0.2">
      <c r="A75" s="659" t="s">
        <v>1109</v>
      </c>
      <c r="B75" s="456"/>
      <c r="C75" s="456">
        <f t="shared" si="4"/>
        <v>0.23639365076287877</v>
      </c>
      <c r="D75" s="456">
        <f t="shared" si="5"/>
        <v>-0.22589764544754243</v>
      </c>
      <c r="E75" s="456">
        <f t="shared" si="5"/>
        <v>5.778957372850746E-2</v>
      </c>
      <c r="F75" s="456">
        <f t="shared" si="5"/>
        <v>0.67459476376379013</v>
      </c>
      <c r="G75" s="456">
        <f t="shared" si="5"/>
        <v>-0.26232112677868202</v>
      </c>
      <c r="H75" s="456">
        <f t="shared" si="5"/>
        <v>0.15823984801111624</v>
      </c>
      <c r="I75" s="456">
        <f t="shared" si="5"/>
        <v>0.21058702525474682</v>
      </c>
      <c r="J75" s="456">
        <f t="shared" si="5"/>
        <v>-2.0582424921915643E-2</v>
      </c>
      <c r="K75" s="456">
        <f t="shared" si="5"/>
        <v>1.9600397605898934E-2</v>
      </c>
      <c r="L75" s="456">
        <f t="shared" si="5"/>
        <v>6.1315216960738494E-2</v>
      </c>
      <c r="M75" s="456">
        <f t="shared" si="5"/>
        <v>-0.14228005977961344</v>
      </c>
      <c r="N75" s="456">
        <f t="shared" si="5"/>
        <v>-0.14663628355108493</v>
      </c>
      <c r="O75" s="456">
        <f t="shared" si="5"/>
        <v>-3.9179445134236213E-2</v>
      </c>
      <c r="P75" s="456">
        <f t="shared" si="5"/>
        <v>0.31496377409869791</v>
      </c>
    </row>
    <row r="76" spans="1:16" ht="12" customHeight="1" x14ac:dyDescent="0.2">
      <c r="A76" s="659" t="s">
        <v>1110</v>
      </c>
      <c r="B76" s="456"/>
      <c r="C76" s="456" t="str">
        <f t="shared" si="4"/>
        <v/>
      </c>
      <c r="D76" s="456" t="str">
        <f t="shared" si="5"/>
        <v/>
      </c>
      <c r="E76" s="456" t="str">
        <f t="shared" si="5"/>
        <v/>
      </c>
      <c r="F76" s="456">
        <f t="shared" si="5"/>
        <v>-1</v>
      </c>
      <c r="G76" s="456" t="str">
        <f t="shared" si="5"/>
        <v/>
      </c>
      <c r="H76" s="456">
        <f t="shared" si="5"/>
        <v>2.0075448725836851</v>
      </c>
      <c r="I76" s="456">
        <f t="shared" si="5"/>
        <v>-1</v>
      </c>
      <c r="J76" s="456" t="str">
        <f t="shared" si="5"/>
        <v/>
      </c>
      <c r="K76" s="456" t="str">
        <f t="shared" si="5"/>
        <v/>
      </c>
      <c r="L76" s="456">
        <f t="shared" si="5"/>
        <v>-1</v>
      </c>
      <c r="M76" s="456" t="str">
        <f t="shared" si="5"/>
        <v/>
      </c>
      <c r="N76" s="456">
        <f t="shared" si="5"/>
        <v>-1</v>
      </c>
      <c r="O76" s="456" t="str">
        <f t="shared" si="5"/>
        <v/>
      </c>
      <c r="P76" s="456" t="str">
        <f t="shared" si="5"/>
        <v/>
      </c>
    </row>
    <row r="77" spans="1:16" ht="12" customHeight="1" x14ac:dyDescent="0.2">
      <c r="A77" s="659" t="s">
        <v>739</v>
      </c>
      <c r="B77" s="456"/>
      <c r="C77" s="456" t="str">
        <f t="shared" si="4"/>
        <v/>
      </c>
      <c r="D77" s="456" t="str">
        <f t="shared" si="5"/>
        <v/>
      </c>
      <c r="E77" s="456" t="str">
        <f t="shared" si="5"/>
        <v/>
      </c>
      <c r="F77" s="456" t="str">
        <f t="shared" si="5"/>
        <v/>
      </c>
      <c r="G77" s="456" t="str">
        <f t="shared" si="5"/>
        <v/>
      </c>
      <c r="H77" s="456">
        <f t="shared" si="5"/>
        <v>4.4925301713611612</v>
      </c>
      <c r="I77" s="456">
        <f t="shared" si="5"/>
        <v>1.5233139063865822</v>
      </c>
      <c r="J77" s="456">
        <f t="shared" si="5"/>
        <v>-7.5612309876032957E-2</v>
      </c>
      <c r="K77" s="456">
        <f t="shared" si="5"/>
        <v>-0.12124322958758116</v>
      </c>
      <c r="L77" s="456">
        <f t="shared" si="5"/>
        <v>-0.62339928057145699</v>
      </c>
      <c r="M77" s="456">
        <f t="shared" si="5"/>
        <v>1.3842204976848032</v>
      </c>
      <c r="N77" s="456">
        <f t="shared" si="5"/>
        <v>-0.33340791035993089</v>
      </c>
      <c r="O77" s="456">
        <f t="shared" si="5"/>
        <v>0.70153305171667402</v>
      </c>
      <c r="P77" s="456">
        <f t="shared" si="5"/>
        <v>-0.15827759608246905</v>
      </c>
    </row>
    <row r="78" spans="1:16" ht="12" customHeight="1" x14ac:dyDescent="0.2">
      <c r="A78" s="659" t="s">
        <v>740</v>
      </c>
      <c r="B78" s="456"/>
      <c r="C78" s="456">
        <f t="shared" si="4"/>
        <v>-3.8103206014454716E-2</v>
      </c>
      <c r="D78" s="456">
        <f t="shared" si="5"/>
        <v>-7.6114732154532017E-2</v>
      </c>
      <c r="E78" s="456">
        <f t="shared" si="5"/>
        <v>4.3063462416320641E-2</v>
      </c>
      <c r="F78" s="456">
        <f t="shared" si="5"/>
        <v>5.1063161284973013E-2</v>
      </c>
      <c r="G78" s="456">
        <f t="shared" si="5"/>
        <v>-5.1350506235463889E-2</v>
      </c>
      <c r="H78" s="456">
        <f t="shared" si="5"/>
        <v>-3.7602631608995241E-2</v>
      </c>
      <c r="I78" s="456">
        <f t="shared" si="5"/>
        <v>0.12682715859797078</v>
      </c>
      <c r="J78" s="456">
        <f t="shared" si="5"/>
        <v>3.8705599134798652E-2</v>
      </c>
      <c r="K78" s="456">
        <f t="shared" si="5"/>
        <v>0.4583728597104324</v>
      </c>
      <c r="L78" s="456">
        <f t="shared" si="5"/>
        <v>-5.7988235520405107E-2</v>
      </c>
      <c r="M78" s="456">
        <f t="shared" si="5"/>
        <v>-4.4576572539707149E-2</v>
      </c>
      <c r="N78" s="456">
        <f t="shared" si="5"/>
        <v>0.2484331085998539</v>
      </c>
      <c r="O78" s="456">
        <f t="shared" si="5"/>
        <v>5.7205094576945337E-2</v>
      </c>
      <c r="P78" s="456">
        <f t="shared" si="5"/>
        <v>-1.4927995284865769E-2</v>
      </c>
    </row>
    <row r="79" spans="1:16" ht="12" customHeight="1" x14ac:dyDescent="0.2">
      <c r="A79" s="659" t="s">
        <v>47</v>
      </c>
      <c r="B79" s="456"/>
      <c r="C79" s="456">
        <f t="shared" si="4"/>
        <v>-0.5295992415370252</v>
      </c>
      <c r="D79" s="456">
        <f t="shared" ref="D79:P81" si="6">IF(C36&gt;0.1,D36/C36-1,"")</f>
        <v>0.52353321301722144</v>
      </c>
      <c r="E79" s="456">
        <f t="shared" si="6"/>
        <v>-0.22459014300920943</v>
      </c>
      <c r="F79" s="456">
        <f t="shared" si="6"/>
        <v>-1</v>
      </c>
      <c r="G79" s="456" t="str">
        <f t="shared" si="6"/>
        <v/>
      </c>
      <c r="H79" s="456">
        <f t="shared" si="6"/>
        <v>-0.78641928437321962</v>
      </c>
      <c r="I79" s="456">
        <f t="shared" si="6"/>
        <v>-0.56802517766597571</v>
      </c>
      <c r="J79" s="456">
        <f t="shared" si="6"/>
        <v>-1</v>
      </c>
      <c r="K79" s="456" t="str">
        <f t="shared" si="6"/>
        <v/>
      </c>
      <c r="L79" s="456" t="str">
        <f t="shared" si="6"/>
        <v/>
      </c>
      <c r="M79" s="456" t="str">
        <f t="shared" si="6"/>
        <v/>
      </c>
      <c r="N79" s="456" t="str">
        <f t="shared" si="6"/>
        <v/>
      </c>
      <c r="O79" s="456" t="str">
        <f t="shared" si="6"/>
        <v/>
      </c>
      <c r="P79" s="456" t="str">
        <f t="shared" si="6"/>
        <v/>
      </c>
    </row>
    <row r="80" spans="1:16" ht="12" customHeight="1" x14ac:dyDescent="0.2">
      <c r="A80" s="659" t="s">
        <v>1111</v>
      </c>
      <c r="B80" s="456"/>
      <c r="C80" s="456">
        <f t="shared" si="4"/>
        <v>2.7022212161151193E-2</v>
      </c>
      <c r="D80" s="456">
        <f t="shared" si="6"/>
        <v>2.4651027601523268E-2</v>
      </c>
      <c r="E80" s="456">
        <f t="shared" si="6"/>
        <v>2.7655243801920193E-2</v>
      </c>
      <c r="F80" s="456">
        <f t="shared" si="6"/>
        <v>-6.7247055337650852E-2</v>
      </c>
      <c r="G80" s="456">
        <f t="shared" si="6"/>
        <v>-3.1147182283402852E-2</v>
      </c>
      <c r="H80" s="456">
        <f t="shared" si="6"/>
        <v>-7.6596219467973348E-2</v>
      </c>
      <c r="I80" s="456">
        <f t="shared" si="6"/>
        <v>6.0591703600221258E-4</v>
      </c>
      <c r="J80" s="456">
        <f t="shared" si="6"/>
        <v>7.9551808167370508E-2</v>
      </c>
      <c r="K80" s="456">
        <f t="shared" si="6"/>
        <v>2.1775101171340516E-2</v>
      </c>
      <c r="L80" s="456">
        <f t="shared" si="6"/>
        <v>-1.3873181705709947E-2</v>
      </c>
      <c r="M80" s="456">
        <f t="shared" si="6"/>
        <v>0.10025423016334423</v>
      </c>
      <c r="N80" s="456">
        <f t="shared" si="6"/>
        <v>5.4403812217262981E-2</v>
      </c>
      <c r="O80" s="456">
        <f t="shared" si="6"/>
        <v>7.7091680536798934E-2</v>
      </c>
      <c r="P80" s="456">
        <f t="shared" si="6"/>
        <v>-7.8287878530068911E-3</v>
      </c>
    </row>
    <row r="81" spans="1:16" ht="12" customHeight="1" x14ac:dyDescent="0.2">
      <c r="A81" s="659" t="s">
        <v>1112</v>
      </c>
      <c r="B81" s="456"/>
      <c r="C81" s="456">
        <f t="shared" si="4"/>
        <v>-2.7766926394690139E-2</v>
      </c>
      <c r="D81" s="456">
        <f t="shared" si="6"/>
        <v>7.275344811008444E-2</v>
      </c>
      <c r="E81" s="456">
        <f t="shared" si="6"/>
        <v>-3.5279246333366321E-2</v>
      </c>
      <c r="F81" s="456">
        <f t="shared" si="6"/>
        <v>9.4388043501593133E-2</v>
      </c>
      <c r="G81" s="456">
        <f t="shared" si="6"/>
        <v>0.2658360316448547</v>
      </c>
      <c r="H81" s="456">
        <f t="shared" si="6"/>
        <v>-3.6035222799719269E-2</v>
      </c>
      <c r="I81" s="456">
        <f t="shared" si="6"/>
        <v>1.5890577992674348E-3</v>
      </c>
      <c r="J81" s="456">
        <f t="shared" si="6"/>
        <v>8.395566717543046E-2</v>
      </c>
      <c r="K81" s="456">
        <f t="shared" si="6"/>
        <v>-8.2828105357315995E-2</v>
      </c>
      <c r="L81" s="456">
        <f t="shared" si="6"/>
        <v>-5.9311285258179192E-2</v>
      </c>
      <c r="M81" s="456">
        <f t="shared" si="6"/>
        <v>9.4751194170473285E-2</v>
      </c>
      <c r="N81" s="456">
        <f t="shared" si="6"/>
        <v>-3.0641601821638886E-2</v>
      </c>
      <c r="O81" s="456">
        <f t="shared" si="6"/>
        <v>0.33130471400854433</v>
      </c>
      <c r="P81" s="456">
        <f t="shared" si="6"/>
        <v>-0.20524151243262689</v>
      </c>
    </row>
    <row r="82" spans="1:16" s="507" customFormat="1" ht="20.25" customHeight="1" x14ac:dyDescent="0.2">
      <c r="A82" s="927" t="s">
        <v>741</v>
      </c>
      <c r="B82" s="930"/>
      <c r="C82" s="935">
        <f t="shared" ref="C82:P82" si="7">IF(B39&gt;0.1,C39/B39-1,"")</f>
        <v>-3.1352795688458168E-2</v>
      </c>
      <c r="D82" s="935">
        <f t="shared" si="7"/>
        <v>7.5275870659828215E-2</v>
      </c>
      <c r="E82" s="935">
        <f t="shared" si="7"/>
        <v>2.1598727780229421E-2</v>
      </c>
      <c r="F82" s="935">
        <f t="shared" si="7"/>
        <v>-0.13851643209459052</v>
      </c>
      <c r="G82" s="935">
        <f t="shared" si="7"/>
        <v>7.8287892257265401E-2</v>
      </c>
      <c r="H82" s="935">
        <f t="shared" si="7"/>
        <v>0.10090053925855536</v>
      </c>
      <c r="I82" s="935">
        <f t="shared" si="7"/>
        <v>-4.6415557734249324E-2</v>
      </c>
      <c r="J82" s="935">
        <f t="shared" si="7"/>
        <v>-6.5677155802642884E-2</v>
      </c>
      <c r="K82" s="935">
        <f t="shared" si="7"/>
        <v>6.9364584791528072E-2</v>
      </c>
      <c r="L82" s="935">
        <f t="shared" si="7"/>
        <v>1.2641053916363942E-2</v>
      </c>
      <c r="M82" s="935">
        <f t="shared" si="7"/>
        <v>-1.3028301071232651E-2</v>
      </c>
      <c r="N82" s="935">
        <f t="shared" si="7"/>
        <v>6.2019361406683737E-2</v>
      </c>
      <c r="O82" s="935">
        <f t="shared" si="7"/>
        <v>3.6133202711479129E-2</v>
      </c>
      <c r="P82" s="935">
        <f t="shared" si="7"/>
        <v>3.3604493540180913E-2</v>
      </c>
    </row>
    <row r="83" spans="1:16" s="507" customFormat="1" ht="20.25" customHeight="1" x14ac:dyDescent="0.2">
      <c r="A83" s="515" t="s">
        <v>743</v>
      </c>
      <c r="B83" s="519"/>
      <c r="C83" s="519">
        <f t="shared" ref="C83:K83" si="8">IF(B41&gt;0.1,C41/B41-1,"")</f>
        <v>2.2847998905605849E-2</v>
      </c>
      <c r="D83" s="519">
        <f t="shared" si="8"/>
        <v>6.6812799042115234E-3</v>
      </c>
      <c r="E83" s="519">
        <f t="shared" si="8"/>
        <v>2.7691181106918261E-2</v>
      </c>
      <c r="F83" s="519">
        <f t="shared" si="8"/>
        <v>-6.7530491499887102E-2</v>
      </c>
      <c r="G83" s="519">
        <f t="shared" si="8"/>
        <v>1.4438000192634304E-2</v>
      </c>
      <c r="H83" s="519">
        <f t="shared" si="8"/>
        <v>7.5553914374400177E-2</v>
      </c>
      <c r="I83" s="519">
        <f t="shared" si="8"/>
        <v>-7.5615343325708961E-3</v>
      </c>
      <c r="J83" s="519">
        <f t="shared" si="8"/>
        <v>-2.3703722047622722E-2</v>
      </c>
      <c r="K83" s="519">
        <f t="shared" si="8"/>
        <v>3.7176662590923337E-2</v>
      </c>
      <c r="L83" s="519">
        <f t="shared" ref="L83" si="9">IF(K41&gt;0.1,L41/K41-1,"")</f>
        <v>-9.3997207152133333E-3</v>
      </c>
      <c r="M83" s="519">
        <f t="shared" ref="M83:P83" si="10">IF(L41&gt;0.1,M41/L41-1,"")</f>
        <v>1.5912938262270249E-2</v>
      </c>
      <c r="N83" s="519">
        <f t="shared" si="10"/>
        <v>1.3066707907912534E-2</v>
      </c>
      <c r="O83" s="519">
        <f t="shared" si="10"/>
        <v>4.0566249953798206E-2</v>
      </c>
      <c r="P83" s="519">
        <f t="shared" si="10"/>
        <v>3.6247584034132307E-2</v>
      </c>
    </row>
    <row r="84" spans="1:16" x14ac:dyDescent="0.2">
      <c r="A84" s="517" t="s">
        <v>747</v>
      </c>
      <c r="B84" s="518"/>
      <c r="C84" s="518"/>
      <c r="D84" s="518"/>
      <c r="E84" s="518"/>
      <c r="F84" s="518"/>
      <c r="G84" s="518"/>
      <c r="H84" s="518"/>
      <c r="I84" s="518"/>
      <c r="J84" s="518"/>
      <c r="K84" s="518"/>
      <c r="L84" s="518"/>
      <c r="M84" s="518"/>
      <c r="N84" s="518"/>
      <c r="O84" s="518"/>
    </row>
    <row r="85" spans="1:16" s="507" customFormat="1" ht="25.15" customHeight="1" x14ac:dyDescent="0.2">
      <c r="A85" s="504" t="str">
        <f>Index!B28</f>
        <v>Table 3s    RMI constant price GDP by expenditure, contribution to change, FY2004-FY2018, (experimental)</v>
      </c>
      <c r="B85" s="505"/>
      <c r="C85" s="505"/>
      <c r="D85" s="505"/>
      <c r="E85" s="506"/>
      <c r="F85" s="506"/>
      <c r="G85" s="506"/>
      <c r="H85" s="506"/>
      <c r="I85" s="506"/>
      <c r="J85" s="506"/>
      <c r="K85" s="506"/>
      <c r="L85" s="506"/>
      <c r="M85" s="506"/>
      <c r="N85" s="506"/>
      <c r="O85" s="506"/>
    </row>
    <row r="86" spans="1:16" s="510" customFormat="1" ht="20.100000000000001" customHeight="1" x14ac:dyDescent="0.2">
      <c r="A86" s="508"/>
      <c r="B86" s="509" t="str">
        <f>B$2</f>
        <v>FY2004</v>
      </c>
      <c r="C86" s="509" t="str">
        <f t="shared" ref="C86:P86" si="11">C$2</f>
        <v>FY2005</v>
      </c>
      <c r="D86" s="509" t="str">
        <f t="shared" si="11"/>
        <v>FY2006</v>
      </c>
      <c r="E86" s="509" t="str">
        <f t="shared" si="11"/>
        <v>FY2007</v>
      </c>
      <c r="F86" s="509" t="str">
        <f t="shared" si="11"/>
        <v>FY2008</v>
      </c>
      <c r="G86" s="509" t="str">
        <f t="shared" si="11"/>
        <v>FY2009</v>
      </c>
      <c r="H86" s="509" t="str">
        <f t="shared" si="11"/>
        <v>FY2010</v>
      </c>
      <c r="I86" s="509" t="str">
        <f t="shared" si="11"/>
        <v>FY2011</v>
      </c>
      <c r="J86" s="509" t="str">
        <f t="shared" si="11"/>
        <v>FY2012</v>
      </c>
      <c r="K86" s="509" t="str">
        <f t="shared" si="11"/>
        <v>FY2013</v>
      </c>
      <c r="L86" s="509" t="str">
        <f t="shared" si="11"/>
        <v>FY2014</v>
      </c>
      <c r="M86" s="509" t="str">
        <f t="shared" si="11"/>
        <v>FY2015</v>
      </c>
      <c r="N86" s="509" t="str">
        <f t="shared" si="11"/>
        <v>FY2016</v>
      </c>
      <c r="O86" s="509" t="str">
        <f t="shared" si="11"/>
        <v>FY2017</v>
      </c>
      <c r="P86" s="509" t="str">
        <f t="shared" si="11"/>
        <v>FY2018</v>
      </c>
    </row>
    <row r="87" spans="1:16" ht="20.100000000000001" customHeight="1" x14ac:dyDescent="0.2">
      <c r="A87" s="438" t="s">
        <v>723</v>
      </c>
      <c r="B87" s="456"/>
      <c r="C87" s="456">
        <f>(C3-B3)/(C$39-B$39)*C$82</f>
        <v>8.8332911304638967E-3</v>
      </c>
      <c r="D87" s="456">
        <f t="shared" ref="D87:O87" si="12">(D3-C3)/(D$39-C$39)*D$82</f>
        <v>1.9882907413469146E-2</v>
      </c>
      <c r="E87" s="456">
        <f t="shared" si="12"/>
        <v>2.8070166771931949E-2</v>
      </c>
      <c r="F87" s="456">
        <f t="shared" si="12"/>
        <v>-1.5794038883902722E-2</v>
      </c>
      <c r="G87" s="456">
        <f t="shared" si="12"/>
        <v>-5.115013852750358E-3</v>
      </c>
      <c r="H87" s="456">
        <f t="shared" si="12"/>
        <v>-3.50549635476509E-3</v>
      </c>
      <c r="I87" s="456">
        <f t="shared" si="12"/>
        <v>2.2142991354885014E-3</v>
      </c>
      <c r="J87" s="456">
        <f t="shared" si="12"/>
        <v>2.8664020517801186E-2</v>
      </c>
      <c r="K87" s="456">
        <f t="shared" si="12"/>
        <v>1.4581585493375674E-3</v>
      </c>
      <c r="L87" s="456">
        <f t="shared" si="12"/>
        <v>-3.1509560237378893E-2</v>
      </c>
      <c r="M87" s="456">
        <f t="shared" si="12"/>
        <v>2.396591003676829E-2</v>
      </c>
      <c r="N87" s="456">
        <f t="shared" si="12"/>
        <v>5.302082195375965E-2</v>
      </c>
      <c r="O87" s="456">
        <f t="shared" si="12"/>
        <v>2.0539905878374353E-3</v>
      </c>
      <c r="P87" s="456">
        <f t="shared" ref="P87:P105" si="13">(P3-O3)/(P$39-O$39)*P$82</f>
        <v>2.993689910336925E-2</v>
      </c>
    </row>
    <row r="88" spans="1:16" ht="12" customHeight="1" x14ac:dyDescent="0.2">
      <c r="A88" s="457" t="s">
        <v>724</v>
      </c>
      <c r="B88" s="456"/>
      <c r="C88" s="456">
        <f t="shared" ref="C88:O122" si="14">(C4-B4)/(C$39-B$39)*C$82</f>
        <v>1.0210085940337581E-3</v>
      </c>
      <c r="D88" s="456">
        <f t="shared" si="14"/>
        <v>3.3092919349483343E-2</v>
      </c>
      <c r="E88" s="456">
        <f t="shared" si="14"/>
        <v>2.3079512682880273E-2</v>
      </c>
      <c r="F88" s="456">
        <f t="shared" si="14"/>
        <v>-1.0563868749983159E-2</v>
      </c>
      <c r="G88" s="456">
        <f t="shared" si="14"/>
        <v>-7.8467786155752054E-4</v>
      </c>
      <c r="H88" s="456">
        <f t="shared" si="14"/>
        <v>6.1313865000351599E-3</v>
      </c>
      <c r="I88" s="456">
        <f t="shared" si="14"/>
        <v>9.0091263293081147E-3</v>
      </c>
      <c r="J88" s="456">
        <f t="shared" si="14"/>
        <v>7.0386264629139078E-3</v>
      </c>
      <c r="K88" s="456">
        <f t="shared" si="14"/>
        <v>9.05406836240529E-3</v>
      </c>
      <c r="L88" s="456">
        <f t="shared" si="14"/>
        <v>-3.0978164742284913E-2</v>
      </c>
      <c r="M88" s="456">
        <f t="shared" si="14"/>
        <v>2.8631121312204565E-3</v>
      </c>
      <c r="N88" s="456">
        <f t="shared" si="14"/>
        <v>2.9169344173498177E-2</v>
      </c>
      <c r="O88" s="456">
        <f t="shared" si="14"/>
        <v>6.2762186184278446E-3</v>
      </c>
      <c r="P88" s="456">
        <f t="shared" si="13"/>
        <v>2.1263059528695536E-2</v>
      </c>
    </row>
    <row r="89" spans="1:16" ht="12" customHeight="1" x14ac:dyDescent="0.2">
      <c r="A89" s="457" t="s">
        <v>34</v>
      </c>
      <c r="B89" s="456"/>
      <c r="C89" s="456">
        <f t="shared" si="14"/>
        <v>1.8572812264823053E-3</v>
      </c>
      <c r="D89" s="456">
        <f t="shared" si="14"/>
        <v>-9.2803065431772171E-3</v>
      </c>
      <c r="E89" s="456">
        <f t="shared" si="14"/>
        <v>5.9278012283752813E-3</v>
      </c>
      <c r="F89" s="456">
        <f t="shared" si="14"/>
        <v>-2.18268421133572E-3</v>
      </c>
      <c r="G89" s="456">
        <f t="shared" si="14"/>
        <v>1.0827162727235671E-3</v>
      </c>
      <c r="H89" s="456">
        <f t="shared" si="14"/>
        <v>-4.3035688501893458E-3</v>
      </c>
      <c r="I89" s="456">
        <f t="shared" si="14"/>
        <v>-3.882818609166509E-3</v>
      </c>
      <c r="J89" s="456">
        <f t="shared" si="14"/>
        <v>1.365658630213553E-2</v>
      </c>
      <c r="K89" s="456">
        <f t="shared" si="14"/>
        <v>-5.7376494362381411E-3</v>
      </c>
      <c r="L89" s="456">
        <f t="shared" si="14"/>
        <v>-6.0292570990906642E-3</v>
      </c>
      <c r="M89" s="456">
        <f t="shared" si="14"/>
        <v>2.0064948882409298E-2</v>
      </c>
      <c r="N89" s="456">
        <f t="shared" si="14"/>
        <v>1.1275129151207394E-2</v>
      </c>
      <c r="O89" s="456">
        <f t="shared" si="14"/>
        <v>-5.8501978068742954E-3</v>
      </c>
      <c r="P89" s="456">
        <f t="shared" si="13"/>
        <v>8.4550063782964559E-3</v>
      </c>
    </row>
    <row r="90" spans="1:16" ht="12" customHeight="1" x14ac:dyDescent="0.2">
      <c r="A90" s="457" t="s">
        <v>35</v>
      </c>
      <c r="B90" s="456"/>
      <c r="C90" s="456">
        <f t="shared" si="14"/>
        <v>6.0353231269306609E-3</v>
      </c>
      <c r="D90" s="456">
        <f t="shared" si="14"/>
        <v>-4.3875650017289724E-3</v>
      </c>
      <c r="E90" s="456">
        <f t="shared" si="14"/>
        <v>-1.5858914766474579E-3</v>
      </c>
      <c r="F90" s="456">
        <f t="shared" si="14"/>
        <v>-2.7359244467211209E-3</v>
      </c>
      <c r="G90" s="456">
        <f t="shared" si="14"/>
        <v>-5.1535806201177337E-3</v>
      </c>
      <c r="H90" s="456">
        <f t="shared" si="14"/>
        <v>-4.5054750633026332E-3</v>
      </c>
      <c r="I90" s="456">
        <f t="shared" si="14"/>
        <v>-2.6457923277937844E-3</v>
      </c>
      <c r="J90" s="456">
        <f t="shared" si="14"/>
        <v>7.9916192641089744E-3</v>
      </c>
      <c r="K90" s="456">
        <f t="shared" si="14"/>
        <v>-2.2269108728427433E-3</v>
      </c>
      <c r="L90" s="456">
        <f t="shared" si="14"/>
        <v>5.3126379541431623E-3</v>
      </c>
      <c r="M90" s="456">
        <f t="shared" si="14"/>
        <v>9.8335119096016319E-4</v>
      </c>
      <c r="N90" s="456">
        <f t="shared" si="14"/>
        <v>1.2855650173007493E-2</v>
      </c>
      <c r="O90" s="456">
        <f t="shared" si="14"/>
        <v>1.451943005191276E-3</v>
      </c>
      <c r="P90" s="456">
        <f t="shared" si="13"/>
        <v>1.6858432297290466E-4</v>
      </c>
    </row>
    <row r="91" spans="1:16" ht="12" customHeight="1" x14ac:dyDescent="0.2">
      <c r="A91" s="457" t="s">
        <v>952</v>
      </c>
      <c r="B91" s="456"/>
      <c r="C91" s="456">
        <f t="shared" si="14"/>
        <v>-8.0335985063895683E-5</v>
      </c>
      <c r="D91" s="456">
        <f t="shared" si="14"/>
        <v>4.5787321509477855E-4</v>
      </c>
      <c r="E91" s="456">
        <f t="shared" si="14"/>
        <v>6.4874876611381333E-4</v>
      </c>
      <c r="F91" s="456">
        <f t="shared" si="14"/>
        <v>-3.1158562887528287E-4</v>
      </c>
      <c r="G91" s="456">
        <f t="shared" si="14"/>
        <v>-2.5945295277660948E-4</v>
      </c>
      <c r="H91" s="456">
        <f t="shared" si="14"/>
        <v>-8.2781094026170346E-4</v>
      </c>
      <c r="I91" s="456">
        <f t="shared" si="14"/>
        <v>-2.6623048816513435E-4</v>
      </c>
      <c r="J91" s="456">
        <f t="shared" si="14"/>
        <v>-2.2830563287647446E-5</v>
      </c>
      <c r="K91" s="456">
        <f t="shared" si="14"/>
        <v>3.68654574245979E-4</v>
      </c>
      <c r="L91" s="456">
        <f t="shared" si="14"/>
        <v>1.852061704076275E-4</v>
      </c>
      <c r="M91" s="456">
        <f t="shared" si="14"/>
        <v>5.4540514531041264E-5</v>
      </c>
      <c r="N91" s="456">
        <f t="shared" si="14"/>
        <v>-2.7933652215103339E-4</v>
      </c>
      <c r="O91" s="456">
        <f t="shared" si="14"/>
        <v>1.7606240137537727E-4</v>
      </c>
      <c r="P91" s="456">
        <f t="shared" si="13"/>
        <v>5.0240782170597476E-5</v>
      </c>
    </row>
    <row r="92" spans="1:16" ht="12" customHeight="1" x14ac:dyDescent="0.2">
      <c r="A92" s="438" t="s">
        <v>725</v>
      </c>
      <c r="B92" s="456"/>
      <c r="C92" s="456">
        <f t="shared" si="14"/>
        <v>2.5296416816119959E-4</v>
      </c>
      <c r="D92" s="456">
        <f t="shared" si="14"/>
        <v>-4.1427992099781541E-2</v>
      </c>
      <c r="E92" s="456">
        <f t="shared" si="14"/>
        <v>2.7138572069845868E-2</v>
      </c>
      <c r="F92" s="456">
        <f t="shared" si="14"/>
        <v>-4.2112627890573108E-2</v>
      </c>
      <c r="G92" s="456">
        <f t="shared" si="14"/>
        <v>-5.3614408884752614E-2</v>
      </c>
      <c r="H92" s="456">
        <f t="shared" si="14"/>
        <v>-2.9582332335920062E-3</v>
      </c>
      <c r="I92" s="456">
        <f t="shared" si="14"/>
        <v>2.9732194294013248E-2</v>
      </c>
      <c r="J92" s="456">
        <f t="shared" si="14"/>
        <v>1.2217378075570908E-2</v>
      </c>
      <c r="K92" s="456">
        <f t="shared" si="14"/>
        <v>5.9424746012010268E-2</v>
      </c>
      <c r="L92" s="456">
        <f t="shared" si="14"/>
        <v>-3.5007259652457365E-2</v>
      </c>
      <c r="M92" s="456">
        <f t="shared" si="14"/>
        <v>-8.4470484942228384E-3</v>
      </c>
      <c r="N92" s="456">
        <f t="shared" si="14"/>
        <v>2.2824975794578449E-2</v>
      </c>
      <c r="O92" s="456">
        <f t="shared" si="14"/>
        <v>7.5073865708091728E-2</v>
      </c>
      <c r="P92" s="456">
        <f t="shared" si="13"/>
        <v>-6.2432884371886512E-3</v>
      </c>
    </row>
    <row r="93" spans="1:16" ht="12" customHeight="1" x14ac:dyDescent="0.2">
      <c r="A93" s="457" t="s">
        <v>726</v>
      </c>
      <c r="B93" s="456"/>
      <c r="C93" s="456">
        <f t="shared" si="14"/>
        <v>-1.6511415777777533E-4</v>
      </c>
      <c r="D93" s="456">
        <f t="shared" si="14"/>
        <v>-4.2943135302780079E-2</v>
      </c>
      <c r="E93" s="456">
        <f t="shared" si="14"/>
        <v>2.4175949477902962E-2</v>
      </c>
      <c r="F93" s="456">
        <f t="shared" si="14"/>
        <v>-4.3006651031170649E-2</v>
      </c>
      <c r="G93" s="456">
        <f t="shared" si="14"/>
        <v>-5.3683145837268999E-2</v>
      </c>
      <c r="H93" s="456">
        <f t="shared" si="14"/>
        <v>-3.9314536086767458E-3</v>
      </c>
      <c r="I93" s="456">
        <f t="shared" si="14"/>
        <v>3.047134046101075E-2</v>
      </c>
      <c r="J93" s="456">
        <f t="shared" si="14"/>
        <v>1.1490336088652299E-2</v>
      </c>
      <c r="K93" s="456">
        <f t="shared" si="14"/>
        <v>5.8362752436086095E-2</v>
      </c>
      <c r="L93" s="456">
        <f t="shared" si="14"/>
        <v>-3.669521224171169E-2</v>
      </c>
      <c r="M93" s="456">
        <f t="shared" si="14"/>
        <v>-9.9038323409870489E-3</v>
      </c>
      <c r="N93" s="456">
        <f t="shared" si="14"/>
        <v>2.3102725578492047E-2</v>
      </c>
      <c r="O93" s="456">
        <f t="shared" si="14"/>
        <v>7.3135463350521068E-2</v>
      </c>
      <c r="P93" s="456">
        <f t="shared" si="13"/>
        <v>-8.9208117702724368E-3</v>
      </c>
    </row>
    <row r="94" spans="1:16" ht="12" customHeight="1" x14ac:dyDescent="0.2">
      <c r="A94" s="457" t="s">
        <v>727</v>
      </c>
      <c r="B94" s="456"/>
      <c r="C94" s="456">
        <f t="shared" si="14"/>
        <v>4.1808886962721101E-4</v>
      </c>
      <c r="D94" s="456">
        <f t="shared" si="14"/>
        <v>1.5151758578852382E-3</v>
      </c>
      <c r="E94" s="456">
        <f t="shared" si="14"/>
        <v>2.9626124689944335E-3</v>
      </c>
      <c r="F94" s="456">
        <f t="shared" si="14"/>
        <v>8.939835048846264E-4</v>
      </c>
      <c r="G94" s="456">
        <f t="shared" si="14"/>
        <v>6.8748454683806813E-5</v>
      </c>
      <c r="H94" s="456">
        <f t="shared" si="14"/>
        <v>9.7324170921545721E-4</v>
      </c>
      <c r="I94" s="456">
        <f t="shared" si="14"/>
        <v>-7.3916554579690817E-4</v>
      </c>
      <c r="J94" s="456">
        <f t="shared" si="14"/>
        <v>7.2706230897772481E-4</v>
      </c>
      <c r="K94" s="456">
        <f t="shared" si="14"/>
        <v>1.0620044512116757E-3</v>
      </c>
      <c r="L94" s="456">
        <f t="shared" si="14"/>
        <v>1.6879017399571679E-3</v>
      </c>
      <c r="M94" s="456">
        <f t="shared" si="14"/>
        <v>1.4567838467642079E-3</v>
      </c>
      <c r="N94" s="456">
        <f t="shared" si="14"/>
        <v>-2.7769890653524368E-4</v>
      </c>
      <c r="O94" s="456">
        <f t="shared" si="14"/>
        <v>1.9383736138131307E-3</v>
      </c>
      <c r="P94" s="456">
        <f t="shared" si="13"/>
        <v>2.6775325802080776E-3</v>
      </c>
    </row>
    <row r="95" spans="1:16" ht="12" customHeight="1" x14ac:dyDescent="0.2">
      <c r="A95" s="924" t="s">
        <v>728</v>
      </c>
      <c r="B95" s="456"/>
      <c r="C95" s="456">
        <f t="shared" si="14"/>
        <v>1.1875303341910566E-3</v>
      </c>
      <c r="D95" s="456">
        <f t="shared" si="14"/>
        <v>1.5149799285650424E-3</v>
      </c>
      <c r="E95" s="456">
        <f t="shared" si="14"/>
        <v>2.6568336259405441E-3</v>
      </c>
      <c r="F95" s="456">
        <f t="shared" si="14"/>
        <v>-3.4991398257582364E-4</v>
      </c>
      <c r="G95" s="456">
        <f t="shared" si="14"/>
        <v>-2.2496859218163637E-3</v>
      </c>
      <c r="H95" s="456">
        <f t="shared" si="14"/>
        <v>7.387849461594812E-4</v>
      </c>
      <c r="I95" s="456">
        <f t="shared" si="14"/>
        <v>-7.7242925497973051E-4</v>
      </c>
      <c r="J95" s="456">
        <f t="shared" si="14"/>
        <v>-1.5937574861385264E-4</v>
      </c>
      <c r="K95" s="456">
        <f t="shared" si="14"/>
        <v>6.3143550576046526E-4</v>
      </c>
      <c r="L95" s="456">
        <f t="shared" si="14"/>
        <v>1.4196157631844782E-3</v>
      </c>
      <c r="M95" s="456">
        <f t="shared" si="14"/>
        <v>9.3063597468737657E-4</v>
      </c>
      <c r="N95" s="456">
        <f t="shared" si="14"/>
        <v>2.9609107881044261E-4</v>
      </c>
      <c r="O95" s="456">
        <f t="shared" si="14"/>
        <v>2.4915232742803695E-3</v>
      </c>
      <c r="P95" s="456">
        <f t="shared" si="13"/>
        <v>2.9307835732012726E-3</v>
      </c>
    </row>
    <row r="96" spans="1:16" ht="12" customHeight="1" x14ac:dyDescent="0.2">
      <c r="A96" s="924" t="s">
        <v>4</v>
      </c>
      <c r="B96" s="456"/>
      <c r="C96" s="456">
        <f t="shared" si="14"/>
        <v>-7.6944146456384545E-4</v>
      </c>
      <c r="D96" s="456">
        <f t="shared" si="14"/>
        <v>1.9592932019579371E-7</v>
      </c>
      <c r="E96" s="456">
        <f t="shared" si="14"/>
        <v>3.0577884305388916E-4</v>
      </c>
      <c r="F96" s="456">
        <f t="shared" si="14"/>
        <v>1.2439024419245649E-3</v>
      </c>
      <c r="G96" s="456">
        <f t="shared" si="14"/>
        <v>2.3184228743327482E-3</v>
      </c>
      <c r="H96" s="456">
        <f t="shared" si="14"/>
        <v>2.3445676305597604E-4</v>
      </c>
      <c r="I96" s="456">
        <f t="shared" si="14"/>
        <v>3.3268553882674203E-5</v>
      </c>
      <c r="J96" s="456">
        <f t="shared" si="14"/>
        <v>8.8643805759157737E-4</v>
      </c>
      <c r="K96" s="456">
        <f t="shared" si="14"/>
        <v>4.3056894545121053E-4</v>
      </c>
      <c r="L96" s="456">
        <f t="shared" si="14"/>
        <v>2.6828597677268958E-4</v>
      </c>
      <c r="M96" s="456">
        <f t="shared" si="14"/>
        <v>5.2614787207683135E-4</v>
      </c>
      <c r="N96" s="456">
        <f t="shared" si="14"/>
        <v>-5.7379507308352186E-4</v>
      </c>
      <c r="O96" s="456">
        <f t="shared" si="14"/>
        <v>-5.5314486984098417E-4</v>
      </c>
      <c r="P96" s="456">
        <f t="shared" si="13"/>
        <v>-2.5324636943104895E-4</v>
      </c>
    </row>
    <row r="97" spans="1:16" ht="12" customHeight="1" x14ac:dyDescent="0.2">
      <c r="A97" s="925" t="s">
        <v>729</v>
      </c>
      <c r="B97" s="456"/>
      <c r="C97" s="456">
        <f t="shared" si="14"/>
        <v>7.5558046841642484E-4</v>
      </c>
      <c r="D97" s="456">
        <f t="shared" si="14"/>
        <v>-6.7951553732571181E-4</v>
      </c>
      <c r="E97" s="456">
        <f t="shared" si="14"/>
        <v>8.7722561120541118E-4</v>
      </c>
      <c r="F97" s="456">
        <f t="shared" si="14"/>
        <v>6.5617665906770803E-4</v>
      </c>
      <c r="G97" s="456">
        <f t="shared" si="14"/>
        <v>2.804444083225267E-4</v>
      </c>
      <c r="H97" s="456">
        <f t="shared" si="14"/>
        <v>-1.1603300351620612E-3</v>
      </c>
      <c r="I97" s="456">
        <f t="shared" si="14"/>
        <v>-3.7637504209075192E-4</v>
      </c>
      <c r="J97" s="456">
        <f t="shared" si="14"/>
        <v>1.1613053382879056E-3</v>
      </c>
      <c r="K97" s="456">
        <f t="shared" si="14"/>
        <v>2.3544997459097806E-6</v>
      </c>
      <c r="L97" s="456">
        <f t="shared" si="14"/>
        <v>2.0893454999836285E-3</v>
      </c>
      <c r="M97" s="456">
        <f t="shared" si="14"/>
        <v>-5.6282205592597374E-4</v>
      </c>
      <c r="N97" s="456">
        <f t="shared" si="14"/>
        <v>4.7151182760660224E-3</v>
      </c>
      <c r="O97" s="456">
        <f t="shared" si="14"/>
        <v>1.4777644807026293E-4</v>
      </c>
      <c r="P97" s="456">
        <f t="shared" si="13"/>
        <v>-8.5457299147282024E-5</v>
      </c>
    </row>
    <row r="98" spans="1:16" ht="12" customHeight="1" x14ac:dyDescent="0.2">
      <c r="A98" s="438" t="s">
        <v>730</v>
      </c>
      <c r="B98" s="456"/>
      <c r="C98" s="456">
        <f t="shared" si="14"/>
        <v>2.0102880670585341E-2</v>
      </c>
      <c r="D98" s="456">
        <f t="shared" si="14"/>
        <v>8.8776968255879968E-2</v>
      </c>
      <c r="E98" s="456">
        <f t="shared" si="14"/>
        <v>-2.2038468661902601E-2</v>
      </c>
      <c r="F98" s="456">
        <f t="shared" si="14"/>
        <v>-4.2521727901465002E-2</v>
      </c>
      <c r="G98" s="456">
        <f t="shared" si="14"/>
        <v>0.13216942747823632</v>
      </c>
      <c r="H98" s="456">
        <f t="shared" si="14"/>
        <v>9.1099234258312997E-2</v>
      </c>
      <c r="I98" s="456">
        <f t="shared" si="14"/>
        <v>-0.19165018305989048</v>
      </c>
      <c r="J98" s="456">
        <f t="shared" si="14"/>
        <v>-3.4610000989277835E-2</v>
      </c>
      <c r="K98" s="456">
        <f t="shared" si="14"/>
        <v>9.3382037365921752E-2</v>
      </c>
      <c r="L98" s="456">
        <f t="shared" si="14"/>
        <v>-3.6287543256479794E-2</v>
      </c>
      <c r="M98" s="456">
        <f t="shared" si="14"/>
        <v>-1.1936054644980846E-2</v>
      </c>
      <c r="N98" s="456">
        <f t="shared" si="14"/>
        <v>2.3009396115638313E-2</v>
      </c>
      <c r="O98" s="456">
        <f t="shared" si="14"/>
        <v>6.3844465305173237E-2</v>
      </c>
      <c r="P98" s="456">
        <f t="shared" si="13"/>
        <v>-9.1013526249552855E-3</v>
      </c>
    </row>
    <row r="99" spans="1:16" ht="12" customHeight="1" x14ac:dyDescent="0.2">
      <c r="A99" s="457" t="s">
        <v>1101</v>
      </c>
      <c r="B99" s="456"/>
      <c r="C99" s="456">
        <f t="shared" si="14"/>
        <v>-8.7981701049493523E-3</v>
      </c>
      <c r="D99" s="456">
        <f t="shared" si="14"/>
        <v>8.1787864625553486E-2</v>
      </c>
      <c r="E99" s="456">
        <f t="shared" si="14"/>
        <v>-9.7105618228304644E-2</v>
      </c>
      <c r="F99" s="456">
        <f t="shared" si="14"/>
        <v>1.6424633167513372E-2</v>
      </c>
      <c r="G99" s="456">
        <f t="shared" si="14"/>
        <v>3.4202143415096573E-2</v>
      </c>
      <c r="H99" s="456">
        <f t="shared" si="14"/>
        <v>-2.9346222177733455E-2</v>
      </c>
      <c r="I99" s="456">
        <f t="shared" si="14"/>
        <v>-2.0561715236139172E-2</v>
      </c>
      <c r="J99" s="456">
        <f t="shared" si="14"/>
        <v>-1.4736015334375501E-2</v>
      </c>
      <c r="K99" s="456">
        <f t="shared" si="14"/>
        <v>5.6809742347908407E-2</v>
      </c>
      <c r="L99" s="456">
        <f t="shared" si="14"/>
        <v>-9.5887892595218748E-3</v>
      </c>
      <c r="M99" s="456">
        <f t="shared" si="14"/>
        <v>-1.4858560525303467E-2</v>
      </c>
      <c r="N99" s="456">
        <f t="shared" si="14"/>
        <v>1.9098650463293457E-2</v>
      </c>
      <c r="O99" s="456">
        <f t="shared" si="14"/>
        <v>-6.564235859470159E-3</v>
      </c>
      <c r="P99" s="456">
        <f t="shared" si="13"/>
        <v>-5.6273421116407561E-3</v>
      </c>
    </row>
    <row r="100" spans="1:16" ht="12" customHeight="1" x14ac:dyDescent="0.2">
      <c r="A100" s="457" t="s">
        <v>1102</v>
      </c>
      <c r="B100" s="456"/>
      <c r="C100" s="456">
        <f t="shared" si="14"/>
        <v>2.8614326706112182E-2</v>
      </c>
      <c r="D100" s="456">
        <f t="shared" si="14"/>
        <v>9.4367370566696505E-3</v>
      </c>
      <c r="E100" s="456">
        <f t="shared" si="14"/>
        <v>6.0121537334122579E-2</v>
      </c>
      <c r="F100" s="456">
        <f t="shared" si="14"/>
        <v>-5.741380163879406E-2</v>
      </c>
      <c r="G100" s="456">
        <f t="shared" si="14"/>
        <v>3.3844845837370213E-2</v>
      </c>
      <c r="H100" s="456">
        <f t="shared" si="14"/>
        <v>-1.5368361074530193E-3</v>
      </c>
      <c r="I100" s="456">
        <f t="shared" si="14"/>
        <v>-1.3961049078282271E-2</v>
      </c>
      <c r="J100" s="456">
        <f t="shared" si="14"/>
        <v>-2.5937557181193834E-2</v>
      </c>
      <c r="K100" s="456">
        <f t="shared" si="14"/>
        <v>-9.228475348202772E-3</v>
      </c>
      <c r="L100" s="456">
        <f t="shared" si="14"/>
        <v>-1.3831936192959375E-2</v>
      </c>
      <c r="M100" s="456">
        <f t="shared" si="14"/>
        <v>-2.5540601999735515E-3</v>
      </c>
      <c r="N100" s="456">
        <f t="shared" si="14"/>
        <v>1.8577998719803035E-3</v>
      </c>
      <c r="O100" s="456">
        <f t="shared" si="14"/>
        <v>2.2485576214801257E-2</v>
      </c>
      <c r="P100" s="456">
        <f t="shared" si="13"/>
        <v>-1.6309083760895707E-3</v>
      </c>
    </row>
    <row r="101" spans="1:16" ht="12" customHeight="1" x14ac:dyDescent="0.2">
      <c r="A101" s="457" t="s">
        <v>1103</v>
      </c>
      <c r="B101" s="456"/>
      <c r="C101" s="456">
        <f t="shared" si="14"/>
        <v>-5.0225096145784338E-3</v>
      </c>
      <c r="D101" s="456">
        <f t="shared" si="14"/>
        <v>1.074220323217199E-2</v>
      </c>
      <c r="E101" s="456">
        <f t="shared" si="14"/>
        <v>1.1738019348760811E-2</v>
      </c>
      <c r="F101" s="456">
        <f t="shared" si="14"/>
        <v>-1.3101728584784679E-2</v>
      </c>
      <c r="G101" s="456">
        <f t="shared" si="14"/>
        <v>1.1147176029262252E-2</v>
      </c>
      <c r="H101" s="456">
        <f t="shared" si="14"/>
        <v>2.4960879604502772E-3</v>
      </c>
      <c r="I101" s="456">
        <f t="shared" si="14"/>
        <v>1.3586563469133742E-2</v>
      </c>
      <c r="J101" s="456">
        <f t="shared" si="14"/>
        <v>9.7996017364142748E-3</v>
      </c>
      <c r="K101" s="456">
        <f t="shared" si="14"/>
        <v>4.284886660798648E-2</v>
      </c>
      <c r="L101" s="456">
        <f t="shared" si="14"/>
        <v>-1.9423078925756763E-2</v>
      </c>
      <c r="M101" s="456">
        <f t="shared" si="14"/>
        <v>-1.2441649708884263E-2</v>
      </c>
      <c r="N101" s="456">
        <f t="shared" si="14"/>
        <v>1.9447587875000855E-2</v>
      </c>
      <c r="O101" s="456">
        <f t="shared" si="14"/>
        <v>4.7632162072481637E-2</v>
      </c>
      <c r="P101" s="456">
        <f t="shared" si="13"/>
        <v>-6.5644040753630303E-3</v>
      </c>
    </row>
    <row r="102" spans="1:16" ht="12" customHeight="1" x14ac:dyDescent="0.2">
      <c r="A102" s="457" t="s">
        <v>1104</v>
      </c>
      <c r="B102" s="456"/>
      <c r="C102" s="456">
        <f t="shared" si="14"/>
        <v>5.3092425802378947E-3</v>
      </c>
      <c r="D102" s="456">
        <f t="shared" si="14"/>
        <v>-1.3189835297894874E-2</v>
      </c>
      <c r="E102" s="456">
        <f t="shared" si="14"/>
        <v>-5.6663874723734851E-3</v>
      </c>
      <c r="F102" s="456">
        <f t="shared" si="14"/>
        <v>2.0255533819330599E-2</v>
      </c>
      <c r="G102" s="456">
        <f t="shared" si="14"/>
        <v>-1.2408308171958694E-2</v>
      </c>
      <c r="H102" s="456">
        <f t="shared" si="14"/>
        <v>-2.244211879663215E-3</v>
      </c>
      <c r="I102" s="456">
        <f t="shared" si="14"/>
        <v>-5.0615122819729977E-3</v>
      </c>
      <c r="J102" s="456">
        <f t="shared" si="14"/>
        <v>-3.7360435464740696E-3</v>
      </c>
      <c r="K102" s="456">
        <f t="shared" si="14"/>
        <v>6.9508992296729284E-4</v>
      </c>
      <c r="L102" s="456">
        <f t="shared" si="14"/>
        <v>8.6666887403464912E-3</v>
      </c>
      <c r="M102" s="456">
        <f t="shared" si="14"/>
        <v>6.8609333527817583E-3</v>
      </c>
      <c r="N102" s="456">
        <f t="shared" si="14"/>
        <v>-6.1913902776830256E-3</v>
      </c>
      <c r="O102" s="456">
        <f t="shared" si="14"/>
        <v>2.90949104310023E-4</v>
      </c>
      <c r="P102" s="456">
        <f t="shared" si="13"/>
        <v>-4.6668074787930168E-3</v>
      </c>
    </row>
    <row r="103" spans="1:16" ht="12" customHeight="1" x14ac:dyDescent="0.2">
      <c r="A103" s="457" t="s">
        <v>1105</v>
      </c>
      <c r="B103" s="456"/>
      <c r="C103" s="456">
        <f t="shared" si="14"/>
        <v>0</v>
      </c>
      <c r="D103" s="456">
        <f t="shared" si="14"/>
        <v>0</v>
      </c>
      <c r="E103" s="456">
        <f t="shared" si="14"/>
        <v>8.8739721309964974E-3</v>
      </c>
      <c r="F103" s="456">
        <f t="shared" si="14"/>
        <v>-8.6863578523420689E-3</v>
      </c>
      <c r="G103" s="456">
        <f t="shared" si="14"/>
        <v>6.5383570368465968E-2</v>
      </c>
      <c r="H103" s="456">
        <f t="shared" si="14"/>
        <v>0.12173043246331045</v>
      </c>
      <c r="I103" s="456">
        <f t="shared" si="14"/>
        <v>-0.16565247719967957</v>
      </c>
      <c r="J103" s="456">
        <f t="shared" si="14"/>
        <v>0</v>
      </c>
      <c r="K103" s="456">
        <f t="shared" si="14"/>
        <v>2.2568170638633408E-3</v>
      </c>
      <c r="L103" s="456">
        <f t="shared" si="14"/>
        <v>-2.1104280953004326E-3</v>
      </c>
      <c r="M103" s="456">
        <f t="shared" si="14"/>
        <v>1.1057287771692761E-2</v>
      </c>
      <c r="N103" s="456">
        <f t="shared" si="14"/>
        <v>-1.1203247047199053E-2</v>
      </c>
      <c r="O103" s="456">
        <f t="shared" si="14"/>
        <v>0</v>
      </c>
      <c r="P103" s="456">
        <f t="shared" si="13"/>
        <v>9.3881169302195769E-3</v>
      </c>
    </row>
    <row r="104" spans="1:16" ht="12" customHeight="1" x14ac:dyDescent="0.2">
      <c r="A104" s="438" t="s">
        <v>731</v>
      </c>
      <c r="B104" s="456"/>
      <c r="C104" s="456">
        <f t="shared" si="14"/>
        <v>-5.483998776162481E-3</v>
      </c>
      <c r="D104" s="456">
        <f t="shared" si="14"/>
        <v>9.39939126148049E-3</v>
      </c>
      <c r="E104" s="456">
        <f t="shared" si="14"/>
        <v>-2.1484692765679501E-5</v>
      </c>
      <c r="F104" s="456">
        <f t="shared" si="14"/>
        <v>-1.0939016127949952E-2</v>
      </c>
      <c r="G104" s="456">
        <f t="shared" si="14"/>
        <v>1.9337372341469539E-2</v>
      </c>
      <c r="H104" s="456">
        <f t="shared" si="14"/>
        <v>-3.1137077112727507E-2</v>
      </c>
      <c r="I104" s="456">
        <f t="shared" si="14"/>
        <v>3.7491999704899602E-2</v>
      </c>
      <c r="J104" s="456">
        <f t="shared" si="14"/>
        <v>-5.0884939813783281E-2</v>
      </c>
      <c r="K104" s="456">
        <f t="shared" si="14"/>
        <v>2.6500725070371788E-2</v>
      </c>
      <c r="L104" s="456">
        <f t="shared" si="14"/>
        <v>6.6855093885802635E-3</v>
      </c>
      <c r="M104" s="456">
        <f t="shared" si="14"/>
        <v>-1.1639588044795543E-2</v>
      </c>
      <c r="N104" s="456">
        <f t="shared" si="14"/>
        <v>1.2816541686217134E-2</v>
      </c>
      <c r="O104" s="456">
        <f t="shared" si="14"/>
        <v>-3.9118018867076677E-3</v>
      </c>
      <c r="P104" s="456">
        <f t="shared" si="13"/>
        <v>1.7369700742390585E-2</v>
      </c>
    </row>
    <row r="105" spans="1:16" s="520" customFormat="1" ht="19.5" customHeight="1" x14ac:dyDescent="0.2">
      <c r="A105" s="926" t="s">
        <v>732</v>
      </c>
      <c r="B105" s="932"/>
      <c r="C105" s="932">
        <f t="shared" si="14"/>
        <v>2.4460681911771455E-2</v>
      </c>
      <c r="D105" s="932">
        <f t="shared" si="14"/>
        <v>7.595178327465478E-2</v>
      </c>
      <c r="E105" s="932">
        <f t="shared" si="14"/>
        <v>3.4026064243794431E-2</v>
      </c>
      <c r="F105" s="932">
        <f t="shared" si="14"/>
        <v>-0.11071126603918582</v>
      </c>
      <c r="G105" s="932">
        <f t="shared" si="14"/>
        <v>9.3057871453065141E-2</v>
      </c>
      <c r="H105" s="932">
        <f t="shared" si="14"/>
        <v>5.2338084188234636E-2</v>
      </c>
      <c r="I105" s="932">
        <f t="shared" si="14"/>
        <v>-0.12258811462575338</v>
      </c>
      <c r="J105" s="932">
        <f t="shared" si="14"/>
        <v>-4.3452139071491619E-2</v>
      </c>
      <c r="K105" s="932">
        <f t="shared" si="14"/>
        <v>0.1807679849632183</v>
      </c>
      <c r="L105" s="932">
        <f t="shared" si="14"/>
        <v>-9.4029544011164229E-2</v>
      </c>
      <c r="M105" s="932">
        <f t="shared" si="14"/>
        <v>-8.6195454564444787E-3</v>
      </c>
      <c r="N105" s="932">
        <f t="shared" si="14"/>
        <v>0.11638676510883106</v>
      </c>
      <c r="O105" s="932">
        <f t="shared" si="14"/>
        <v>0.13720828822799028</v>
      </c>
      <c r="P105" s="932">
        <f t="shared" si="13"/>
        <v>3.1876538906424737E-2</v>
      </c>
    </row>
    <row r="106" spans="1:16" ht="12" customHeight="1" x14ac:dyDescent="0.2">
      <c r="A106" s="438" t="s">
        <v>556</v>
      </c>
      <c r="B106" s="456"/>
      <c r="C106" s="456">
        <f t="shared" si="14"/>
        <v>-3.6322499876428008E-2</v>
      </c>
      <c r="D106" s="456">
        <f t="shared" si="14"/>
        <v>-6.6739143099199622E-2</v>
      </c>
      <c r="E106" s="456">
        <f t="shared" si="14"/>
        <v>1.8590066018630676E-2</v>
      </c>
      <c r="F106" s="456">
        <f t="shared" si="14"/>
        <v>3.4937652230864411E-2</v>
      </c>
      <c r="G106" s="456">
        <f t="shared" si="14"/>
        <v>2.8656936998580268E-2</v>
      </c>
      <c r="H106" s="456">
        <f t="shared" ref="D106:O121" si="15">(H22-G22)/(H$39-G$39)*H$82</f>
        <v>0.13246195356464313</v>
      </c>
      <c r="I106" s="456">
        <f t="shared" si="15"/>
        <v>1.1618675457510188E-2</v>
      </c>
      <c r="J106" s="456">
        <f t="shared" si="15"/>
        <v>-1.6979039746939963E-2</v>
      </c>
      <c r="K106" s="456">
        <f t="shared" si="15"/>
        <v>1.3103416415019753E-3</v>
      </c>
      <c r="L106" s="456">
        <f t="shared" si="15"/>
        <v>4.4517949476463384E-2</v>
      </c>
      <c r="M106" s="456">
        <f t="shared" si="15"/>
        <v>-1.2755575902037797E-2</v>
      </c>
      <c r="N106" s="456">
        <f t="shared" si="15"/>
        <v>-4.9848271447175636E-2</v>
      </c>
      <c r="O106" s="456">
        <f t="shared" si="15"/>
        <v>-8.282187968690919E-3</v>
      </c>
      <c r="P106" s="456">
        <f t="shared" ref="P106" si="16">(P22-O22)/(P$39-O$39)*P$82</f>
        <v>2.9773631876864416E-2</v>
      </c>
    </row>
    <row r="107" spans="1:16" ht="12" customHeight="1" x14ac:dyDescent="0.2">
      <c r="A107" s="659" t="s">
        <v>1106</v>
      </c>
      <c r="B107" s="456"/>
      <c r="C107" s="456">
        <f t="shared" si="14"/>
        <v>-1.5445912819387311E-2</v>
      </c>
      <c r="D107" s="456">
        <f t="shared" si="15"/>
        <v>-5.4176710221319216E-2</v>
      </c>
      <c r="E107" s="456">
        <f t="shared" si="15"/>
        <v>3.7405104444128406E-3</v>
      </c>
      <c r="F107" s="456">
        <f t="shared" si="15"/>
        <v>4.4641089106948743E-2</v>
      </c>
      <c r="G107" s="456">
        <f t="shared" si="15"/>
        <v>-3.1813936891012001E-2</v>
      </c>
      <c r="H107" s="456">
        <f t="shared" si="15"/>
        <v>1.6477597200006286E-2</v>
      </c>
      <c r="I107" s="456">
        <f t="shared" si="15"/>
        <v>1.3650077484191534E-2</v>
      </c>
      <c r="J107" s="456">
        <f t="shared" si="15"/>
        <v>6.9299237687047279E-4</v>
      </c>
      <c r="K107" s="456">
        <f t="shared" si="15"/>
        <v>-3.1789552920410529E-4</v>
      </c>
      <c r="L107" s="456">
        <f t="shared" si="15"/>
        <v>2.1063202666097621E-2</v>
      </c>
      <c r="M107" s="456">
        <f t="shared" si="15"/>
        <v>-1.247753803529897E-2</v>
      </c>
      <c r="N107" s="456">
        <f t="shared" si="15"/>
        <v>-2.0401777842828438E-2</v>
      </c>
      <c r="O107" s="456">
        <f t="shared" si="15"/>
        <v>-2.3300413235588208E-2</v>
      </c>
      <c r="P107" s="456">
        <f t="shared" ref="P107" si="17">(P23-O23)/(P$39-O$39)*P$82</f>
        <v>1.0366946420534359E-2</v>
      </c>
    </row>
    <row r="108" spans="1:16" ht="12" customHeight="1" x14ac:dyDescent="0.2">
      <c r="A108" s="659" t="s">
        <v>733</v>
      </c>
      <c r="B108" s="456"/>
      <c r="C108" s="456">
        <f t="shared" si="14"/>
        <v>0</v>
      </c>
      <c r="D108" s="456">
        <f t="shared" si="15"/>
        <v>0</v>
      </c>
      <c r="E108" s="456">
        <f t="shared" si="15"/>
        <v>0</v>
      </c>
      <c r="F108" s="456">
        <f t="shared" si="15"/>
        <v>2.6721443915545501E-3</v>
      </c>
      <c r="G108" s="456">
        <f t="shared" si="15"/>
        <v>5.4570292195080083E-2</v>
      </c>
      <c r="H108" s="456">
        <f t="shared" si="15"/>
        <v>0.11282880375603588</v>
      </c>
      <c r="I108" s="456">
        <f t="shared" si="15"/>
        <v>1.7282982251500211E-3</v>
      </c>
      <c r="J108" s="456">
        <f t="shared" si="15"/>
        <v>-2.9833961461084513E-2</v>
      </c>
      <c r="K108" s="456">
        <f t="shared" si="15"/>
        <v>-5.0873507442916223E-3</v>
      </c>
      <c r="L108" s="456">
        <f t="shared" si="15"/>
        <v>1.0605027718155189E-2</v>
      </c>
      <c r="M108" s="456">
        <f t="shared" si="15"/>
        <v>-2.9636114966694513E-3</v>
      </c>
      <c r="N108" s="456">
        <f t="shared" si="15"/>
        <v>-1.9006252056463613E-2</v>
      </c>
      <c r="O108" s="456">
        <f t="shared" si="15"/>
        <v>9.4205653230250309E-3</v>
      </c>
      <c r="P108" s="456">
        <f t="shared" ref="P108" si="18">(P24-O24)/(P$39-O$39)*P$82</f>
        <v>1.7808907214798719E-2</v>
      </c>
    </row>
    <row r="109" spans="1:16" ht="12" customHeight="1" x14ac:dyDescent="0.2">
      <c r="A109" s="659" t="s">
        <v>734</v>
      </c>
      <c r="B109" s="456"/>
      <c r="C109" s="456">
        <f t="shared" si="14"/>
        <v>5.5773764798488241E-3</v>
      </c>
      <c r="D109" s="456">
        <f t="shared" si="15"/>
        <v>-5.3687055637744339E-3</v>
      </c>
      <c r="E109" s="456">
        <f t="shared" si="15"/>
        <v>4.720041103624918E-3</v>
      </c>
      <c r="F109" s="456">
        <f t="shared" si="15"/>
        <v>3.9973372034436154E-3</v>
      </c>
      <c r="G109" s="456">
        <f t="shared" si="15"/>
        <v>7.7284500682170542E-5</v>
      </c>
      <c r="H109" s="456">
        <f t="shared" si="15"/>
        <v>-3.4282468008190953E-3</v>
      </c>
      <c r="I109" s="456">
        <f t="shared" si="15"/>
        <v>-1.0843225532172825E-3</v>
      </c>
      <c r="J109" s="456">
        <f t="shared" si="15"/>
        <v>5.8557505290035197E-3</v>
      </c>
      <c r="K109" s="456">
        <f t="shared" si="15"/>
        <v>3.7413707856194557E-3</v>
      </c>
      <c r="L109" s="456">
        <f t="shared" si="15"/>
        <v>-7.7961799180747996E-3</v>
      </c>
      <c r="M109" s="456">
        <f t="shared" si="15"/>
        <v>8.0690950059759316E-3</v>
      </c>
      <c r="N109" s="456">
        <f t="shared" si="15"/>
        <v>-3.4698117650966169E-3</v>
      </c>
      <c r="O109" s="456">
        <f t="shared" si="15"/>
        <v>3.9442136171673357E-3</v>
      </c>
      <c r="P109" s="456">
        <f t="shared" ref="P109" si="19">(P25-O25)/(P$39-O$39)*P$82</f>
        <v>-6.5204201286667091E-3</v>
      </c>
    </row>
    <row r="110" spans="1:16" ht="12" customHeight="1" x14ac:dyDescent="0.2">
      <c r="A110" s="659" t="s">
        <v>735</v>
      </c>
      <c r="B110" s="456"/>
      <c r="C110" s="456">
        <f t="shared" si="14"/>
        <v>-2.6874712051874299E-2</v>
      </c>
      <c r="D110" s="456">
        <f t="shared" si="15"/>
        <v>-5.9480223025039055E-3</v>
      </c>
      <c r="E110" s="456">
        <f t="shared" si="15"/>
        <v>1.2044273970392937E-2</v>
      </c>
      <c r="F110" s="456">
        <f t="shared" si="15"/>
        <v>-1.6025392540210039E-2</v>
      </c>
      <c r="G110" s="456">
        <f t="shared" si="15"/>
        <v>4.6230258945074579E-3</v>
      </c>
      <c r="H110" s="456">
        <f t="shared" si="15"/>
        <v>1.3509038247146862E-3</v>
      </c>
      <c r="I110" s="456">
        <f t="shared" si="15"/>
        <v>-2.943329569195333E-3</v>
      </c>
      <c r="J110" s="456">
        <f t="shared" si="15"/>
        <v>5.4995556378553776E-3</v>
      </c>
      <c r="K110" s="456">
        <f t="shared" si="15"/>
        <v>1.7895285597665332E-4</v>
      </c>
      <c r="L110" s="456">
        <f t="shared" si="15"/>
        <v>1.7423109964167773E-2</v>
      </c>
      <c r="M110" s="456">
        <f t="shared" si="15"/>
        <v>-3.8688087891661305E-3</v>
      </c>
      <c r="N110" s="456">
        <f t="shared" si="15"/>
        <v>-5.9900176141553987E-3</v>
      </c>
      <c r="O110" s="456">
        <f t="shared" si="15"/>
        <v>-1.503490143688894E-3</v>
      </c>
      <c r="P110" s="456">
        <f t="shared" ref="P110" si="20">(P26-O26)/(P$39-O$39)*P$82</f>
        <v>2.5234708659362284E-3</v>
      </c>
    </row>
    <row r="111" spans="1:16" ht="12" customHeight="1" x14ac:dyDescent="0.2">
      <c r="A111" s="659" t="s">
        <v>1107</v>
      </c>
      <c r="B111" s="456"/>
      <c r="C111" s="456">
        <f t="shared" si="14"/>
        <v>8.5502326401547257E-4</v>
      </c>
      <c r="D111" s="456">
        <f t="shared" si="15"/>
        <v>-1.1289243336639763E-3</v>
      </c>
      <c r="E111" s="456">
        <f t="shared" si="15"/>
        <v>-1.7899865676572193E-3</v>
      </c>
      <c r="F111" s="456">
        <f t="shared" si="15"/>
        <v>-2.5892834564656404E-3</v>
      </c>
      <c r="G111" s="456">
        <f t="shared" si="15"/>
        <v>1.7434654691591467E-3</v>
      </c>
      <c r="H111" s="456">
        <f t="shared" si="15"/>
        <v>3.8429329667959014E-3</v>
      </c>
      <c r="I111" s="456">
        <f t="shared" si="15"/>
        <v>1.1360421464857388E-3</v>
      </c>
      <c r="J111" s="456">
        <f t="shared" si="15"/>
        <v>-1.3976343741289457E-3</v>
      </c>
      <c r="K111" s="456">
        <f t="shared" si="15"/>
        <v>1.6497865529070978E-3</v>
      </c>
      <c r="L111" s="456">
        <f t="shared" si="15"/>
        <v>3.503842010176012E-3</v>
      </c>
      <c r="M111" s="456">
        <f t="shared" si="15"/>
        <v>-9.1656586266638702E-5</v>
      </c>
      <c r="N111" s="456">
        <f t="shared" si="15"/>
        <v>1.630294361044435E-3</v>
      </c>
      <c r="O111" s="456">
        <f t="shared" si="15"/>
        <v>3.6348948564847183E-3</v>
      </c>
      <c r="P111" s="456">
        <f t="shared" ref="P111" si="21">(P27-O27)/(P$39-O$39)*P$82</f>
        <v>4.8178973984954283E-3</v>
      </c>
    </row>
    <row r="112" spans="1:16" ht="12" customHeight="1" x14ac:dyDescent="0.2">
      <c r="A112" s="659" t="s">
        <v>1108</v>
      </c>
      <c r="B112" s="456"/>
      <c r="C112" s="456">
        <f t="shared" si="14"/>
        <v>-4.2842695594273522E-4</v>
      </c>
      <c r="D112" s="456">
        <f t="shared" si="15"/>
        <v>-2.9640296408842002E-4</v>
      </c>
      <c r="E112" s="456">
        <f t="shared" si="15"/>
        <v>-1.191875953227448E-4</v>
      </c>
      <c r="F112" s="456">
        <f t="shared" si="15"/>
        <v>1.4198899617483668E-3</v>
      </c>
      <c r="G112" s="456">
        <f t="shared" si="15"/>
        <v>-4.7888123846505148E-4</v>
      </c>
      <c r="H112" s="456">
        <f t="shared" si="15"/>
        <v>1.410287377567691E-3</v>
      </c>
      <c r="I112" s="456">
        <f t="shared" si="15"/>
        <v>-7.7989009275158407E-4</v>
      </c>
      <c r="J112" s="456">
        <f t="shared" si="15"/>
        <v>2.1394098539063429E-3</v>
      </c>
      <c r="K112" s="456">
        <f t="shared" si="15"/>
        <v>1.0616401290800916E-3</v>
      </c>
      <c r="L112" s="456">
        <f t="shared" si="15"/>
        <v>-2.0468876080832144E-4</v>
      </c>
      <c r="M112" s="456">
        <f t="shared" si="15"/>
        <v>-1.4696889816299978E-3</v>
      </c>
      <c r="N112" s="456">
        <f t="shared" si="15"/>
        <v>-2.7072005654633908E-3</v>
      </c>
      <c r="O112" s="456">
        <f t="shared" si="15"/>
        <v>-4.3687158001982321E-4</v>
      </c>
      <c r="P112" s="456">
        <f t="shared" ref="P112" si="22">(P28-O28)/(P$39-O$39)*P$82</f>
        <v>7.9643169748498958E-4</v>
      </c>
    </row>
    <row r="113" spans="1:16" ht="12" customHeight="1" x14ac:dyDescent="0.2">
      <c r="A113" s="659" t="s">
        <v>736</v>
      </c>
      <c r="B113" s="456"/>
      <c r="C113" s="456">
        <f t="shared" si="14"/>
        <v>-5.8253877504611027E-6</v>
      </c>
      <c r="D113" s="456">
        <f t="shared" si="15"/>
        <v>1.7960595870698167E-4</v>
      </c>
      <c r="E113" s="456">
        <f t="shared" si="15"/>
        <v>-5.5847041357751626E-6</v>
      </c>
      <c r="F113" s="456">
        <f t="shared" si="15"/>
        <v>8.2187313761693953E-4</v>
      </c>
      <c r="G113" s="456">
        <f t="shared" si="15"/>
        <v>-6.4312931371535942E-5</v>
      </c>
      <c r="H113" s="456">
        <f t="shared" si="15"/>
        <v>-2.0334760031990962E-5</v>
      </c>
      <c r="I113" s="456">
        <f t="shared" si="15"/>
        <v>-8.8180198766019973E-5</v>
      </c>
      <c r="J113" s="456">
        <f t="shared" si="15"/>
        <v>6.4825463385624146E-5</v>
      </c>
      <c r="K113" s="456">
        <f t="shared" si="15"/>
        <v>8.3823997305016674E-5</v>
      </c>
      <c r="L113" s="456">
        <f t="shared" si="15"/>
        <v>-7.6343227915010552E-5</v>
      </c>
      <c r="M113" s="456">
        <f t="shared" si="15"/>
        <v>4.6631097972489829E-5</v>
      </c>
      <c r="N113" s="456">
        <f t="shared" si="15"/>
        <v>9.6511206902586736E-5</v>
      </c>
      <c r="O113" s="456">
        <f t="shared" si="15"/>
        <v>-4.1093393182179998E-5</v>
      </c>
      <c r="P113" s="456">
        <f t="shared" ref="P113" si="23">(P29-O29)/(P$39-O$39)*P$82</f>
        <v>-1.9615462405039437E-5</v>
      </c>
    </row>
    <row r="114" spans="1:16" ht="12" customHeight="1" x14ac:dyDescent="0.2">
      <c r="A114" s="438" t="s">
        <v>737</v>
      </c>
      <c r="B114" s="456"/>
      <c r="C114" s="456">
        <f t="shared" si="14"/>
        <v>1.9490893374295725E-2</v>
      </c>
      <c r="D114" s="456">
        <f t="shared" si="15"/>
        <v>-6.6063186944524135E-2</v>
      </c>
      <c r="E114" s="456">
        <f t="shared" si="15"/>
        <v>3.1017361990401792E-2</v>
      </c>
      <c r="F114" s="456">
        <f t="shared" si="15"/>
        <v>6.2742778650556191E-2</v>
      </c>
      <c r="G114" s="456">
        <f t="shared" si="15"/>
        <v>4.3426847181375482E-2</v>
      </c>
      <c r="H114" s="456">
        <f t="shared" si="15"/>
        <v>8.3899626499106719E-2</v>
      </c>
      <c r="I114" s="456">
        <f t="shared" si="15"/>
        <v>-6.4553881433993876E-2</v>
      </c>
      <c r="J114" s="456">
        <f t="shared" si="15"/>
        <v>5.2459363400930723E-3</v>
      </c>
      <c r="K114" s="456">
        <f t="shared" si="15"/>
        <v>0.11271365481089213</v>
      </c>
      <c r="L114" s="456">
        <f t="shared" si="15"/>
        <v>-6.2152648451064781E-2</v>
      </c>
      <c r="M114" s="456">
        <f t="shared" si="15"/>
        <v>-8.3467801156235834E-3</v>
      </c>
      <c r="N114" s="456">
        <f t="shared" si="15"/>
        <v>4.5192136587770592E-3</v>
      </c>
      <c r="O114" s="456">
        <f t="shared" si="15"/>
        <v>9.2792974197840286E-2</v>
      </c>
      <c r="P114" s="456">
        <f t="shared" ref="P114" si="24">(P30-O30)/(P$39-O$39)*P$82</f>
        <v>2.8045566277616729E-2</v>
      </c>
    </row>
    <row r="115" spans="1:16" ht="12" customHeight="1" x14ac:dyDescent="0.2">
      <c r="A115" s="457" t="s">
        <v>738</v>
      </c>
      <c r="B115" s="456"/>
      <c r="C115" s="456">
        <f t="shared" si="14"/>
        <v>-2.6407932429972645E-3</v>
      </c>
      <c r="D115" s="456">
        <f t="shared" si="15"/>
        <v>-2.4195028741960504E-2</v>
      </c>
      <c r="E115" s="456">
        <f t="shared" si="15"/>
        <v>8.935627846724992E-3</v>
      </c>
      <c r="F115" s="456">
        <f t="shared" si="15"/>
        <v>-1.3325308686895789E-2</v>
      </c>
      <c r="G115" s="456">
        <f t="shared" si="15"/>
        <v>-4.8293046148444041E-2</v>
      </c>
      <c r="H115" s="456">
        <f t="shared" si="15"/>
        <v>-2.7028423547691858E-3</v>
      </c>
      <c r="I115" s="456">
        <f t="shared" si="15"/>
        <v>2.2647092063870018E-2</v>
      </c>
      <c r="J115" s="456">
        <f t="shared" si="15"/>
        <v>1.0991592113837997E-3</v>
      </c>
      <c r="K115" s="456">
        <f t="shared" si="15"/>
        <v>3.7076117181309889E-2</v>
      </c>
      <c r="L115" s="456">
        <f t="shared" si="15"/>
        <v>-2.7635108209744894E-2</v>
      </c>
      <c r="M115" s="456">
        <f t="shared" si="15"/>
        <v>-1.55661033747701E-2</v>
      </c>
      <c r="N115" s="456">
        <f t="shared" si="15"/>
        <v>2.9388198304228456E-3</v>
      </c>
      <c r="O115" s="456">
        <f t="shared" si="15"/>
        <v>3.8026649832278256E-2</v>
      </c>
      <c r="P115" s="456">
        <f t="shared" ref="P115" si="25">(P31-O31)/(P$39-O$39)*P$82</f>
        <v>-4.9451956232842908E-3</v>
      </c>
    </row>
    <row r="116" spans="1:16" ht="12" customHeight="1" x14ac:dyDescent="0.2">
      <c r="A116" s="659" t="s">
        <v>1109</v>
      </c>
      <c r="B116" s="456"/>
      <c r="C116" s="456">
        <f t="shared" si="14"/>
        <v>3.2913388071664051E-2</v>
      </c>
      <c r="D116" s="456">
        <f t="shared" si="15"/>
        <v>-4.0145754433684636E-2</v>
      </c>
      <c r="E116" s="456">
        <f t="shared" si="15"/>
        <v>7.3935991058116483E-3</v>
      </c>
      <c r="F116" s="456">
        <f t="shared" si="15"/>
        <v>8.9365175396749555E-2</v>
      </c>
      <c r="G116" s="456">
        <f t="shared" si="15"/>
        <v>-6.7549376734354322E-2</v>
      </c>
      <c r="H116" s="456">
        <f t="shared" si="15"/>
        <v>2.7876391241332375E-2</v>
      </c>
      <c r="I116" s="456">
        <f t="shared" si="15"/>
        <v>3.9030374795282319E-2</v>
      </c>
      <c r="J116" s="456">
        <f t="shared" si="15"/>
        <v>-4.8428889416539857E-3</v>
      </c>
      <c r="K116" s="456">
        <f t="shared" si="15"/>
        <v>4.8344133073846031E-3</v>
      </c>
      <c r="L116" s="456">
        <f t="shared" si="15"/>
        <v>1.4419538594290985E-2</v>
      </c>
      <c r="M116" s="456">
        <f t="shared" si="15"/>
        <v>-3.5068403441390728E-2</v>
      </c>
      <c r="N116" s="456">
        <f t="shared" si="15"/>
        <v>-3.140900707057169E-2</v>
      </c>
      <c r="O116" s="456">
        <f t="shared" si="15"/>
        <v>-6.7433046782343293E-3</v>
      </c>
      <c r="P116" s="456">
        <f t="shared" ref="P116" si="26">(P32-O32)/(P$39-O$39)*P$82</f>
        <v>5.0269180089299127E-2</v>
      </c>
    </row>
    <row r="117" spans="1:16" ht="12" customHeight="1" x14ac:dyDescent="0.2">
      <c r="A117" s="659" t="s">
        <v>1110</v>
      </c>
      <c r="B117" s="456"/>
      <c r="C117" s="456">
        <f t="shared" si="14"/>
        <v>0</v>
      </c>
      <c r="D117" s="456">
        <f t="shared" si="15"/>
        <v>0</v>
      </c>
      <c r="E117" s="456">
        <f t="shared" si="15"/>
        <v>8.8739721309964974E-3</v>
      </c>
      <c r="F117" s="456">
        <f t="shared" si="15"/>
        <v>-8.6863578523420689E-3</v>
      </c>
      <c r="G117" s="456">
        <f t="shared" si="15"/>
        <v>6.5383570368465968E-2</v>
      </c>
      <c r="H117" s="456">
        <f t="shared" si="15"/>
        <v>0.12173043246331045</v>
      </c>
      <c r="I117" s="456">
        <f t="shared" si="15"/>
        <v>-0.16565247719967957</v>
      </c>
      <c r="J117" s="456">
        <f t="shared" si="15"/>
        <v>0</v>
      </c>
      <c r="K117" s="456">
        <f t="shared" si="15"/>
        <v>2.2568170638633408E-3</v>
      </c>
      <c r="L117" s="456">
        <f t="shared" si="15"/>
        <v>-2.1104280953004326E-3</v>
      </c>
      <c r="M117" s="456">
        <f t="shared" si="15"/>
        <v>1.1057287771692761E-2</v>
      </c>
      <c r="N117" s="456">
        <f t="shared" si="15"/>
        <v>-1.1203247047199053E-2</v>
      </c>
      <c r="O117" s="456">
        <f t="shared" si="15"/>
        <v>0</v>
      </c>
      <c r="P117" s="456">
        <f t="shared" ref="P117" si="27">(P33-O33)/(P$39-O$39)*P$82</f>
        <v>9.3881169302195769E-3</v>
      </c>
    </row>
    <row r="118" spans="1:16" ht="12" customHeight="1" x14ac:dyDescent="0.2">
      <c r="A118" s="659" t="s">
        <v>739</v>
      </c>
      <c r="B118" s="456"/>
      <c r="C118" s="456">
        <f t="shared" si="14"/>
        <v>0</v>
      </c>
      <c r="D118" s="456">
        <f t="shared" si="15"/>
        <v>0</v>
      </c>
      <c r="E118" s="456">
        <f t="shared" si="15"/>
        <v>0</v>
      </c>
      <c r="F118" s="456">
        <f t="shared" si="15"/>
        <v>0</v>
      </c>
      <c r="G118" s="456">
        <f t="shared" si="15"/>
        <v>4.5009325439748565E-3</v>
      </c>
      <c r="H118" s="456">
        <f t="shared" si="15"/>
        <v>1.8752482892800609E-2</v>
      </c>
      <c r="I118" s="456">
        <f t="shared" si="15"/>
        <v>3.1723533075269705E-2</v>
      </c>
      <c r="J118" s="456">
        <f t="shared" si="15"/>
        <v>-4.1667435517903197E-3</v>
      </c>
      <c r="K118" s="456">
        <f t="shared" si="15"/>
        <v>-6.6102661931073418E-3</v>
      </c>
      <c r="L118" s="456">
        <f t="shared" si="15"/>
        <v>-2.7929980741540343E-2</v>
      </c>
      <c r="M118" s="456">
        <f t="shared" si="15"/>
        <v>2.3064031924873277E-2</v>
      </c>
      <c r="N118" s="456">
        <f t="shared" si="15"/>
        <v>-1.3419847228664414E-2</v>
      </c>
      <c r="O118" s="456">
        <f t="shared" si="15"/>
        <v>1.7723420053377539E-2</v>
      </c>
      <c r="P118" s="456">
        <f t="shared" ref="P118" si="28">(P34-O34)/(P$39-O$39)*P$82</f>
        <v>-6.5666465030039117E-3</v>
      </c>
    </row>
    <row r="119" spans="1:16" ht="12" customHeight="1" x14ac:dyDescent="0.2">
      <c r="A119" s="659" t="s">
        <v>740</v>
      </c>
      <c r="B119" s="456"/>
      <c r="C119" s="456">
        <f t="shared" si="14"/>
        <v>-6.0528889115320514E-3</v>
      </c>
      <c r="D119" s="456">
        <f t="shared" si="15"/>
        <v>-1.2006951485200862E-2</v>
      </c>
      <c r="E119" s="456">
        <f t="shared" si="15"/>
        <v>5.8367503683336283E-3</v>
      </c>
      <c r="F119" s="456">
        <f t="shared" si="15"/>
        <v>7.0664332598804327E-3</v>
      </c>
      <c r="G119" s="456">
        <f t="shared" si="15"/>
        <v>-8.6700002401652564E-3</v>
      </c>
      <c r="H119" s="456">
        <f t="shared" si="15"/>
        <v>-5.5855207644240927E-3</v>
      </c>
      <c r="I119" s="456">
        <f t="shared" si="15"/>
        <v>1.646887888839484E-2</v>
      </c>
      <c r="J119" s="456">
        <f t="shared" si="15"/>
        <v>5.9391420985842594E-3</v>
      </c>
      <c r="K119" s="456">
        <f t="shared" si="15"/>
        <v>7.8192360171425779E-2</v>
      </c>
      <c r="L119" s="456">
        <f t="shared" si="15"/>
        <v>-1.3490501595366071E-2</v>
      </c>
      <c r="M119" s="456">
        <f t="shared" si="15"/>
        <v>-9.6470753931436372E-3</v>
      </c>
      <c r="N119" s="456">
        <f t="shared" si="15"/>
        <v>5.2046275946852377E-2</v>
      </c>
      <c r="O119" s="456">
        <f t="shared" si="15"/>
        <v>1.4087947926429164E-2</v>
      </c>
      <c r="P119" s="456">
        <f t="shared" ref="P119" si="29">(P35-O35)/(P$39-O$39)*P$82</f>
        <v>-3.7510959691711247E-3</v>
      </c>
    </row>
    <row r="120" spans="1:16" ht="12" customHeight="1" x14ac:dyDescent="0.2">
      <c r="A120" s="659" t="s">
        <v>47</v>
      </c>
      <c r="B120" s="456"/>
      <c r="C120" s="456">
        <f t="shared" si="14"/>
        <v>-6.9815407274419553E-3</v>
      </c>
      <c r="D120" s="456">
        <f t="shared" si="15"/>
        <v>3.3515873605734344E-3</v>
      </c>
      <c r="E120" s="456">
        <f t="shared" si="15"/>
        <v>-2.037178213738534E-3</v>
      </c>
      <c r="F120" s="456">
        <f t="shared" si="15"/>
        <v>-6.884767924181006E-3</v>
      </c>
      <c r="G120" s="456">
        <f t="shared" si="15"/>
        <v>8.7389252531189981E-2</v>
      </c>
      <c r="H120" s="456">
        <f t="shared" si="15"/>
        <v>-6.3734920823067365E-2</v>
      </c>
      <c r="I120" s="456">
        <f t="shared" si="15"/>
        <v>-8.9310975934941694E-3</v>
      </c>
      <c r="J120" s="456">
        <f t="shared" si="15"/>
        <v>-7.1225667280907668E-3</v>
      </c>
      <c r="K120" s="456">
        <f t="shared" si="15"/>
        <v>0</v>
      </c>
      <c r="L120" s="456">
        <f t="shared" si="15"/>
        <v>0</v>
      </c>
      <c r="M120" s="456">
        <f t="shared" si="15"/>
        <v>0</v>
      </c>
      <c r="N120" s="456">
        <f t="shared" si="15"/>
        <v>0</v>
      </c>
      <c r="O120" s="456">
        <f t="shared" si="15"/>
        <v>0</v>
      </c>
      <c r="P120" s="456">
        <f t="shared" ref="P120" si="30">(P36-O36)/(P$39-O$39)*P$82</f>
        <v>0</v>
      </c>
    </row>
    <row r="121" spans="1:16" ht="12" customHeight="1" x14ac:dyDescent="0.2">
      <c r="A121" s="659" t="s">
        <v>1111</v>
      </c>
      <c r="B121" s="456"/>
      <c r="C121" s="456">
        <f t="shared" si="14"/>
        <v>3.574415748929988E-3</v>
      </c>
      <c r="D121" s="456">
        <f t="shared" si="15"/>
        <v>3.457270819514878E-3</v>
      </c>
      <c r="E121" s="456">
        <f t="shared" si="15"/>
        <v>3.6959998399764458E-3</v>
      </c>
      <c r="F121" s="456">
        <f t="shared" si="15"/>
        <v>-9.0405493953730574E-3</v>
      </c>
      <c r="G121" s="456">
        <f t="shared" si="15"/>
        <v>-4.5337748263931865E-3</v>
      </c>
      <c r="H121" s="456">
        <f t="shared" si="15"/>
        <v>-1.0017782424635906E-2</v>
      </c>
      <c r="I121" s="456">
        <f t="shared" si="15"/>
        <v>6.6469281967422464E-5</v>
      </c>
      <c r="J121" s="456">
        <f t="shared" si="15"/>
        <v>9.1571808036528968E-3</v>
      </c>
      <c r="K121" s="456">
        <f t="shared" si="15"/>
        <v>2.89613256505662E-3</v>
      </c>
      <c r="L121" s="456">
        <f t="shared" si="15"/>
        <v>-1.7630468313077263E-3</v>
      </c>
      <c r="M121" s="456">
        <f t="shared" si="15"/>
        <v>1.2407026788689858E-2</v>
      </c>
      <c r="N121" s="456">
        <f t="shared" si="15"/>
        <v>7.5055529605831299E-3</v>
      </c>
      <c r="O121" s="456">
        <f t="shared" si="15"/>
        <v>1.0559306764954476E-2</v>
      </c>
      <c r="P121" s="456">
        <f t="shared" ref="P121" si="31">(P37-O37)/(P$39-O$39)*P$82</f>
        <v>-1.1147038449394857E-3</v>
      </c>
    </row>
    <row r="122" spans="1:16" ht="12" customHeight="1" x14ac:dyDescent="0.2">
      <c r="A122" s="659" t="s">
        <v>1112</v>
      </c>
      <c r="B122" s="456"/>
      <c r="C122" s="456">
        <f t="shared" si="14"/>
        <v>-1.3216249611781412E-3</v>
      </c>
      <c r="D122" s="456">
        <f t="shared" ref="D122:O122" si="32">(D38-C38)/(D$39-C$39)*D$82</f>
        <v>3.4756718481699328E-3</v>
      </c>
      <c r="E122" s="456">
        <f t="shared" si="32"/>
        <v>-1.6814521102338949E-3</v>
      </c>
      <c r="F122" s="456">
        <f t="shared" si="32"/>
        <v>4.2481854374268636E-3</v>
      </c>
      <c r="G122" s="456">
        <f t="shared" si="32"/>
        <v>1.5199337852427563E-2</v>
      </c>
      <c r="H122" s="456">
        <f t="shared" si="32"/>
        <v>-2.4186930677387673E-3</v>
      </c>
      <c r="I122" s="456">
        <f t="shared" si="32"/>
        <v>9.3391279044169296E-5</v>
      </c>
      <c r="J122" s="456">
        <f t="shared" si="32"/>
        <v>5.1825924818298431E-3</v>
      </c>
      <c r="K122" s="456">
        <f t="shared" si="32"/>
        <v>-5.9318385700162703E-3</v>
      </c>
      <c r="L122" s="456">
        <f t="shared" si="32"/>
        <v>-3.643123320040889E-3</v>
      </c>
      <c r="M122" s="456">
        <f t="shared" si="32"/>
        <v>5.4064430547918494E-3</v>
      </c>
      <c r="N122" s="456">
        <f t="shared" si="32"/>
        <v>-1.9393184694326245E-3</v>
      </c>
      <c r="O122" s="456">
        <f t="shared" si="32"/>
        <v>1.9138911183398895E-2</v>
      </c>
      <c r="P122" s="456">
        <f t="shared" ref="P122" si="33">(P38-O38)/(P$39-O$39)*P$82</f>
        <v>-1.5234096314791647E-2</v>
      </c>
    </row>
    <row r="123" spans="1:16" s="507" customFormat="1" ht="20.25" customHeight="1" x14ac:dyDescent="0.2">
      <c r="A123" s="927" t="s">
        <v>741</v>
      </c>
      <c r="B123" s="930"/>
      <c r="C123" s="935">
        <f t="shared" ref="C123:P123" si="34">(C39-B39)/(C$39-B$39)*C$82</f>
        <v>-3.1352795688458168E-2</v>
      </c>
      <c r="D123" s="935">
        <f t="shared" si="34"/>
        <v>7.5275870659828215E-2</v>
      </c>
      <c r="E123" s="935">
        <f t="shared" si="34"/>
        <v>2.1598727780229421E-2</v>
      </c>
      <c r="F123" s="935">
        <f t="shared" si="34"/>
        <v>-0.13851643209459052</v>
      </c>
      <c r="G123" s="935">
        <f t="shared" si="34"/>
        <v>7.8287892257265401E-2</v>
      </c>
      <c r="H123" s="935">
        <f t="shared" si="34"/>
        <v>0.10090053925855536</v>
      </c>
      <c r="I123" s="935">
        <f t="shared" si="34"/>
        <v>-4.6415557734249324E-2</v>
      </c>
      <c r="J123" s="935">
        <f t="shared" si="34"/>
        <v>-6.5677155802642884E-2</v>
      </c>
      <c r="K123" s="935">
        <f t="shared" si="34"/>
        <v>6.9364584791528072E-2</v>
      </c>
      <c r="L123" s="935">
        <f t="shared" si="34"/>
        <v>1.2641053916363942E-2</v>
      </c>
      <c r="M123" s="935">
        <f t="shared" si="34"/>
        <v>-1.3028301071232651E-2</v>
      </c>
      <c r="N123" s="935">
        <f t="shared" si="34"/>
        <v>6.2019361406683737E-2</v>
      </c>
      <c r="O123" s="935">
        <f t="shared" si="34"/>
        <v>3.6133202711479129E-2</v>
      </c>
      <c r="P123" s="935">
        <f t="shared" si="34"/>
        <v>3.3604493540180913E-2</v>
      </c>
    </row>
    <row r="124" spans="1:16" x14ac:dyDescent="0.2">
      <c r="A124" s="517" t="s">
        <v>747</v>
      </c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</row>
    <row r="125" spans="1:16" s="507" customFormat="1" ht="25.15" customHeight="1" x14ac:dyDescent="0.2">
      <c r="A125" s="504" t="str">
        <f>Index!B29</f>
        <v>Table 3t     RMI current price GDP by expenditure, FY2004-FY2018 (experimental)</v>
      </c>
      <c r="B125" s="505"/>
      <c r="C125" s="505"/>
      <c r="D125" s="505"/>
      <c r="E125" s="506"/>
      <c r="F125" s="506"/>
      <c r="G125" s="506"/>
      <c r="H125" s="506"/>
      <c r="I125" s="506"/>
      <c r="J125" s="506"/>
      <c r="K125" s="506"/>
      <c r="L125" s="506"/>
      <c r="M125" s="506"/>
      <c r="N125" s="506"/>
      <c r="O125" s="506"/>
      <c r="P125" s="506"/>
    </row>
    <row r="126" spans="1:16" s="510" customFormat="1" ht="20.100000000000001" customHeight="1" x14ac:dyDescent="0.2">
      <c r="A126" s="508" t="s">
        <v>745</v>
      </c>
      <c r="B126" s="509" t="str">
        <f t="shared" ref="B126:P126" si="35">B$2</f>
        <v>FY2004</v>
      </c>
      <c r="C126" s="509" t="str">
        <f t="shared" si="35"/>
        <v>FY2005</v>
      </c>
      <c r="D126" s="509" t="str">
        <f t="shared" si="35"/>
        <v>FY2006</v>
      </c>
      <c r="E126" s="509" t="str">
        <f t="shared" si="35"/>
        <v>FY2007</v>
      </c>
      <c r="F126" s="509" t="str">
        <f t="shared" si="35"/>
        <v>FY2008</v>
      </c>
      <c r="G126" s="509" t="str">
        <f t="shared" si="35"/>
        <v>FY2009</v>
      </c>
      <c r="H126" s="509" t="str">
        <f t="shared" si="35"/>
        <v>FY2010</v>
      </c>
      <c r="I126" s="509" t="str">
        <f t="shared" si="35"/>
        <v>FY2011</v>
      </c>
      <c r="J126" s="509" t="str">
        <f t="shared" si="35"/>
        <v>FY2012</v>
      </c>
      <c r="K126" s="509" t="str">
        <f t="shared" si="35"/>
        <v>FY2013</v>
      </c>
      <c r="L126" s="509" t="str">
        <f t="shared" si="35"/>
        <v>FY2014</v>
      </c>
      <c r="M126" s="509" t="str">
        <f t="shared" si="35"/>
        <v>FY2015</v>
      </c>
      <c r="N126" s="509" t="str">
        <f t="shared" si="35"/>
        <v>FY2016</v>
      </c>
      <c r="O126" s="509" t="str">
        <f t="shared" si="35"/>
        <v>FY2017</v>
      </c>
      <c r="P126" s="509" t="str">
        <f t="shared" si="35"/>
        <v>FY2018</v>
      </c>
    </row>
    <row r="127" spans="1:16" ht="20.100000000000001" customHeight="1" x14ac:dyDescent="0.2">
      <c r="A127" s="438" t="s">
        <v>723</v>
      </c>
      <c r="B127" s="511">
        <v>78.894515991210938</v>
      </c>
      <c r="C127" s="511">
        <v>82.744148254394531</v>
      </c>
      <c r="D127" s="511">
        <v>85.558753967285156</v>
      </c>
      <c r="E127" s="511">
        <v>91.161117553710938</v>
      </c>
      <c r="F127" s="511">
        <v>92.718879699707031</v>
      </c>
      <c r="G127" s="511">
        <v>91.783668518066406</v>
      </c>
      <c r="H127" s="511">
        <v>89.542930603027344</v>
      </c>
      <c r="I127" s="511">
        <v>91.5330810546875</v>
      </c>
      <c r="J127" s="511">
        <v>97.045974731445313</v>
      </c>
      <c r="K127" s="511">
        <v>98.591285705566406</v>
      </c>
      <c r="L127" s="511">
        <v>94.79901123046875</v>
      </c>
      <c r="M127" s="511">
        <v>100.36415863037109</v>
      </c>
      <c r="N127" s="511">
        <v>110.49404144287109</v>
      </c>
      <c r="O127" s="511">
        <v>115.12586975097656</v>
      </c>
      <c r="P127" s="511">
        <v>124.68544006347656</v>
      </c>
    </row>
    <row r="128" spans="1:16" ht="12" customHeight="1" x14ac:dyDescent="0.2">
      <c r="A128" s="457" t="s">
        <v>724</v>
      </c>
      <c r="B128" s="511">
        <v>50.848224639892578</v>
      </c>
      <c r="C128" s="511">
        <v>52.263347625732422</v>
      </c>
      <c r="D128" s="511">
        <v>56.065647125244141</v>
      </c>
      <c r="E128" s="511">
        <v>59.930435180664063</v>
      </c>
      <c r="F128" s="511">
        <v>60.514404296875</v>
      </c>
      <c r="G128" s="511">
        <v>60.44964599609375</v>
      </c>
      <c r="H128" s="511">
        <v>60.915149688720703</v>
      </c>
      <c r="I128" s="511">
        <v>63.434970855712891</v>
      </c>
      <c r="J128" s="511">
        <v>65.659027099609375</v>
      </c>
      <c r="K128" s="511">
        <v>67.895889282226563</v>
      </c>
      <c r="L128" s="511">
        <v>64.371978759765625</v>
      </c>
      <c r="M128" s="511">
        <v>66.5133056640625</v>
      </c>
      <c r="N128" s="511">
        <v>73.097579956054688</v>
      </c>
      <c r="O128" s="511">
        <v>76.557838439941406</v>
      </c>
      <c r="P128" s="511">
        <v>83.023048400878906</v>
      </c>
    </row>
    <row r="129" spans="1:16" ht="12" customHeight="1" x14ac:dyDescent="0.2">
      <c r="A129" s="457" t="s">
        <v>34</v>
      </c>
      <c r="B129" s="511">
        <v>13.390357971191406</v>
      </c>
      <c r="C129" s="511">
        <v>14.52128791809082</v>
      </c>
      <c r="D129" s="511">
        <v>13.920304298400879</v>
      </c>
      <c r="E129" s="511">
        <v>14.650925636291504</v>
      </c>
      <c r="F129" s="511">
        <v>15.262741088867188</v>
      </c>
      <c r="G129" s="511">
        <v>16.136865615844727</v>
      </c>
      <c r="H129" s="511">
        <v>14.915532112121582</v>
      </c>
      <c r="I129" s="511">
        <v>14.523712158203125</v>
      </c>
      <c r="J129" s="511">
        <v>16.645719528198242</v>
      </c>
      <c r="K129" s="511">
        <v>16.306724548339844</v>
      </c>
      <c r="L129" s="511">
        <v>15.240684509277344</v>
      </c>
      <c r="M129" s="511">
        <v>18.580907821655273</v>
      </c>
      <c r="N129" s="511">
        <v>19.474990844726563</v>
      </c>
      <c r="O129" s="511">
        <v>19.754709243774414</v>
      </c>
      <c r="P129" s="511">
        <v>22.825220108032227</v>
      </c>
    </row>
    <row r="130" spans="1:16" ht="12" customHeight="1" x14ac:dyDescent="0.2">
      <c r="A130" s="457" t="s">
        <v>35</v>
      </c>
      <c r="B130" s="511">
        <v>13.851590156555176</v>
      </c>
      <c r="C130" s="511">
        <v>15.171281814575195</v>
      </c>
      <c r="D130" s="511">
        <v>14.70120906829834</v>
      </c>
      <c r="E130" s="511">
        <v>15.604467391967773</v>
      </c>
      <c r="F130" s="511">
        <v>15.94416618347168</v>
      </c>
      <c r="G130" s="511">
        <v>14.259675979614258</v>
      </c>
      <c r="H130" s="511">
        <v>12.900175094604492</v>
      </c>
      <c r="I130" s="511">
        <v>12.797847747802734</v>
      </c>
      <c r="J130" s="511">
        <v>14.001154899597168</v>
      </c>
      <c r="K130" s="511">
        <v>13.58427619934082</v>
      </c>
      <c r="L130" s="511">
        <v>14.365097045898438</v>
      </c>
      <c r="M130" s="511">
        <v>14.362240791320801</v>
      </c>
      <c r="N130" s="511">
        <v>17.001008987426758</v>
      </c>
      <c r="O130" s="511">
        <v>17.907646179199219</v>
      </c>
      <c r="P130" s="511">
        <v>17.820587158203125</v>
      </c>
    </row>
    <row r="131" spans="1:16" ht="12" customHeight="1" x14ac:dyDescent="0.2">
      <c r="A131" s="457" t="s">
        <v>952</v>
      </c>
      <c r="B131" s="511">
        <v>0.80434399843215942</v>
      </c>
      <c r="C131" s="511">
        <v>0.78822797536849976</v>
      </c>
      <c r="D131" s="511">
        <v>0.8715900182723999</v>
      </c>
      <c r="E131" s="511">
        <v>0.97528499364852905</v>
      </c>
      <c r="F131" s="511">
        <v>0.99756801128387451</v>
      </c>
      <c r="G131" s="511">
        <v>0.93747800588607788</v>
      </c>
      <c r="H131" s="511">
        <v>0.81207698583602905</v>
      </c>
      <c r="I131" s="511">
        <v>0.77654999494552612</v>
      </c>
      <c r="J131" s="511">
        <v>0.74007201194763184</v>
      </c>
      <c r="K131" s="511">
        <v>0.80439907312393188</v>
      </c>
      <c r="L131" s="511">
        <v>0.82124751806259155</v>
      </c>
      <c r="M131" s="511">
        <v>0.90770900249481201</v>
      </c>
      <c r="N131" s="511">
        <v>0.92046797275543213</v>
      </c>
      <c r="O131" s="511">
        <v>0.90567398071289063</v>
      </c>
      <c r="P131" s="511">
        <v>1.0165899991989136</v>
      </c>
    </row>
    <row r="132" spans="1:16" ht="12" customHeight="1" x14ac:dyDescent="0.2">
      <c r="A132" s="438" t="s">
        <v>725</v>
      </c>
      <c r="B132" s="511">
        <v>103.22849273681641</v>
      </c>
      <c r="C132" s="511">
        <v>109.48865509033203</v>
      </c>
      <c r="D132" s="511">
        <v>108.83428192138672</v>
      </c>
      <c r="E132" s="511">
        <v>117.99713134765625</v>
      </c>
      <c r="F132" s="511">
        <v>122.82830810546875</v>
      </c>
      <c r="G132" s="511">
        <v>117.40859222412109</v>
      </c>
      <c r="H132" s="511">
        <v>120.02128601074219</v>
      </c>
      <c r="I132" s="511">
        <v>128.78448486328125</v>
      </c>
      <c r="J132" s="511">
        <v>133.72769165039063</v>
      </c>
      <c r="K132" s="511">
        <v>142.42103576660156</v>
      </c>
      <c r="L132" s="511">
        <v>138.39480590820313</v>
      </c>
      <c r="M132" s="511">
        <v>137.472900390625</v>
      </c>
      <c r="N132" s="511">
        <v>141.74617004394531</v>
      </c>
      <c r="O132" s="511">
        <v>155.844970703125</v>
      </c>
      <c r="P132" s="511">
        <v>157.72712707519531</v>
      </c>
    </row>
    <row r="133" spans="1:16" ht="12" customHeight="1" x14ac:dyDescent="0.2">
      <c r="A133" s="457" t="s">
        <v>726</v>
      </c>
      <c r="B133" s="511">
        <v>85.216156005859375</v>
      </c>
      <c r="C133" s="511">
        <v>90.628028869628906</v>
      </c>
      <c r="D133" s="511">
        <v>89.258590698242188</v>
      </c>
      <c r="E133" s="511">
        <v>97.66796875</v>
      </c>
      <c r="F133" s="511">
        <v>101.01296234130859</v>
      </c>
      <c r="G133" s="511">
        <v>95.255615234375</v>
      </c>
      <c r="H133" s="511">
        <v>97.702911376953125</v>
      </c>
      <c r="I133" s="511">
        <v>105.55178833007813</v>
      </c>
      <c r="J133" s="511">
        <v>109.85446929931641</v>
      </c>
      <c r="K133" s="511">
        <v>117.89791870117188</v>
      </c>
      <c r="L133" s="511">
        <v>113.09297943115234</v>
      </c>
      <c r="M133" s="511">
        <v>111.59825134277344</v>
      </c>
      <c r="N133" s="511">
        <v>115.80490112304688</v>
      </c>
      <c r="O133" s="511">
        <v>129.11203002929688</v>
      </c>
      <c r="P133" s="511">
        <v>129.93368530273438</v>
      </c>
    </row>
    <row r="134" spans="1:16" ht="12" customHeight="1" x14ac:dyDescent="0.2">
      <c r="A134" s="457" t="s">
        <v>727</v>
      </c>
      <c r="B134" s="511">
        <v>18.012332916259766</v>
      </c>
      <c r="C134" s="511">
        <v>18.860630035400391</v>
      </c>
      <c r="D134" s="511">
        <v>19.575691223144531</v>
      </c>
      <c r="E134" s="511">
        <v>20.32916259765625</v>
      </c>
      <c r="F134" s="511">
        <v>21.815349578857422</v>
      </c>
      <c r="G134" s="511">
        <v>22.152980804443359</v>
      </c>
      <c r="H134" s="511">
        <v>22.318376541137695</v>
      </c>
      <c r="I134" s="511">
        <v>23.232696533203125</v>
      </c>
      <c r="J134" s="511">
        <v>23.873220443725586</v>
      </c>
      <c r="K134" s="511">
        <v>24.523113250732422</v>
      </c>
      <c r="L134" s="511">
        <v>25.30181884765625</v>
      </c>
      <c r="M134" s="511">
        <v>25.874643325805664</v>
      </c>
      <c r="N134" s="511">
        <v>25.941265106201172</v>
      </c>
      <c r="O134" s="511">
        <v>26.732946395874023</v>
      </c>
      <c r="P134" s="511">
        <v>27.793445587158203</v>
      </c>
    </row>
    <row r="135" spans="1:16" ht="12" customHeight="1" x14ac:dyDescent="0.2">
      <c r="A135" s="924" t="s">
        <v>728</v>
      </c>
      <c r="B135" s="511">
        <v>9.6933269500732422</v>
      </c>
      <c r="C135" s="511">
        <v>10.383143424987793</v>
      </c>
      <c r="D135" s="511">
        <v>10.913717269897461</v>
      </c>
      <c r="E135" s="511">
        <v>11.429547309875488</v>
      </c>
      <c r="F135" s="511">
        <v>12.230814933776855</v>
      </c>
      <c r="G135" s="511">
        <v>12.010612487792969</v>
      </c>
      <c r="H135" s="511">
        <v>12.016512870788574</v>
      </c>
      <c r="I135" s="511">
        <v>12.490749359130859</v>
      </c>
      <c r="J135" s="511">
        <v>12.69251537322998</v>
      </c>
      <c r="K135" s="511">
        <v>12.996279716491699</v>
      </c>
      <c r="L135" s="511">
        <v>13.449145317077637</v>
      </c>
      <c r="M135" s="511">
        <v>13.734992027282715</v>
      </c>
      <c r="N135" s="511">
        <v>13.935227394104004</v>
      </c>
      <c r="O135" s="511">
        <v>14.743083953857422</v>
      </c>
      <c r="P135" s="511">
        <v>15.693421363830566</v>
      </c>
    </row>
    <row r="136" spans="1:16" ht="12" customHeight="1" x14ac:dyDescent="0.2">
      <c r="A136" s="924" t="s">
        <v>4</v>
      </c>
      <c r="B136" s="511">
        <v>8.319005012512207</v>
      </c>
      <c r="C136" s="511">
        <v>8.4774856567382813</v>
      </c>
      <c r="D136" s="511">
        <v>8.6619729995727539</v>
      </c>
      <c r="E136" s="511">
        <v>8.8996162414550781</v>
      </c>
      <c r="F136" s="511">
        <v>9.58453369140625</v>
      </c>
      <c r="G136" s="511">
        <v>10.142368316650391</v>
      </c>
      <c r="H136" s="511">
        <v>10.301862716674805</v>
      </c>
      <c r="I136" s="511">
        <v>10.741947174072266</v>
      </c>
      <c r="J136" s="511">
        <v>11.180705070495605</v>
      </c>
      <c r="K136" s="511">
        <v>11.526832580566406</v>
      </c>
      <c r="L136" s="511">
        <v>11.85267448425293</v>
      </c>
      <c r="M136" s="511">
        <v>12.139651298522949</v>
      </c>
      <c r="N136" s="511">
        <v>12.006038665771484</v>
      </c>
      <c r="O136" s="511">
        <v>11.989862442016602</v>
      </c>
      <c r="P136" s="511">
        <v>12.100025177001953</v>
      </c>
    </row>
    <row r="137" spans="1:16" ht="12" customHeight="1" x14ac:dyDescent="0.2">
      <c r="A137" s="925" t="s">
        <v>729</v>
      </c>
      <c r="B137" s="511">
        <v>2.0521981716156006</v>
      </c>
      <c r="C137" s="511">
        <v>2.2804791927337646</v>
      </c>
      <c r="D137" s="511">
        <v>2.3361301422119141</v>
      </c>
      <c r="E137" s="511">
        <v>2.488095760345459</v>
      </c>
      <c r="F137" s="511">
        <v>2.4568343162536621</v>
      </c>
      <c r="G137" s="511">
        <v>2.4107022285461426</v>
      </c>
      <c r="H137" s="511">
        <v>2.6313211917877197</v>
      </c>
      <c r="I137" s="511">
        <v>2.7432773113250732</v>
      </c>
      <c r="J137" s="511">
        <v>3.3696737289428711</v>
      </c>
      <c r="K137" s="511">
        <v>3.3297498226165771</v>
      </c>
      <c r="L137" s="511">
        <v>3.6704027652740479</v>
      </c>
      <c r="M137" s="511">
        <v>3.5016858577728271</v>
      </c>
      <c r="N137" s="511">
        <v>4.4488306045532227</v>
      </c>
      <c r="O137" s="511">
        <v>4.7159838676452637</v>
      </c>
      <c r="P137" s="511">
        <v>5.0001668930053711</v>
      </c>
    </row>
    <row r="138" spans="1:16" ht="12" customHeight="1" x14ac:dyDescent="0.2">
      <c r="A138" s="438" t="s">
        <v>730</v>
      </c>
      <c r="B138" s="511">
        <v>22.395828247070313</v>
      </c>
      <c r="C138" s="511">
        <v>26.052404403686523</v>
      </c>
      <c r="D138" s="511">
        <v>39.411037445068359</v>
      </c>
      <c r="E138" s="511">
        <v>36.904125213623047</v>
      </c>
      <c r="F138" s="511">
        <v>30.901382446289063</v>
      </c>
      <c r="G138" s="511">
        <v>52.806350708007813</v>
      </c>
      <c r="H138" s="511">
        <v>69.0615234375</v>
      </c>
      <c r="I138" s="511">
        <v>31.904529571533203</v>
      </c>
      <c r="J138" s="511">
        <v>26.157306671142578</v>
      </c>
      <c r="K138" s="511">
        <v>42.076103210449219</v>
      </c>
      <c r="L138" s="511">
        <v>35.355937957763672</v>
      </c>
      <c r="M138" s="511">
        <v>33.694911956787109</v>
      </c>
      <c r="N138" s="511">
        <v>37.277778625488281</v>
      </c>
      <c r="O138" s="511">
        <v>49.480262756347656</v>
      </c>
      <c r="P138" s="511">
        <v>48.090297698974609</v>
      </c>
    </row>
    <row r="139" spans="1:16" ht="12" customHeight="1" x14ac:dyDescent="0.2">
      <c r="A139" s="457" t="s">
        <v>1101</v>
      </c>
      <c r="B139" s="511">
        <v>11.47989559173584</v>
      </c>
      <c r="C139" s="511">
        <v>10.701848030090332</v>
      </c>
      <c r="D139" s="511">
        <v>22.937038421630859</v>
      </c>
      <c r="E139" s="511">
        <v>7.8570246696472168</v>
      </c>
      <c r="F139" s="511">
        <v>11.266535758972168</v>
      </c>
      <c r="G139" s="511">
        <v>16.691305160522461</v>
      </c>
      <c r="H139" s="511">
        <v>11.725470542907715</v>
      </c>
      <c r="I139" s="511">
        <v>8.3978042602539063</v>
      </c>
      <c r="J139" s="511">
        <v>5.9273004531860352</v>
      </c>
      <c r="K139" s="511">
        <v>15.786772727966309</v>
      </c>
      <c r="L139" s="511">
        <v>14.186541557312012</v>
      </c>
      <c r="M139" s="511">
        <v>11.451125144958496</v>
      </c>
      <c r="N139" s="511">
        <v>15.253250122070313</v>
      </c>
      <c r="O139" s="511">
        <v>14.160773277282715</v>
      </c>
      <c r="P139" s="511">
        <v>13.324573516845703</v>
      </c>
    </row>
    <row r="140" spans="1:16" ht="12" customHeight="1" x14ac:dyDescent="0.2">
      <c r="A140" s="457" t="s">
        <v>1102</v>
      </c>
      <c r="B140" s="511">
        <v>0.62892210483551025</v>
      </c>
      <c r="C140" s="511">
        <v>4.8213396072387695</v>
      </c>
      <c r="D140" s="511">
        <v>6.3466110229492188</v>
      </c>
      <c r="E140" s="511">
        <v>15.968340873718262</v>
      </c>
      <c r="F140" s="511">
        <v>7.1420702934265137</v>
      </c>
      <c r="G140" s="511">
        <v>12.433904647827148</v>
      </c>
      <c r="H140" s="511">
        <v>12.032388687133789</v>
      </c>
      <c r="I140" s="511">
        <v>9.9474821090698242</v>
      </c>
      <c r="J140" s="511">
        <v>5.4759511947631836</v>
      </c>
      <c r="K140" s="511">
        <v>3.9530198574066162</v>
      </c>
      <c r="L140" s="511">
        <v>1.4214613437652588</v>
      </c>
      <c r="M140" s="511">
        <v>0.94506353139877319</v>
      </c>
      <c r="N140" s="511">
        <v>1.312415599822998</v>
      </c>
      <c r="O140" s="511">
        <v>5.9529962539672852</v>
      </c>
      <c r="P140" s="511">
        <v>5.7622013092041016</v>
      </c>
    </row>
    <row r="141" spans="1:16" ht="12" customHeight="1" x14ac:dyDescent="0.2">
      <c r="A141" s="457" t="s">
        <v>1103</v>
      </c>
      <c r="B141" s="511">
        <v>6.0666112899780273</v>
      </c>
      <c r="C141" s="511">
        <v>5.2100615501403809</v>
      </c>
      <c r="D141" s="511">
        <v>7.2521862983703613</v>
      </c>
      <c r="E141" s="511">
        <v>9.5992813110351563</v>
      </c>
      <c r="F141" s="511">
        <v>6.7411670684814453</v>
      </c>
      <c r="G141" s="511">
        <v>8.6741580963134766</v>
      </c>
      <c r="H141" s="511">
        <v>9.1609287261962891</v>
      </c>
      <c r="I141" s="511">
        <v>11.486904144287109</v>
      </c>
      <c r="J141" s="511">
        <v>13.381239891052246</v>
      </c>
      <c r="K141" s="511">
        <v>20.47491455078125</v>
      </c>
      <c r="L141" s="511">
        <v>16.716865539550781</v>
      </c>
      <c r="M141" s="511">
        <v>14.786242485046387</v>
      </c>
      <c r="N141" s="511">
        <v>17.605865478515625</v>
      </c>
      <c r="O141" s="511">
        <v>26.253505706787109</v>
      </c>
      <c r="P141" s="511">
        <v>24.902711868286133</v>
      </c>
    </row>
    <row r="142" spans="1:16" ht="12" customHeight="1" x14ac:dyDescent="0.2">
      <c r="A142" s="457" t="s">
        <v>1104</v>
      </c>
      <c r="B142" s="511">
        <v>4.2203984260559082</v>
      </c>
      <c r="C142" s="511">
        <v>5.319155216217041</v>
      </c>
      <c r="D142" s="511">
        <v>2.8752012252807617</v>
      </c>
      <c r="E142" s="511">
        <v>1.7294769287109375</v>
      </c>
      <c r="F142" s="511">
        <v>5.7516083717346191</v>
      </c>
      <c r="G142" s="511">
        <v>3.6098432540893555</v>
      </c>
      <c r="H142" s="511">
        <v>3.1987354755401611</v>
      </c>
      <c r="I142" s="511">
        <v>2.0723395347595215</v>
      </c>
      <c r="J142" s="511">
        <v>1.3728153705596924</v>
      </c>
      <c r="K142" s="511">
        <v>1.4613953828811646</v>
      </c>
      <c r="L142" s="511">
        <v>3.0310704708099365</v>
      </c>
      <c r="M142" s="511">
        <v>4.4124817848205566</v>
      </c>
      <c r="N142" s="511">
        <v>3.1062450408935547</v>
      </c>
      <c r="O142" s="511">
        <v>3.1129858493804932</v>
      </c>
      <c r="P142" s="511">
        <v>2.2008116245269775</v>
      </c>
    </row>
    <row r="143" spans="1:16" ht="12" customHeight="1" x14ac:dyDescent="0.2">
      <c r="A143" s="457" t="s">
        <v>1105</v>
      </c>
      <c r="B143" s="511">
        <v>0</v>
      </c>
      <c r="C143" s="511">
        <v>0</v>
      </c>
      <c r="D143" s="511">
        <v>0</v>
      </c>
      <c r="E143" s="511">
        <v>1.75</v>
      </c>
      <c r="F143" s="511">
        <v>0</v>
      </c>
      <c r="G143" s="511">
        <v>11.397139549255371</v>
      </c>
      <c r="H143" s="511">
        <v>32.944000244140625</v>
      </c>
      <c r="I143" s="511">
        <v>0</v>
      </c>
      <c r="J143" s="511">
        <v>0</v>
      </c>
      <c r="K143" s="511">
        <v>0.40000000596046448</v>
      </c>
      <c r="L143" s="511">
        <v>0</v>
      </c>
      <c r="M143" s="511">
        <v>2.0999999046325684</v>
      </c>
      <c r="N143" s="511">
        <v>0</v>
      </c>
      <c r="O143" s="511">
        <v>0</v>
      </c>
      <c r="P143" s="511">
        <v>1.8999999761581421</v>
      </c>
    </row>
    <row r="144" spans="1:16" ht="12" customHeight="1" x14ac:dyDescent="0.2">
      <c r="A144" s="438" t="s">
        <v>731</v>
      </c>
      <c r="B144" s="511">
        <v>0.77235698699951172</v>
      </c>
      <c r="C144" s="511">
        <v>-0.1214199960231781</v>
      </c>
      <c r="D144" s="511">
        <v>1.5918999910354614</v>
      </c>
      <c r="E144" s="511">
        <v>2.1238949298858643</v>
      </c>
      <c r="F144" s="511">
        <v>-0.47254899144172668</v>
      </c>
      <c r="G144" s="511">
        <v>2.7596509456634521</v>
      </c>
      <c r="H144" s="511">
        <v>-3.4704539775848389</v>
      </c>
      <c r="I144" s="511">
        <v>6.0051031112670898</v>
      </c>
      <c r="J144" s="511">
        <v>-7.3261122703552246</v>
      </c>
      <c r="K144" s="511">
        <v>-0.37078398466110229</v>
      </c>
      <c r="L144" s="511">
        <v>1.1812878847122192</v>
      </c>
      <c r="M144" s="511">
        <v>-1.4141330718994141</v>
      </c>
      <c r="N144" s="511">
        <v>1.0723309516906738</v>
      </c>
      <c r="O144" s="511">
        <v>-2.0559005439281464E-2</v>
      </c>
      <c r="P144" s="511">
        <v>3.6541390419006348</v>
      </c>
    </row>
    <row r="145" spans="1:16" s="520" customFormat="1" ht="19.5" customHeight="1" x14ac:dyDescent="0.2">
      <c r="A145" s="926" t="s">
        <v>732</v>
      </c>
      <c r="B145" s="565">
        <v>207.34339904785156</v>
      </c>
      <c r="C145" s="565">
        <v>220.44425964355469</v>
      </c>
      <c r="D145" s="565">
        <v>237.73210144042969</v>
      </c>
      <c r="E145" s="565">
        <v>250.67436218261719</v>
      </c>
      <c r="F145" s="565">
        <v>248.432861328125</v>
      </c>
      <c r="G145" s="565">
        <v>267.16897583007813</v>
      </c>
      <c r="H145" s="565">
        <v>277.78662109375</v>
      </c>
      <c r="I145" s="565">
        <v>260.97048950195313</v>
      </c>
      <c r="J145" s="565">
        <v>252.97453308105469</v>
      </c>
      <c r="K145" s="565">
        <v>286.04739379882813</v>
      </c>
      <c r="L145" s="565">
        <v>273.40142822265625</v>
      </c>
      <c r="M145" s="565">
        <v>273.61953735351563</v>
      </c>
      <c r="N145" s="565">
        <v>295.03915405273438</v>
      </c>
      <c r="O145" s="565">
        <v>325.14654541015625</v>
      </c>
      <c r="P145" s="565">
        <v>339.15716552734375</v>
      </c>
    </row>
    <row r="146" spans="1:16" ht="12" customHeight="1" x14ac:dyDescent="0.2">
      <c r="A146" s="438" t="s">
        <v>556</v>
      </c>
      <c r="B146" s="511">
        <v>42.467632293701172</v>
      </c>
      <c r="C146" s="511">
        <v>46.999244689941406</v>
      </c>
      <c r="D146" s="511">
        <v>38.0433349609375</v>
      </c>
      <c r="E146" s="511">
        <v>41.372390747070313</v>
      </c>
      <c r="F146" s="511">
        <v>44.827114105224609</v>
      </c>
      <c r="G146" s="511">
        <v>43.924297332763672</v>
      </c>
      <c r="H146" s="511">
        <v>61.337921142578125</v>
      </c>
      <c r="I146" s="511">
        <v>89.062553405761719</v>
      </c>
      <c r="J146" s="511">
        <v>101.28095245361328</v>
      </c>
      <c r="K146" s="511">
        <v>96.9063720703125</v>
      </c>
      <c r="L146" s="511">
        <v>93.033607482910156</v>
      </c>
      <c r="M146" s="511">
        <v>82.374801635742188</v>
      </c>
      <c r="N146" s="511">
        <v>74.178749084472656</v>
      </c>
      <c r="O146" s="511">
        <v>84.489082336425781</v>
      </c>
      <c r="P146" s="511">
        <v>89.734031677246094</v>
      </c>
    </row>
    <row r="147" spans="1:16" ht="12" customHeight="1" x14ac:dyDescent="0.2">
      <c r="A147" s="659" t="s">
        <v>1106</v>
      </c>
      <c r="B147" s="511">
        <v>18.527584075927734</v>
      </c>
      <c r="C147" s="511">
        <v>23.766059875488281</v>
      </c>
      <c r="D147" s="511">
        <v>16.844005584716797</v>
      </c>
      <c r="E147" s="511">
        <v>17.879692077636719</v>
      </c>
      <c r="F147" s="511">
        <v>17.654233932495117</v>
      </c>
      <c r="G147" s="511">
        <v>16.184291839599609</v>
      </c>
      <c r="H147" s="511">
        <v>21.825397491455078</v>
      </c>
      <c r="I147" s="511">
        <v>28.940784454345703</v>
      </c>
      <c r="J147" s="511">
        <v>31.241003036499023</v>
      </c>
      <c r="K147" s="511">
        <v>30.788959503173828</v>
      </c>
      <c r="L147" s="511">
        <v>32.575614929199219</v>
      </c>
      <c r="M147" s="511">
        <v>23.439493179321289</v>
      </c>
      <c r="N147" s="511">
        <v>14.773199081420898</v>
      </c>
      <c r="O147" s="511">
        <v>12.381032943725586</v>
      </c>
      <c r="P147" s="511">
        <v>16.357852935791016</v>
      </c>
    </row>
    <row r="148" spans="1:16" ht="12" customHeight="1" x14ac:dyDescent="0.2">
      <c r="A148" s="659" t="s">
        <v>733</v>
      </c>
      <c r="B148" s="511">
        <v>0</v>
      </c>
      <c r="C148" s="511">
        <v>0</v>
      </c>
      <c r="D148" s="511">
        <v>0</v>
      </c>
      <c r="E148" s="511">
        <v>0</v>
      </c>
      <c r="F148" s="511">
        <v>0.31507754325866699</v>
      </c>
      <c r="G148" s="511">
        <v>2.7784519195556641</v>
      </c>
      <c r="H148" s="511">
        <v>12.801197052001953</v>
      </c>
      <c r="I148" s="511">
        <v>30.337287902832031</v>
      </c>
      <c r="J148" s="511">
        <v>39.810268402099609</v>
      </c>
      <c r="K148" s="511">
        <v>34.367561340332031</v>
      </c>
      <c r="L148" s="511">
        <v>26.361080169677734</v>
      </c>
      <c r="M148" s="511">
        <v>25.011983871459961</v>
      </c>
      <c r="N148" s="511">
        <v>25.088088989257813</v>
      </c>
      <c r="O148" s="511">
        <v>34.904472351074219</v>
      </c>
      <c r="P148" s="511">
        <v>36.261970520019531</v>
      </c>
    </row>
    <row r="149" spans="1:16" ht="12" customHeight="1" x14ac:dyDescent="0.2">
      <c r="A149" s="659" t="s">
        <v>734</v>
      </c>
      <c r="B149" s="511">
        <v>2.0948400497436523</v>
      </c>
      <c r="C149" s="511">
        <v>4.0164604187011719</v>
      </c>
      <c r="D149" s="511">
        <v>1.6401939392089844</v>
      </c>
      <c r="E149" s="511">
        <v>3.5048809051513672</v>
      </c>
      <c r="F149" s="511">
        <v>5.8949289321899414</v>
      </c>
      <c r="G149" s="511">
        <v>3.5597667694091797</v>
      </c>
      <c r="H149" s="511">
        <v>3.7870666980743408</v>
      </c>
      <c r="I149" s="511">
        <v>5.4306707382202148</v>
      </c>
      <c r="J149" s="511">
        <v>4.9393453598022461</v>
      </c>
      <c r="K149" s="511">
        <v>5.1838893890380859</v>
      </c>
      <c r="L149" s="511">
        <v>4.80450439453125</v>
      </c>
      <c r="M149" s="511">
        <v>5.0055437088012695</v>
      </c>
      <c r="N149" s="511">
        <v>6.0432195663452148</v>
      </c>
      <c r="O149" s="511">
        <v>7.4563660621643066</v>
      </c>
      <c r="P149" s="511">
        <v>5.180046558380127</v>
      </c>
    </row>
    <row r="150" spans="1:16" ht="12" customHeight="1" x14ac:dyDescent="0.2">
      <c r="A150" s="659" t="s">
        <v>735</v>
      </c>
      <c r="B150" s="511">
        <v>11.703104972839355</v>
      </c>
      <c r="C150" s="511">
        <v>8.5319089889526367</v>
      </c>
      <c r="D150" s="511">
        <v>8.673853874206543</v>
      </c>
      <c r="E150" s="511">
        <v>9.240086555480957</v>
      </c>
      <c r="F150" s="511">
        <v>9.3659429550170898</v>
      </c>
      <c r="G150" s="511">
        <v>9.5197362899780273</v>
      </c>
      <c r="H150" s="511">
        <v>10.207235336303711</v>
      </c>
      <c r="I150" s="511">
        <v>10.958494186401367</v>
      </c>
      <c r="J150" s="511">
        <v>11.445033073425293</v>
      </c>
      <c r="K150" s="511">
        <v>12.025701522827148</v>
      </c>
      <c r="L150" s="511">
        <v>13.934023857116699</v>
      </c>
      <c r="M150" s="511">
        <v>13.810465812683105</v>
      </c>
      <c r="N150" s="511">
        <v>13.266142845153809</v>
      </c>
      <c r="O150" s="511">
        <v>13.822165489196777</v>
      </c>
      <c r="P150" s="511">
        <v>14.507317543029785</v>
      </c>
    </row>
    <row r="151" spans="1:16" ht="12" customHeight="1" x14ac:dyDescent="0.2">
      <c r="A151" s="659" t="s">
        <v>1107</v>
      </c>
      <c r="B151" s="511">
        <v>2.9182262420654297</v>
      </c>
      <c r="C151" s="511">
        <v>3.1983084678649902</v>
      </c>
      <c r="D151" s="511">
        <v>3.1300661563873291</v>
      </c>
      <c r="E151" s="511">
        <v>2.876021146774292</v>
      </c>
      <c r="F151" s="511">
        <v>2.6447908878326416</v>
      </c>
      <c r="G151" s="511">
        <v>2.9328436851501465</v>
      </c>
      <c r="H151" s="511">
        <v>3.5231735706329346</v>
      </c>
      <c r="I151" s="511">
        <v>3.9158010482788086</v>
      </c>
      <c r="J151" s="511">
        <v>3.7354593276977539</v>
      </c>
      <c r="K151" s="511">
        <v>4.0759000778198242</v>
      </c>
      <c r="L151" s="511">
        <v>4.7869534492492676</v>
      </c>
      <c r="M151" s="511">
        <v>4.8083782196044922</v>
      </c>
      <c r="N151" s="511">
        <v>5.1676421165466309</v>
      </c>
      <c r="O151" s="511">
        <v>6.0241427421569824</v>
      </c>
      <c r="P151" s="511">
        <v>7.1994466781616211</v>
      </c>
    </row>
    <row r="152" spans="1:16" ht="12" customHeight="1" x14ac:dyDescent="0.2">
      <c r="A152" s="659" t="s">
        <v>1108</v>
      </c>
      <c r="B152" s="511">
        <v>6.1742892265319824</v>
      </c>
      <c r="C152" s="511">
        <v>6.400324821472168</v>
      </c>
      <c r="D152" s="511">
        <v>6.6119775772094727</v>
      </c>
      <c r="E152" s="511">
        <v>6.6983308792114258</v>
      </c>
      <c r="F152" s="511">
        <v>7.6065659523010254</v>
      </c>
      <c r="G152" s="511">
        <v>7.5972080230712891</v>
      </c>
      <c r="H152" s="511">
        <v>7.8179512023925781</v>
      </c>
      <c r="I152" s="511">
        <v>8.0792951583862305</v>
      </c>
      <c r="J152" s="511">
        <v>8.6848688125610352</v>
      </c>
      <c r="K152" s="511">
        <v>9.0141963958740234</v>
      </c>
      <c r="L152" s="511">
        <v>9.0956287384033203</v>
      </c>
      <c r="M152" s="511">
        <v>8.7970438003540039</v>
      </c>
      <c r="N152" s="511">
        <v>8.312016487121582</v>
      </c>
      <c r="O152" s="511">
        <v>8.3454408645629883</v>
      </c>
      <c r="P152" s="511">
        <v>8.6444406509399414</v>
      </c>
    </row>
    <row r="153" spans="1:16" ht="12" customHeight="1" x14ac:dyDescent="0.2">
      <c r="A153" s="659" t="s">
        <v>736</v>
      </c>
      <c r="B153" s="511">
        <v>1.0495868921279907</v>
      </c>
      <c r="C153" s="511">
        <v>1.0861803293228149</v>
      </c>
      <c r="D153" s="511">
        <v>1.1432356834411621</v>
      </c>
      <c r="E153" s="511">
        <v>1.1733794212341309</v>
      </c>
      <c r="F153" s="511">
        <v>1.3455733060836792</v>
      </c>
      <c r="G153" s="511">
        <v>1.3519999980926514</v>
      </c>
      <c r="H153" s="511">
        <v>1.3759003877639771</v>
      </c>
      <c r="I153" s="511">
        <v>1.4002233743667603</v>
      </c>
      <c r="J153" s="511">
        <v>1.4249763488769531</v>
      </c>
      <c r="K153" s="511">
        <v>1.4501668214797974</v>
      </c>
      <c r="L153" s="511">
        <v>1.4758026599884033</v>
      </c>
      <c r="M153" s="511">
        <v>1.5018916130065918</v>
      </c>
      <c r="N153" s="511">
        <v>1.5284417867660522</v>
      </c>
      <c r="O153" s="511">
        <v>1.5554614067077637</v>
      </c>
      <c r="P153" s="511">
        <v>1.5829585790634155</v>
      </c>
    </row>
    <row r="154" spans="1:16" ht="12" customHeight="1" x14ac:dyDescent="0.2">
      <c r="A154" s="438" t="s">
        <v>737</v>
      </c>
      <c r="B154" s="511">
        <v>111.36519622802734</v>
      </c>
      <c r="C154" s="511">
        <v>126.99613952636719</v>
      </c>
      <c r="D154" s="511">
        <v>125.03264617919922</v>
      </c>
      <c r="E154" s="511">
        <v>132.79997253417969</v>
      </c>
      <c r="F154" s="511">
        <v>135.56422424316406</v>
      </c>
      <c r="G154" s="511">
        <v>151.93421936035156</v>
      </c>
      <c r="H154" s="511">
        <v>172.78042602539063</v>
      </c>
      <c r="I154" s="511">
        <v>174.39567565917969</v>
      </c>
      <c r="J154" s="511">
        <v>182.04232788085938</v>
      </c>
      <c r="K154" s="511">
        <v>203.33929443359375</v>
      </c>
      <c r="L154" s="511">
        <v>183.87342834472656</v>
      </c>
      <c r="M154" s="511">
        <v>168.54867553710938</v>
      </c>
      <c r="N154" s="511">
        <v>158.02947998046875</v>
      </c>
      <c r="O154" s="511">
        <v>180.275390625</v>
      </c>
      <c r="P154" s="511">
        <v>192.69114685058594</v>
      </c>
    </row>
    <row r="155" spans="1:16" ht="12" customHeight="1" x14ac:dyDescent="0.2">
      <c r="A155" s="457" t="s">
        <v>738</v>
      </c>
      <c r="B155" s="511">
        <v>35.900894165039063</v>
      </c>
      <c r="C155" s="511">
        <v>35.716487884521484</v>
      </c>
      <c r="D155" s="511">
        <v>33.589584350585938</v>
      </c>
      <c r="E155" s="511">
        <v>35.330081939697266</v>
      </c>
      <c r="F155" s="511">
        <v>37.437015533447266</v>
      </c>
      <c r="G155" s="511">
        <v>33.996082305908203</v>
      </c>
      <c r="H155" s="511">
        <v>33.146335601806641</v>
      </c>
      <c r="I155" s="511">
        <v>38.761947631835938</v>
      </c>
      <c r="J155" s="511">
        <v>40.778713226318359</v>
      </c>
      <c r="K155" s="511">
        <v>48.176162719726563</v>
      </c>
      <c r="L155" s="511">
        <v>43.964939117431641</v>
      </c>
      <c r="M155" s="511">
        <v>41.7606201171875</v>
      </c>
      <c r="N155" s="511">
        <v>41.615962982177734</v>
      </c>
      <c r="O155" s="511">
        <v>48.9000244140625</v>
      </c>
      <c r="P155" s="511">
        <v>48.244155883789063</v>
      </c>
    </row>
    <row r="156" spans="1:16" ht="12" customHeight="1" x14ac:dyDescent="0.2">
      <c r="A156" s="659" t="s">
        <v>1109</v>
      </c>
      <c r="B156" s="511">
        <v>19.722734451293945</v>
      </c>
      <c r="C156" s="511">
        <v>34.948703765869141</v>
      </c>
      <c r="D156" s="511">
        <v>34.441062927246094</v>
      </c>
      <c r="E156" s="511">
        <v>36.174968719482422</v>
      </c>
      <c r="F156" s="511">
        <v>36.888446807861328</v>
      </c>
      <c r="G156" s="511">
        <v>32.646007537841797</v>
      </c>
      <c r="H156" s="511">
        <v>42.638637542724609</v>
      </c>
      <c r="I156" s="511">
        <v>60.370140075683594</v>
      </c>
      <c r="J156" s="511">
        <v>63.389320373535156</v>
      </c>
      <c r="K156" s="511">
        <v>63.257637023925781</v>
      </c>
      <c r="L156" s="511">
        <v>58.986652374267578</v>
      </c>
      <c r="M156" s="511">
        <v>40.150238037109375</v>
      </c>
      <c r="N156" s="511">
        <v>25.927701950073242</v>
      </c>
      <c r="O156" s="511">
        <v>27.294384002685547</v>
      </c>
      <c r="P156" s="511">
        <v>41.406318664550781</v>
      </c>
    </row>
    <row r="157" spans="1:16" ht="12" customHeight="1" x14ac:dyDescent="0.2">
      <c r="A157" s="659" t="s">
        <v>1110</v>
      </c>
      <c r="B157" s="511">
        <v>0</v>
      </c>
      <c r="C157" s="511">
        <v>0</v>
      </c>
      <c r="D157" s="511">
        <v>0</v>
      </c>
      <c r="E157" s="511">
        <v>1.75</v>
      </c>
      <c r="F157" s="511">
        <v>0</v>
      </c>
      <c r="G157" s="511">
        <v>11.397139549255371</v>
      </c>
      <c r="H157" s="511">
        <v>32.944000244140625</v>
      </c>
      <c r="I157" s="511">
        <v>0</v>
      </c>
      <c r="J157" s="511">
        <v>0</v>
      </c>
      <c r="K157" s="511">
        <v>0.40000000596046448</v>
      </c>
      <c r="L157" s="511">
        <v>0</v>
      </c>
      <c r="M157" s="511">
        <v>2.0999999046325684</v>
      </c>
      <c r="N157" s="511">
        <v>0</v>
      </c>
      <c r="O157" s="511">
        <v>0</v>
      </c>
      <c r="P157" s="511">
        <v>1.8999999761581421</v>
      </c>
    </row>
    <row r="158" spans="1:16" ht="12" customHeight="1" x14ac:dyDescent="0.2">
      <c r="A158" s="659" t="s">
        <v>739</v>
      </c>
      <c r="B158" s="511">
        <v>0</v>
      </c>
      <c r="C158" s="511">
        <v>0</v>
      </c>
      <c r="D158" s="511">
        <v>0</v>
      </c>
      <c r="E158" s="511">
        <v>0</v>
      </c>
      <c r="F158" s="511">
        <v>0</v>
      </c>
      <c r="G158" s="511">
        <v>0.71517854928970337</v>
      </c>
      <c r="H158" s="511">
        <v>4.0392022132873535</v>
      </c>
      <c r="I158" s="511">
        <v>10.978425979614258</v>
      </c>
      <c r="J158" s="511">
        <v>10.263306617736816</v>
      </c>
      <c r="K158" s="511">
        <v>9.000096321105957</v>
      </c>
      <c r="L158" s="511">
        <v>3.3679459095001221</v>
      </c>
      <c r="M158" s="511">
        <v>7.5447878837585449</v>
      </c>
      <c r="N158" s="511">
        <v>4.7512750625610352</v>
      </c>
      <c r="O158" s="511">
        <v>8.2475118637084961</v>
      </c>
      <c r="P158" s="511">
        <v>7.2274966239929199</v>
      </c>
    </row>
    <row r="159" spans="1:16" ht="12" customHeight="1" x14ac:dyDescent="0.2">
      <c r="A159" s="659" t="s">
        <v>740</v>
      </c>
      <c r="B159" s="511">
        <v>27.450971603393555</v>
      </c>
      <c r="C159" s="511">
        <v>27.5174560546875</v>
      </c>
      <c r="D159" s="511">
        <v>25.997182846069336</v>
      </c>
      <c r="E159" s="511">
        <v>27.389980316162109</v>
      </c>
      <c r="F159" s="511">
        <v>29.248256683349609</v>
      </c>
      <c r="G159" s="511">
        <v>26.912504196166992</v>
      </c>
      <c r="H159" s="511">
        <v>26.036449432373047</v>
      </c>
      <c r="I159" s="511">
        <v>30.310811996459961</v>
      </c>
      <c r="J159" s="511">
        <v>31.867464065551758</v>
      </c>
      <c r="K159" s="511">
        <v>46.770591735839844</v>
      </c>
      <c r="L159" s="511">
        <v>42.737449645996094</v>
      </c>
      <c r="M159" s="511">
        <v>39.269515991210938</v>
      </c>
      <c r="N159" s="511">
        <v>47.228687286376953</v>
      </c>
      <c r="O159" s="511">
        <v>50.684661865234375</v>
      </c>
      <c r="P159" s="511">
        <v>50.791156768798828</v>
      </c>
    </row>
    <row r="160" spans="1:16" ht="12" customHeight="1" x14ac:dyDescent="0.2">
      <c r="A160" s="659" t="s">
        <v>47</v>
      </c>
      <c r="B160" s="511">
        <v>1.9341000318527222</v>
      </c>
      <c r="C160" s="511">
        <v>0.95013689994812012</v>
      </c>
      <c r="D160" s="511">
        <v>1.4786447286605835</v>
      </c>
      <c r="E160" s="511">
        <v>1.1895760297775269</v>
      </c>
      <c r="F160" s="511">
        <v>0</v>
      </c>
      <c r="G160" s="511">
        <v>13.458574295043945</v>
      </c>
      <c r="H160" s="511">
        <v>2.9073991775512695</v>
      </c>
      <c r="I160" s="511">
        <v>1.2974551916122437</v>
      </c>
      <c r="J160" s="511">
        <v>0</v>
      </c>
      <c r="K160" s="511">
        <v>0</v>
      </c>
      <c r="L160" s="511">
        <v>0</v>
      </c>
      <c r="M160" s="511">
        <v>0</v>
      </c>
      <c r="N160" s="511">
        <v>0</v>
      </c>
      <c r="O160" s="511">
        <v>0</v>
      </c>
      <c r="P160" s="511">
        <v>0</v>
      </c>
    </row>
    <row r="161" spans="1:16" ht="12" customHeight="1" x14ac:dyDescent="0.2">
      <c r="A161" s="659" t="s">
        <v>1111</v>
      </c>
      <c r="B161" s="511">
        <v>19.407035827636719</v>
      </c>
      <c r="C161" s="511">
        <v>20.815090179443359</v>
      </c>
      <c r="D161" s="511">
        <v>21.786123275756836</v>
      </c>
      <c r="E161" s="511">
        <v>23.228675842285156</v>
      </c>
      <c r="F161" s="511">
        <v>23.027664184570313</v>
      </c>
      <c r="G161" s="511">
        <v>21.71900749206543</v>
      </c>
      <c r="H161" s="511">
        <v>20.285009384155273</v>
      </c>
      <c r="I161" s="511">
        <v>20.968507766723633</v>
      </c>
      <c r="J161" s="511">
        <v>22.766481399536133</v>
      </c>
      <c r="K161" s="511">
        <v>23.616359710693359</v>
      </c>
      <c r="L161" s="511">
        <v>23.743659973144531</v>
      </c>
      <c r="M161" s="511">
        <v>25.860012054443359</v>
      </c>
      <c r="N161" s="511">
        <v>26.954877853393555</v>
      </c>
      <c r="O161" s="511">
        <v>29.332828521728516</v>
      </c>
      <c r="P161" s="511">
        <v>30.243782043457031</v>
      </c>
    </row>
    <row r="162" spans="1:16" ht="12" customHeight="1" x14ac:dyDescent="0.2">
      <c r="A162" s="659" t="s">
        <v>1112</v>
      </c>
      <c r="B162" s="511">
        <v>6.9494619369506836</v>
      </c>
      <c r="C162" s="511">
        <v>7.0482654571533203</v>
      </c>
      <c r="D162" s="511">
        <v>7.740044116973877</v>
      </c>
      <c r="E162" s="511">
        <v>7.7366800308227539</v>
      </c>
      <c r="F162" s="511">
        <v>8.9628496170043945</v>
      </c>
      <c r="G162" s="511">
        <v>11.089725494384766</v>
      </c>
      <c r="H162" s="511">
        <v>10.78339958190918</v>
      </c>
      <c r="I162" s="511">
        <v>11.708386421203613</v>
      </c>
      <c r="J162" s="511">
        <v>12.977038383483887</v>
      </c>
      <c r="K162" s="511">
        <v>12.118444442749023</v>
      </c>
      <c r="L162" s="511">
        <v>11.072787284851074</v>
      </c>
      <c r="M162" s="511">
        <v>11.863505363464355</v>
      </c>
      <c r="N162" s="511">
        <v>11.550971031188965</v>
      </c>
      <c r="O162" s="511">
        <v>15.815979957580566</v>
      </c>
      <c r="P162" s="511">
        <v>12.878238677978516</v>
      </c>
    </row>
    <row r="163" spans="1:16" s="507" customFormat="1" ht="20.25" customHeight="1" x14ac:dyDescent="0.2">
      <c r="A163" s="927" t="s">
        <v>741</v>
      </c>
      <c r="B163" s="936">
        <v>138.44583129882813</v>
      </c>
      <c r="C163" s="936">
        <v>140.44737243652344</v>
      </c>
      <c r="D163" s="936">
        <v>150.74278259277344</v>
      </c>
      <c r="E163" s="936">
        <v>159.24678039550781</v>
      </c>
      <c r="F163" s="936">
        <v>157.69573974609375</v>
      </c>
      <c r="G163" s="936">
        <v>159.15904235839844</v>
      </c>
      <c r="H163" s="936">
        <v>166.34410095214844</v>
      </c>
      <c r="I163" s="936">
        <v>175.63735961914063</v>
      </c>
      <c r="J163" s="936">
        <v>172.21316528320313</v>
      </c>
      <c r="K163" s="936">
        <v>179.61447143554688</v>
      </c>
      <c r="L163" s="936">
        <v>182.56161499023438</v>
      </c>
      <c r="M163" s="936">
        <v>187.44564819335938</v>
      </c>
      <c r="N163" s="936">
        <v>211.18843078613281</v>
      </c>
      <c r="O163" s="936">
        <v>229.3602294921875</v>
      </c>
      <c r="P163" s="936">
        <v>236.2000732421875</v>
      </c>
    </row>
    <row r="164" spans="1:16" x14ac:dyDescent="0.2">
      <c r="A164" s="526" t="s">
        <v>742</v>
      </c>
      <c r="B164" s="514">
        <f>B165-B163</f>
        <v>-4.63946533203125</v>
      </c>
      <c r="C164" s="514">
        <f t="shared" ref="C164:P164" si="36">C165-C163</f>
        <v>1.4751434326171875</v>
      </c>
      <c r="D164" s="514">
        <f t="shared" si="36"/>
        <v>-5.2686767578125</v>
      </c>
      <c r="E164" s="514">
        <f t="shared" si="36"/>
        <v>-5.362152099609375</v>
      </c>
      <c r="F164" s="514">
        <f t="shared" si="36"/>
        <v>-4.5599365234375</v>
      </c>
      <c r="G164" s="514">
        <f t="shared" si="36"/>
        <v>-7.386474609375</v>
      </c>
      <c r="H164" s="514">
        <f t="shared" si="36"/>
        <v>-4.1793670654296875</v>
      </c>
      <c r="I164" s="514">
        <f t="shared" si="36"/>
        <v>-1.3052825927734375</v>
      </c>
      <c r="J164" s="514">
        <f t="shared" si="36"/>
        <v>10.661666870117188</v>
      </c>
      <c r="K164" s="514">
        <f t="shared" si="36"/>
        <v>8.0929718017578125</v>
      </c>
      <c r="L164" s="514">
        <f t="shared" si="36"/>
        <v>2.1278839111328125</v>
      </c>
      <c r="M164" s="514">
        <f t="shared" si="36"/>
        <v>-2.8460235595703125</v>
      </c>
      <c r="N164" s="514">
        <f t="shared" si="36"/>
        <v>-10.63006591796875</v>
      </c>
      <c r="O164" s="514">
        <f t="shared" si="36"/>
        <v>-16.479202270507813</v>
      </c>
      <c r="P164" s="514">
        <f t="shared" si="36"/>
        <v>-14.922119140625</v>
      </c>
    </row>
    <row r="165" spans="1:16" s="507" customFormat="1" ht="20.25" customHeight="1" x14ac:dyDescent="0.2">
      <c r="A165" s="515" t="s">
        <v>743</v>
      </c>
      <c r="B165" s="516">
        <f>NAInd!J87</f>
        <v>133.80636596679688</v>
      </c>
      <c r="C165" s="516">
        <f>NAInd!K87</f>
        <v>141.92251586914063</v>
      </c>
      <c r="D165" s="516">
        <f>NAInd!L87</f>
        <v>145.47410583496094</v>
      </c>
      <c r="E165" s="516">
        <f>NAInd!M87</f>
        <v>153.88462829589844</v>
      </c>
      <c r="F165" s="516">
        <f>NAInd!N87</f>
        <v>153.13580322265625</v>
      </c>
      <c r="G165" s="516">
        <f>NAInd!O87</f>
        <v>151.77256774902344</v>
      </c>
      <c r="H165" s="516">
        <f>NAInd!P87</f>
        <v>162.16473388671875</v>
      </c>
      <c r="I165" s="516">
        <f>NAInd!Q87</f>
        <v>174.33207702636719</v>
      </c>
      <c r="J165" s="516">
        <f>NAInd!R87</f>
        <v>182.87483215332031</v>
      </c>
      <c r="K165" s="516">
        <f>NAInd!S87</f>
        <v>187.70744323730469</v>
      </c>
      <c r="L165" s="516">
        <f>NAInd!T87</f>
        <v>184.68949890136719</v>
      </c>
      <c r="M165" s="516">
        <f>NAInd!U87</f>
        <v>184.59962463378906</v>
      </c>
      <c r="N165" s="516">
        <f>NAInd!V87</f>
        <v>200.55836486816406</v>
      </c>
      <c r="O165" s="516">
        <f>NAInd!W87</f>
        <v>212.88102722167969</v>
      </c>
      <c r="P165" s="516">
        <f>NAInd!X87</f>
        <v>221.2779541015625</v>
      </c>
    </row>
    <row r="166" spans="1:16" s="530" customFormat="1" x14ac:dyDescent="0.2">
      <c r="A166" s="527" t="s">
        <v>744</v>
      </c>
      <c r="B166" s="528">
        <f>B164/B165</f>
        <v>-3.4672979110594047E-2</v>
      </c>
      <c r="C166" s="528">
        <f t="shared" ref="C166:P166" si="37">C164/C165</f>
        <v>1.0394005655715268E-2</v>
      </c>
      <c r="D166" s="528">
        <f t="shared" si="37"/>
        <v>-3.6217282296203052E-2</v>
      </c>
      <c r="E166" s="528">
        <f t="shared" si="37"/>
        <v>-3.4845274404527997E-2</v>
      </c>
      <c r="F166" s="528">
        <f t="shared" si="37"/>
        <v>-2.9777076473797886E-2</v>
      </c>
      <c r="G166" s="528">
        <f t="shared" si="37"/>
        <v>-4.8668047980775682E-2</v>
      </c>
      <c r="H166" s="528">
        <f t="shared" si="37"/>
        <v>-2.5772354847196383E-2</v>
      </c>
      <c r="I166" s="528">
        <f t="shared" si="37"/>
        <v>-7.487334603235511E-3</v>
      </c>
      <c r="J166" s="528">
        <f t="shared" si="37"/>
        <v>5.8300350816883097E-2</v>
      </c>
      <c r="K166" s="528">
        <f t="shared" si="37"/>
        <v>4.3114815599115397E-2</v>
      </c>
      <c r="L166" s="528">
        <f t="shared" si="37"/>
        <v>1.1521412553451141E-2</v>
      </c>
      <c r="M166" s="528">
        <f t="shared" si="37"/>
        <v>-1.5417277067687911E-2</v>
      </c>
      <c r="N166" s="528">
        <f t="shared" si="37"/>
        <v>-5.3002356321344986E-2</v>
      </c>
      <c r="O166" s="528">
        <f t="shared" si="37"/>
        <v>-7.7410384972200943E-2</v>
      </c>
      <c r="P166" s="528">
        <f t="shared" si="37"/>
        <v>-6.7436085990636108E-2</v>
      </c>
    </row>
    <row r="167" spans="1:16" x14ac:dyDescent="0.2">
      <c r="A167" s="517" t="s">
        <v>747</v>
      </c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</row>
    <row r="168" spans="1:16" s="507" customFormat="1" ht="25.15" customHeight="1" x14ac:dyDescent="0.2">
      <c r="A168" s="504" t="str">
        <f>Index!B30</f>
        <v>Table 3u    RMI change in Implicit GDP price deflators by expenditure, FY2004-FY2018 (experimental)</v>
      </c>
      <c r="B168" s="505"/>
      <c r="C168" s="505"/>
      <c r="D168" s="505"/>
      <c r="E168" s="506"/>
      <c r="F168" s="506"/>
      <c r="G168" s="506"/>
      <c r="H168" s="506"/>
      <c r="I168" s="506"/>
      <c r="J168" s="506"/>
      <c r="K168" s="506"/>
      <c r="L168" s="506"/>
      <c r="M168" s="506"/>
      <c r="N168" s="506"/>
      <c r="O168" s="506"/>
    </row>
    <row r="169" spans="1:16" s="510" customFormat="1" ht="20.100000000000001" customHeight="1" x14ac:dyDescent="0.2">
      <c r="A169" s="508" t="s">
        <v>549</v>
      </c>
      <c r="B169" s="509" t="str">
        <f>B$2</f>
        <v>FY2004</v>
      </c>
      <c r="C169" s="509" t="str">
        <f t="shared" ref="C169:P169" si="38">C$2</f>
        <v>FY2005</v>
      </c>
      <c r="D169" s="509" t="str">
        <f t="shared" si="38"/>
        <v>FY2006</v>
      </c>
      <c r="E169" s="509" t="str">
        <f t="shared" si="38"/>
        <v>FY2007</v>
      </c>
      <c r="F169" s="509" t="str">
        <f t="shared" si="38"/>
        <v>FY2008</v>
      </c>
      <c r="G169" s="509" t="str">
        <f t="shared" si="38"/>
        <v>FY2009</v>
      </c>
      <c r="H169" s="509" t="str">
        <f t="shared" si="38"/>
        <v>FY2010</v>
      </c>
      <c r="I169" s="509" t="str">
        <f t="shared" si="38"/>
        <v>FY2011</v>
      </c>
      <c r="J169" s="509" t="str">
        <f t="shared" si="38"/>
        <v>FY2012</v>
      </c>
      <c r="K169" s="509" t="str">
        <f t="shared" si="38"/>
        <v>FY2013</v>
      </c>
      <c r="L169" s="509" t="str">
        <f t="shared" si="38"/>
        <v>FY2014</v>
      </c>
      <c r="M169" s="509" t="str">
        <f t="shared" si="38"/>
        <v>FY2015</v>
      </c>
      <c r="N169" s="509" t="str">
        <f t="shared" si="38"/>
        <v>FY2016</v>
      </c>
      <c r="O169" s="509" t="str">
        <f t="shared" si="38"/>
        <v>FY2017</v>
      </c>
      <c r="P169" s="509" t="str">
        <f t="shared" si="38"/>
        <v>FY2018</v>
      </c>
    </row>
    <row r="170" spans="1:16" ht="20.100000000000001" customHeight="1" x14ac:dyDescent="0.2">
      <c r="A170" s="438" t="s">
        <v>723</v>
      </c>
      <c r="B170" s="456"/>
      <c r="C170" s="456">
        <f>IF(C3&gt;0,IF(B3&gt;0,(C127/C3)/(B127/B3)-1,""),"")</f>
        <v>3.0457107743632639E-2</v>
      </c>
      <c r="D170" s="456">
        <f t="shared" ref="D170:P170" si="39">IF(D3&gt;0,IF(C3&gt;0,(D127/D3)/(C127/C3)-1,""),"")</f>
        <v>-3.9553203536972781E-3</v>
      </c>
      <c r="E170" s="456">
        <f t="shared" si="39"/>
        <v>9.2201062716630311E-3</v>
      </c>
      <c r="F170" s="456">
        <f t="shared" si="39"/>
        <v>4.8924439345887416E-2</v>
      </c>
      <c r="G170" s="456">
        <f t="shared" si="39"/>
        <v>-1.3653882667745698E-3</v>
      </c>
      <c r="H170" s="456">
        <f t="shared" si="39"/>
        <v>-1.8020089104048398E-2</v>
      </c>
      <c r="I170" s="456">
        <f t="shared" si="39"/>
        <v>1.7588444744773168E-2</v>
      </c>
      <c r="J170" s="456">
        <f t="shared" si="39"/>
        <v>4.0063846508708867E-3</v>
      </c>
      <c r="K170" s="456">
        <f t="shared" si="39"/>
        <v>1.3369383887883224E-2</v>
      </c>
      <c r="L170" s="456">
        <f t="shared" si="39"/>
        <v>2.0841631621468792E-2</v>
      </c>
      <c r="M170" s="456">
        <f t="shared" si="39"/>
        <v>1.0691484669907769E-2</v>
      </c>
      <c r="N170" s="456">
        <f t="shared" si="39"/>
        <v>1.7348669311689768E-3</v>
      </c>
      <c r="O170" s="456">
        <f t="shared" si="39"/>
        <v>3.807115028930963E-2</v>
      </c>
      <c r="P170" s="456">
        <f t="shared" si="39"/>
        <v>2.5820964667797819E-2</v>
      </c>
    </row>
    <row r="171" spans="1:16" ht="12" customHeight="1" x14ac:dyDescent="0.2">
      <c r="A171" s="457" t="s">
        <v>724</v>
      </c>
      <c r="B171" s="456"/>
      <c r="C171" s="456">
        <f t="shared" ref="C171:P206" si="40">IF(C4&gt;0,IF(B4&gt;0,(C128/C4)/(B128/B4)-1,""),"")</f>
        <v>2.4558163891192697E-2</v>
      </c>
      <c r="D171" s="456">
        <f t="shared" si="40"/>
        <v>-2.4726500656167771E-2</v>
      </c>
      <c r="E171" s="456">
        <f t="shared" si="40"/>
        <v>7.3947575516242203E-4</v>
      </c>
      <c r="F171" s="456">
        <f t="shared" si="40"/>
        <v>4.0792211444745874E-2</v>
      </c>
      <c r="G171" s="456">
        <f t="shared" si="40"/>
        <v>8.9924907746907756E-4</v>
      </c>
      <c r="H171" s="456">
        <f t="shared" si="40"/>
        <v>-8.7647479330544842E-3</v>
      </c>
      <c r="I171" s="456">
        <f t="shared" si="40"/>
        <v>1.4550494524140811E-2</v>
      </c>
      <c r="J171" s="456">
        <f t="shared" si="40"/>
        <v>1.5577169873868923E-2</v>
      </c>
      <c r="K171" s="456">
        <f t="shared" si="40"/>
        <v>1.1191760081483038E-2</v>
      </c>
      <c r="L171" s="456">
        <f t="shared" si="40"/>
        <v>3.1597215743652596E-2</v>
      </c>
      <c r="M171" s="456">
        <f t="shared" si="40"/>
        <v>2.4817703728320817E-2</v>
      </c>
      <c r="N171" s="456">
        <f t="shared" si="40"/>
        <v>1.5512539362713573E-2</v>
      </c>
      <c r="O171" s="456">
        <f t="shared" si="40"/>
        <v>2.9468485104904074E-2</v>
      </c>
      <c r="P171" s="456">
        <f t="shared" si="40"/>
        <v>2.317052215818971E-2</v>
      </c>
    </row>
    <row r="172" spans="1:16" ht="12" customHeight="1" x14ac:dyDescent="0.2">
      <c r="A172" s="457" t="s">
        <v>34</v>
      </c>
      <c r="B172" s="456"/>
      <c r="C172" s="456">
        <f t="shared" si="40"/>
        <v>6.2545480329470271E-2</v>
      </c>
      <c r="D172" s="456">
        <f t="shared" si="40"/>
        <v>6.2529289205824456E-2</v>
      </c>
      <c r="E172" s="456">
        <f t="shared" si="40"/>
        <v>-2.0445817686397749E-2</v>
      </c>
      <c r="F172" s="456">
        <f t="shared" si="40"/>
        <v>6.9641030587070496E-2</v>
      </c>
      <c r="G172" s="456">
        <f t="shared" si="40"/>
        <v>4.5316298756612916E-2</v>
      </c>
      <c r="H172" s="456">
        <f t="shared" si="40"/>
        <v>-2.8607211192520743E-2</v>
      </c>
      <c r="I172" s="456">
        <f t="shared" si="40"/>
        <v>2.5617536128471396E-2</v>
      </c>
      <c r="J172" s="456">
        <f t="shared" si="40"/>
        <v>-2.7668315476823024E-2</v>
      </c>
      <c r="K172" s="456">
        <f t="shared" si="40"/>
        <v>4.163079459074015E-2</v>
      </c>
      <c r="L172" s="456">
        <f t="shared" si="40"/>
        <v>6.1792748434397193E-3</v>
      </c>
      <c r="M172" s="456">
        <f t="shared" si="40"/>
        <v>-3.0872067207742049E-2</v>
      </c>
      <c r="N172" s="456">
        <f t="shared" si="40"/>
        <v>-5.8923764237107767E-2</v>
      </c>
      <c r="O172" s="456">
        <f t="shared" si="40"/>
        <v>7.4851679139621652E-2</v>
      </c>
      <c r="P172" s="456">
        <f t="shared" si="40"/>
        <v>6.0712692019996517E-2</v>
      </c>
    </row>
    <row r="173" spans="1:16" ht="12" customHeight="1" x14ac:dyDescent="0.2">
      <c r="A173" s="457" t="s">
        <v>35</v>
      </c>
      <c r="B173" s="456"/>
      <c r="C173" s="456">
        <f t="shared" si="40"/>
        <v>1.9803897907639367E-2</v>
      </c>
      <c r="D173" s="456">
        <f t="shared" si="40"/>
        <v>1.8432012906989481E-2</v>
      </c>
      <c r="E173" s="456">
        <f t="shared" si="40"/>
        <v>8.290457627860115E-2</v>
      </c>
      <c r="F173" s="456">
        <f t="shared" si="40"/>
        <v>5.9528998147359902E-2</v>
      </c>
      <c r="G173" s="456">
        <f t="shared" si="40"/>
        <v>-4.8594408244265308E-2</v>
      </c>
      <c r="H173" s="456">
        <f t="shared" si="40"/>
        <v>-3.7452853582154333E-2</v>
      </c>
      <c r="I173" s="456">
        <f t="shared" si="40"/>
        <v>3.4877191557037168E-2</v>
      </c>
      <c r="J173" s="456">
        <f t="shared" si="40"/>
        <v>-2.6919983600044772E-2</v>
      </c>
      <c r="K173" s="456">
        <f t="shared" si="40"/>
        <v>-1.0218697774763141E-3</v>
      </c>
      <c r="L173" s="456">
        <f t="shared" si="40"/>
        <v>-1.6849463254461683E-2</v>
      </c>
      <c r="M173" s="456">
        <f t="shared" si="40"/>
        <v>-1.3199652975098619E-2</v>
      </c>
      <c r="N173" s="456">
        <f t="shared" si="40"/>
        <v>1.3655666455067328E-2</v>
      </c>
      <c r="O173" s="456">
        <f t="shared" si="40"/>
        <v>3.5483445505170241E-2</v>
      </c>
      <c r="P173" s="456">
        <f t="shared" si="40"/>
        <v>-6.8856696100635384E-3</v>
      </c>
    </row>
    <row r="174" spans="1:16" ht="12" customHeight="1" x14ac:dyDescent="0.2">
      <c r="A174" s="457" t="s">
        <v>952</v>
      </c>
      <c r="B174" s="456"/>
      <c r="C174" s="456">
        <f t="shared" si="40"/>
        <v>-4.2683847813579368E-3</v>
      </c>
      <c r="D174" s="456">
        <f t="shared" si="40"/>
        <v>1.5547033687975942E-2</v>
      </c>
      <c r="E174" s="456">
        <f t="shared" si="40"/>
        <v>-4.7344321927444977E-3</v>
      </c>
      <c r="F174" s="456">
        <f t="shared" si="40"/>
        <v>8.151375967080976E-2</v>
      </c>
      <c r="G174" s="456">
        <f t="shared" si="40"/>
        <v>-1.9911977126105929E-2</v>
      </c>
      <c r="H174" s="456">
        <f t="shared" si="40"/>
        <v>1.6260556149064742E-2</v>
      </c>
      <c r="I174" s="456">
        <f t="shared" si="40"/>
        <v>1.8719497156777898E-2</v>
      </c>
      <c r="J174" s="456">
        <f t="shared" si="40"/>
        <v>-4.1856033807095905E-2</v>
      </c>
      <c r="K174" s="456">
        <f t="shared" si="40"/>
        <v>5.4515752260599903E-3</v>
      </c>
      <c r="L174" s="456">
        <f t="shared" si="40"/>
        <v>-1.8574070046997959E-2</v>
      </c>
      <c r="M174" s="456">
        <f t="shared" si="40"/>
        <v>9.2667739226913293E-2</v>
      </c>
      <c r="N174" s="456">
        <f t="shared" si="40"/>
        <v>7.6131984907982897E-2</v>
      </c>
      <c r="O174" s="456">
        <f t="shared" si="40"/>
        <v>-5.4802803895902974E-2</v>
      </c>
      <c r="P174" s="456">
        <f t="shared" si="40"/>
        <v>0.10955441626231899</v>
      </c>
    </row>
    <row r="175" spans="1:16" ht="12" customHeight="1" x14ac:dyDescent="0.2">
      <c r="A175" s="438" t="s">
        <v>725</v>
      </c>
      <c r="B175" s="456"/>
      <c r="C175" s="456">
        <f t="shared" si="40"/>
        <v>6.0312995103411371E-2</v>
      </c>
      <c r="D175" s="456">
        <f t="shared" si="40"/>
        <v>4.5755502270715676E-2</v>
      </c>
      <c r="E175" s="456">
        <f t="shared" si="40"/>
        <v>4.5851312408550671E-2</v>
      </c>
      <c r="F175" s="456">
        <f t="shared" si="40"/>
        <v>0.10276316384916018</v>
      </c>
      <c r="G175" s="456">
        <f t="shared" si="40"/>
        <v>2.2475162749726607E-2</v>
      </c>
      <c r="H175" s="456">
        <f t="shared" si="40"/>
        <v>2.6508178937974414E-2</v>
      </c>
      <c r="I175" s="456">
        <f t="shared" si="40"/>
        <v>2.5769191776628286E-2</v>
      </c>
      <c r="J175" s="456">
        <f t="shared" si="40"/>
        <v>2.0772506778057753E-2</v>
      </c>
      <c r="K175" s="456">
        <f t="shared" si="40"/>
        <v>-1.1203708228169074E-2</v>
      </c>
      <c r="L175" s="456">
        <f t="shared" si="40"/>
        <v>1.7603716487231802E-2</v>
      </c>
      <c r="M175" s="456">
        <f t="shared" si="40"/>
        <v>4.930515878887487E-3</v>
      </c>
      <c r="N175" s="456">
        <f t="shared" si="40"/>
        <v>-3.6491573137675815E-5</v>
      </c>
      <c r="O175" s="456">
        <f t="shared" si="40"/>
        <v>-5.3971093440093876E-3</v>
      </c>
      <c r="P175" s="456">
        <f t="shared" si="40"/>
        <v>2.0463502420365431E-2</v>
      </c>
    </row>
    <row r="176" spans="1:16" ht="12" customHeight="1" x14ac:dyDescent="0.2">
      <c r="A176" s="457" t="s">
        <v>726</v>
      </c>
      <c r="B176" s="456"/>
      <c r="C176" s="456">
        <f t="shared" si="40"/>
        <v>6.3766223762323992E-2</v>
      </c>
      <c r="D176" s="456">
        <f t="shared" si="40"/>
        <v>4.9167283435977316E-2</v>
      </c>
      <c r="E176" s="456">
        <f t="shared" si="40"/>
        <v>5.2626644565269887E-2</v>
      </c>
      <c r="F176" s="456">
        <f t="shared" si="40"/>
        <v>0.11098403418588854</v>
      </c>
      <c r="G176" s="456">
        <f t="shared" si="40"/>
        <v>2.4764516565195294E-2</v>
      </c>
      <c r="H176" s="456">
        <f t="shared" si="40"/>
        <v>3.2762891505061287E-2</v>
      </c>
      <c r="I176" s="456">
        <f t="shared" si="40"/>
        <v>2.0315574596798003E-2</v>
      </c>
      <c r="J176" s="456">
        <f t="shared" si="40"/>
        <v>2.0379692468136756E-2</v>
      </c>
      <c r="K176" s="456">
        <f t="shared" si="40"/>
        <v>-1.8050533732522744E-2</v>
      </c>
      <c r="L176" s="456">
        <f t="shared" si="40"/>
        <v>1.7420110953541901E-2</v>
      </c>
      <c r="M176" s="456">
        <f t="shared" si="40"/>
        <v>3.414956282069781E-3</v>
      </c>
      <c r="N176" s="456">
        <f t="shared" si="40"/>
        <v>-1.0683767714857462E-3</v>
      </c>
      <c r="O176" s="456">
        <f t="shared" si="40"/>
        <v>-9.48579852564857E-3</v>
      </c>
      <c r="P176" s="456">
        <f t="shared" si="40"/>
        <v>2.0757852679391897E-2</v>
      </c>
    </row>
    <row r="177" spans="1:16" ht="12" customHeight="1" x14ac:dyDescent="0.2">
      <c r="A177" s="457" t="s">
        <v>727</v>
      </c>
      <c r="B177" s="456"/>
      <c r="C177" s="456">
        <f t="shared" si="40"/>
        <v>4.3784972611895512E-2</v>
      </c>
      <c r="D177" s="456">
        <f t="shared" si="40"/>
        <v>2.6520404004059639E-2</v>
      </c>
      <c r="E177" s="456">
        <f t="shared" si="40"/>
        <v>1.5064942617248667E-2</v>
      </c>
      <c r="F177" s="456">
        <f t="shared" si="40"/>
        <v>6.5695627448902894E-2</v>
      </c>
      <c r="G177" s="456">
        <f t="shared" si="40"/>
        <v>1.5012409688853978E-2</v>
      </c>
      <c r="H177" s="456">
        <f t="shared" si="40"/>
        <v>4.8229482462858186E-4</v>
      </c>
      <c r="I177" s="456">
        <f t="shared" si="40"/>
        <v>4.7035765059328938E-2</v>
      </c>
      <c r="J177" s="456">
        <f t="shared" si="40"/>
        <v>2.1981557942663876E-2</v>
      </c>
      <c r="K177" s="456">
        <f t="shared" si="40"/>
        <v>1.9654706557694412E-2</v>
      </c>
      <c r="L177" s="456">
        <f t="shared" si="40"/>
        <v>1.8994467841607854E-2</v>
      </c>
      <c r="M177" s="456">
        <f t="shared" si="40"/>
        <v>1.1704775717955807E-2</v>
      </c>
      <c r="N177" s="456">
        <f t="shared" si="40"/>
        <v>4.595791224328627E-3</v>
      </c>
      <c r="O177" s="456">
        <f t="shared" si="40"/>
        <v>1.5345643419438115E-2</v>
      </c>
      <c r="P177" s="456">
        <f t="shared" si="40"/>
        <v>1.8213784075049588E-2</v>
      </c>
    </row>
    <row r="178" spans="1:16" ht="12" customHeight="1" x14ac:dyDescent="0.2">
      <c r="A178" s="924" t="s">
        <v>728</v>
      </c>
      <c r="B178" s="456"/>
      <c r="C178" s="456">
        <f t="shared" si="40"/>
        <v>5.3333519635824223E-2</v>
      </c>
      <c r="D178" s="456">
        <f t="shared" si="40"/>
        <v>2.9914110702973451E-2</v>
      </c>
      <c r="E178" s="456">
        <f t="shared" si="40"/>
        <v>8.9178019281577203E-3</v>
      </c>
      <c r="F178" s="456">
        <f t="shared" si="40"/>
        <v>7.5403014046153682E-2</v>
      </c>
      <c r="G178" s="456">
        <f t="shared" si="40"/>
        <v>9.6836956465597979E-3</v>
      </c>
      <c r="H178" s="456">
        <f t="shared" si="40"/>
        <v>-9.3989398041585126E-3</v>
      </c>
      <c r="I178" s="456">
        <f t="shared" si="40"/>
        <v>5.142896593713564E-2</v>
      </c>
      <c r="J178" s="456">
        <f t="shared" si="40"/>
        <v>1.8459542089505954E-2</v>
      </c>
      <c r="K178" s="456">
        <f t="shared" si="40"/>
        <v>1.5401566878427309E-2</v>
      </c>
      <c r="L178" s="456">
        <f t="shared" si="40"/>
        <v>1.452417882894963E-2</v>
      </c>
      <c r="M178" s="456">
        <f t="shared" si="40"/>
        <v>8.1120650587618304E-3</v>
      </c>
      <c r="N178" s="456">
        <f t="shared" si="40"/>
        <v>1.0495229032708719E-2</v>
      </c>
      <c r="O178" s="456">
        <f t="shared" si="40"/>
        <v>2.1242189956262481E-2</v>
      </c>
      <c r="P178" s="456">
        <f t="shared" si="40"/>
        <v>2.124705692710771E-2</v>
      </c>
    </row>
    <row r="179" spans="1:16" ht="12" customHeight="1" x14ac:dyDescent="0.2">
      <c r="A179" s="924" t="s">
        <v>4</v>
      </c>
      <c r="B179" s="456"/>
      <c r="C179" s="456">
        <f t="shared" si="40"/>
        <v>3.1924807383284071E-2</v>
      </c>
      <c r="D179" s="456">
        <f t="shared" si="40"/>
        <v>2.1758851419109604E-2</v>
      </c>
      <c r="E179" s="456">
        <f t="shared" si="40"/>
        <v>2.2090379005416994E-2</v>
      </c>
      <c r="F179" s="456">
        <f t="shared" si="40"/>
        <v>5.4169973905344282E-2</v>
      </c>
      <c r="G179" s="456">
        <f t="shared" si="40"/>
        <v>2.3426976365483076E-2</v>
      </c>
      <c r="H179" s="456">
        <f t="shared" si="40"/>
        <v>1.2098779264987813E-2</v>
      </c>
      <c r="I179" s="456">
        <f t="shared" si="40"/>
        <v>4.2137635960840747E-2</v>
      </c>
      <c r="J179" s="456">
        <f t="shared" si="40"/>
        <v>2.630833782686115E-2</v>
      </c>
      <c r="K179" s="456">
        <f t="shared" si="40"/>
        <v>2.4464130857430044E-2</v>
      </c>
      <c r="L179" s="456">
        <f t="shared" si="40"/>
        <v>2.3970749987085149E-2</v>
      </c>
      <c r="M179" s="456">
        <f t="shared" si="40"/>
        <v>1.5781317511543991E-2</v>
      </c>
      <c r="N179" s="456">
        <f t="shared" si="40"/>
        <v>-2.1656445846164329E-3</v>
      </c>
      <c r="O179" s="456">
        <f t="shared" si="40"/>
        <v>7.8765199048309587E-3</v>
      </c>
      <c r="P179" s="456">
        <f t="shared" si="40"/>
        <v>1.3629158801599317E-2</v>
      </c>
    </row>
    <row r="180" spans="1:16" ht="12" customHeight="1" x14ac:dyDescent="0.2">
      <c r="A180" s="925" t="s">
        <v>729</v>
      </c>
      <c r="B180" s="456"/>
      <c r="C180" s="456">
        <f t="shared" si="40"/>
        <v>6.161442064009659E-2</v>
      </c>
      <c r="D180" s="456">
        <f t="shared" si="40"/>
        <v>6.5866337447872292E-2</v>
      </c>
      <c r="E180" s="456">
        <f t="shared" si="40"/>
        <v>8.3932062078726499E-3</v>
      </c>
      <c r="F180" s="456">
        <f t="shared" si="40"/>
        <v>-5.1136792726502067E-2</v>
      </c>
      <c r="G180" s="456">
        <f t="shared" si="40"/>
        <v>-3.2689590441929317E-2</v>
      </c>
      <c r="H180" s="456">
        <f t="shared" si="40"/>
        <v>0.1652250797543986</v>
      </c>
      <c r="I180" s="456">
        <f t="shared" si="40"/>
        <v>6.8309054723871387E-2</v>
      </c>
      <c r="J180" s="456">
        <f t="shared" si="40"/>
        <v>0.14508585684356001</v>
      </c>
      <c r="K180" s="456">
        <f t="shared" si="40"/>
        <v>-1.1974855815667262E-2</v>
      </c>
      <c r="L180" s="456">
        <f t="shared" si="40"/>
        <v>-1.7393412077901127E-2</v>
      </c>
      <c r="M180" s="456">
        <f t="shared" si="40"/>
        <v>-1.6844405426902576E-2</v>
      </c>
      <c r="N180" s="456">
        <f t="shared" si="40"/>
        <v>1.4437610157125746E-2</v>
      </c>
      <c r="O180" s="456">
        <f t="shared" si="40"/>
        <v>5.2986795176574564E-2</v>
      </c>
      <c r="P180" s="456">
        <f t="shared" si="40"/>
        <v>6.450963120771136E-2</v>
      </c>
    </row>
    <row r="181" spans="1:16" ht="12" customHeight="1" x14ac:dyDescent="0.2">
      <c r="A181" s="438" t="s">
        <v>730</v>
      </c>
      <c r="B181" s="456"/>
      <c r="C181" s="456">
        <f t="shared" si="40"/>
        <v>1.8333945464088286E-2</v>
      </c>
      <c r="D181" s="456">
        <f t="shared" si="40"/>
        <v>-1.3184984942751554E-2</v>
      </c>
      <c r="E181" s="456">
        <f t="shared" si="40"/>
        <v>3.2182272472129014E-2</v>
      </c>
      <c r="F181" s="456">
        <f t="shared" si="40"/>
        <v>4.883021753491712E-2</v>
      </c>
      <c r="G181" s="456">
        <f t="shared" si="40"/>
        <v>1.94179912985466E-2</v>
      </c>
      <c r="H181" s="456">
        <f t="shared" si="40"/>
        <v>6.1317529012052674E-3</v>
      </c>
      <c r="I181" s="456">
        <f t="shared" si="40"/>
        <v>-8.0705120824663412E-3</v>
      </c>
      <c r="J181" s="456">
        <f t="shared" si="40"/>
        <v>2.1697707886576767E-2</v>
      </c>
      <c r="K181" s="456">
        <f t="shared" si="40"/>
        <v>-7.4214134721760638E-3</v>
      </c>
      <c r="L181" s="456">
        <f t="shared" si="40"/>
        <v>-6.9223095733361717E-4</v>
      </c>
      <c r="M181" s="456">
        <f t="shared" si="40"/>
        <v>1.7136281151320709E-2</v>
      </c>
      <c r="N181" s="456">
        <f t="shared" si="40"/>
        <v>-1.9210323550373443E-2</v>
      </c>
      <c r="O181" s="456">
        <f t="shared" si="40"/>
        <v>-5.2858775846021944E-3</v>
      </c>
      <c r="P181" s="456">
        <f t="shared" si="40"/>
        <v>9.2661454396154586E-3</v>
      </c>
    </row>
    <row r="182" spans="1:16" ht="12" customHeight="1" x14ac:dyDescent="0.2">
      <c r="A182" s="457" t="s">
        <v>1101</v>
      </c>
      <c r="B182" s="456"/>
      <c r="C182" s="456">
        <f t="shared" si="40"/>
        <v>4.3776328307134182E-2</v>
      </c>
      <c r="D182" s="456">
        <f t="shared" si="40"/>
        <v>3.1664729890267918E-2</v>
      </c>
      <c r="E182" s="456">
        <f t="shared" si="40"/>
        <v>1.3877835500217151E-2</v>
      </c>
      <c r="F182" s="456">
        <f t="shared" si="40"/>
        <v>7.1189305060931574E-2</v>
      </c>
      <c r="G182" s="456">
        <f t="shared" si="40"/>
        <v>1.9033808605178892E-2</v>
      </c>
      <c r="H182" s="456">
        <f t="shared" si="40"/>
        <v>-1.22372332016496E-2</v>
      </c>
      <c r="I182" s="456">
        <f t="shared" si="40"/>
        <v>4.28693467121255E-2</v>
      </c>
      <c r="J182" s="456">
        <f t="shared" si="40"/>
        <v>2.5461891828248318E-2</v>
      </c>
      <c r="K182" s="456">
        <f t="shared" si="40"/>
        <v>1.2221746494898822E-2</v>
      </c>
      <c r="L182" s="456">
        <f t="shared" si="40"/>
        <v>1.1860359093585515E-2</v>
      </c>
      <c r="M182" s="456">
        <f t="shared" si="40"/>
        <v>6.0988189638824242E-3</v>
      </c>
      <c r="N182" s="456">
        <f t="shared" si="40"/>
        <v>1.4780441683690526E-2</v>
      </c>
      <c r="O182" s="456">
        <f t="shared" si="40"/>
        <v>1.6771933689954777E-2</v>
      </c>
      <c r="P182" s="456">
        <f t="shared" si="40"/>
        <v>2.7881303025971915E-2</v>
      </c>
    </row>
    <row r="183" spans="1:16" ht="12" customHeight="1" x14ac:dyDescent="0.2">
      <c r="A183" s="457" t="s">
        <v>1102</v>
      </c>
      <c r="B183" s="456"/>
      <c r="C183" s="456">
        <f t="shared" si="40"/>
        <v>4.3776341551969855E-2</v>
      </c>
      <c r="D183" s="456">
        <f t="shared" si="40"/>
        <v>3.1664711830387882E-2</v>
      </c>
      <c r="E183" s="456">
        <f t="shared" si="40"/>
        <v>1.3877790180088834E-2</v>
      </c>
      <c r="F183" s="456">
        <f t="shared" si="40"/>
        <v>7.1189354697932972E-2</v>
      </c>
      <c r="G183" s="456">
        <f t="shared" si="40"/>
        <v>1.9033770022049756E-2</v>
      </c>
      <c r="H183" s="456">
        <f t="shared" si="40"/>
        <v>-1.2237201637570139E-2</v>
      </c>
      <c r="I183" s="456">
        <f t="shared" si="40"/>
        <v>4.2869382619447505E-2</v>
      </c>
      <c r="J183" s="456">
        <f t="shared" si="40"/>
        <v>2.546186216367996E-2</v>
      </c>
      <c r="K183" s="456">
        <f t="shared" si="40"/>
        <v>1.2221754879855773E-2</v>
      </c>
      <c r="L183" s="456">
        <f t="shared" si="40"/>
        <v>1.1860314667679894E-2</v>
      </c>
      <c r="M183" s="456">
        <f t="shared" si="40"/>
        <v>6.0988342750409874E-3</v>
      </c>
      <c r="N183" s="456">
        <f t="shared" si="40"/>
        <v>1.4780458304540334E-2</v>
      </c>
      <c r="O183" s="456">
        <f t="shared" si="40"/>
        <v>1.677186940680353E-2</v>
      </c>
      <c r="P183" s="456">
        <f t="shared" si="40"/>
        <v>2.7881373776552421E-2</v>
      </c>
    </row>
    <row r="184" spans="1:16" ht="12" customHeight="1" x14ac:dyDescent="0.2">
      <c r="A184" s="457" t="s">
        <v>1103</v>
      </c>
      <c r="B184" s="456"/>
      <c r="C184" s="456">
        <f t="shared" si="40"/>
        <v>1.8179330881387568E-2</v>
      </c>
      <c r="D184" s="456">
        <f t="shared" si="40"/>
        <v>5.4174775589574953E-3</v>
      </c>
      <c r="E184" s="456">
        <f t="shared" si="40"/>
        <v>-1.9906346756380922E-3</v>
      </c>
      <c r="F184" s="456">
        <f t="shared" si="40"/>
        <v>-2.3932808454005028E-2</v>
      </c>
      <c r="G184" s="456">
        <f t="shared" si="40"/>
        <v>7.4794710764569672E-4</v>
      </c>
      <c r="H184" s="456">
        <f t="shared" si="40"/>
        <v>2.3266301214308616E-3</v>
      </c>
      <c r="I184" s="456">
        <f t="shared" si="40"/>
        <v>-3.93073347364431E-2</v>
      </c>
      <c r="J184" s="456">
        <f t="shared" si="40"/>
        <v>3.5154809441257928E-3</v>
      </c>
      <c r="K184" s="456">
        <f t="shared" si="40"/>
        <v>-2.2922691399065553E-2</v>
      </c>
      <c r="L184" s="456">
        <f t="shared" si="40"/>
        <v>-1.0114513579273288E-2</v>
      </c>
      <c r="M184" s="456">
        <f t="shared" si="40"/>
        <v>2.5859802757776551E-2</v>
      </c>
      <c r="N184" s="456">
        <f t="shared" si="40"/>
        <v>-4.4800362105914093E-2</v>
      </c>
      <c r="O184" s="456">
        <f t="shared" si="40"/>
        <v>-1.5366944806881389E-2</v>
      </c>
      <c r="P184" s="456">
        <f t="shared" si="40"/>
        <v>-3.0955967981042276E-3</v>
      </c>
    </row>
    <row r="185" spans="1:16" ht="12" customHeight="1" x14ac:dyDescent="0.2">
      <c r="A185" s="457" t="s">
        <v>1104</v>
      </c>
      <c r="B185" s="456"/>
      <c r="C185" s="456">
        <f t="shared" si="40"/>
        <v>1.8179280355441252E-2</v>
      </c>
      <c r="D185" s="456">
        <f t="shared" si="40"/>
        <v>5.4174436929259606E-3</v>
      </c>
      <c r="E185" s="456">
        <f t="shared" si="40"/>
        <v>-1.9906198596806313E-3</v>
      </c>
      <c r="F185" s="456">
        <f t="shared" si="40"/>
        <v>-2.3932769009587518E-2</v>
      </c>
      <c r="G185" s="456">
        <f t="shared" si="40"/>
        <v>7.479266839978127E-4</v>
      </c>
      <c r="H185" s="456">
        <f t="shared" si="40"/>
        <v>2.3265680590198734E-3</v>
      </c>
      <c r="I185" s="456">
        <f t="shared" si="40"/>
        <v>-3.9307306396481612E-2</v>
      </c>
      <c r="J185" s="456">
        <f t="shared" si="40"/>
        <v>3.5155444775751832E-3</v>
      </c>
      <c r="K185" s="456">
        <f t="shared" si="40"/>
        <v>-2.2922718852086743E-2</v>
      </c>
      <c r="L185" s="456">
        <f t="shared" si="40"/>
        <v>-1.0114554323487068E-2</v>
      </c>
      <c r="M185" s="456">
        <f t="shared" si="40"/>
        <v>2.58598305969584E-2</v>
      </c>
      <c r="N185" s="456">
        <f t="shared" si="40"/>
        <v>-4.4800307105915316E-2</v>
      </c>
      <c r="O185" s="456">
        <f t="shared" si="40"/>
        <v>-1.5367012720358231E-2</v>
      </c>
      <c r="P185" s="456">
        <f t="shared" si="40"/>
        <v>-3.0955949005506689E-3</v>
      </c>
    </row>
    <row r="186" spans="1:16" ht="12" customHeight="1" x14ac:dyDescent="0.2">
      <c r="A186" s="457" t="s">
        <v>1105</v>
      </c>
      <c r="B186" s="456"/>
      <c r="C186" s="456" t="str">
        <f t="shared" si="40"/>
        <v/>
      </c>
      <c r="D186" s="456" t="str">
        <f t="shared" si="40"/>
        <v/>
      </c>
      <c r="E186" s="456" t="str">
        <f t="shared" si="40"/>
        <v/>
      </c>
      <c r="F186" s="456" t="str">
        <f t="shared" si="40"/>
        <v/>
      </c>
      <c r="G186" s="456" t="str">
        <f t="shared" si="40"/>
        <v/>
      </c>
      <c r="H186" s="456">
        <f t="shared" si="40"/>
        <v>-3.8900501037834379E-2</v>
      </c>
      <c r="I186" s="456" t="str">
        <f t="shared" si="40"/>
        <v/>
      </c>
      <c r="J186" s="456" t="str">
        <f t="shared" si="40"/>
        <v/>
      </c>
      <c r="K186" s="456" t="str">
        <f t="shared" si="40"/>
        <v/>
      </c>
      <c r="L186" s="456" t="str">
        <f t="shared" si="40"/>
        <v/>
      </c>
      <c r="M186" s="456" t="str">
        <f t="shared" si="40"/>
        <v/>
      </c>
      <c r="N186" s="456" t="str">
        <f t="shared" si="40"/>
        <v/>
      </c>
      <c r="O186" s="456" t="str">
        <f t="shared" si="40"/>
        <v/>
      </c>
      <c r="P186" s="456" t="str">
        <f t="shared" si="40"/>
        <v/>
      </c>
    </row>
    <row r="187" spans="1:16" ht="12" customHeight="1" x14ac:dyDescent="0.2">
      <c r="A187" s="438" t="s">
        <v>731</v>
      </c>
      <c r="B187" s="456"/>
      <c r="C187" s="456"/>
      <c r="D187" s="456"/>
      <c r="E187" s="456"/>
      <c r="F187" s="456"/>
      <c r="G187" s="456"/>
      <c r="H187" s="456"/>
      <c r="I187" s="456"/>
      <c r="J187" s="456"/>
      <c r="K187" s="456"/>
      <c r="L187" s="456"/>
      <c r="M187" s="456"/>
      <c r="N187" s="456"/>
      <c r="O187" s="456"/>
      <c r="P187" s="456"/>
    </row>
    <row r="188" spans="1:16" s="520" customFormat="1" ht="19.5" customHeight="1" x14ac:dyDescent="0.2">
      <c r="A188" s="926" t="s">
        <v>732</v>
      </c>
      <c r="B188" s="932"/>
      <c r="C188" s="932">
        <f t="shared" si="40"/>
        <v>4.5778073542328546E-2</v>
      </c>
      <c r="D188" s="932">
        <f t="shared" ref="D188:P202" si="41">IF(D21&gt;0,IF(C21&gt;0,(D145/D21)/(C145/C21)-1,""),"")</f>
        <v>2.781158864608857E-2</v>
      </c>
      <c r="E188" s="932">
        <f t="shared" si="41"/>
        <v>3.1129363551962719E-2</v>
      </c>
      <c r="F188" s="932">
        <f t="shared" si="41"/>
        <v>6.9662949022877285E-2</v>
      </c>
      <c r="G188" s="932">
        <f t="shared" si="41"/>
        <v>1.7007819713141581E-2</v>
      </c>
      <c r="H188" s="932">
        <f t="shared" si="41"/>
        <v>6.5857823139852112E-3</v>
      </c>
      <c r="I188" s="932">
        <f t="shared" si="41"/>
        <v>2.3633134498341368E-2</v>
      </c>
      <c r="J188" s="932">
        <f t="shared" si="41"/>
        <v>-3.6768438055290176E-4</v>
      </c>
      <c r="K188" s="932">
        <f t="shared" si="41"/>
        <v>8.3405721692992874E-3</v>
      </c>
      <c r="L188" s="932">
        <f t="shared" si="41"/>
        <v>1.7026346157527961E-2</v>
      </c>
      <c r="M188" s="932">
        <f t="shared" si="41"/>
        <v>6.7853817322776067E-3</v>
      </c>
      <c r="N188" s="932">
        <f t="shared" si="41"/>
        <v>-1.3423424707654785E-3</v>
      </c>
      <c r="O188" s="932">
        <f t="shared" si="41"/>
        <v>8.7798061889055035E-3</v>
      </c>
      <c r="P188" s="932">
        <f t="shared" si="41"/>
        <v>2.2264842870069135E-2</v>
      </c>
    </row>
    <row r="189" spans="1:16" ht="12" customHeight="1" x14ac:dyDescent="0.2">
      <c r="A189" s="438" t="s">
        <v>556</v>
      </c>
      <c r="B189" s="456"/>
      <c r="C189" s="456">
        <f t="shared" si="40"/>
        <v>0.25171605591063728</v>
      </c>
      <c r="D189" s="456">
        <f t="shared" si="41"/>
        <v>5.5617291773749855E-2</v>
      </c>
      <c r="E189" s="456">
        <f t="shared" si="41"/>
        <v>-3.2838886313494298E-3</v>
      </c>
      <c r="F189" s="456">
        <f t="shared" si="41"/>
        <v>-6.6178050009562561E-2</v>
      </c>
      <c r="G189" s="456">
        <f t="shared" si="41"/>
        <v>-0.10728321648517158</v>
      </c>
      <c r="H189" s="456">
        <f t="shared" si="41"/>
        <v>-3.2441072678763394E-2</v>
      </c>
      <c r="I189" s="456">
        <f t="shared" si="41"/>
        <v>0.41017613086192273</v>
      </c>
      <c r="J189" s="456">
        <f t="shared" si="41"/>
        <v>0.18474211125082185</v>
      </c>
      <c r="K189" s="456">
        <f t="shared" si="41"/>
        <v>-4.6068814316330253E-2</v>
      </c>
      <c r="L189" s="456">
        <f t="shared" si="41"/>
        <v>-0.13449091858907558</v>
      </c>
      <c r="M189" s="456">
        <f t="shared" si="41"/>
        <v>-8.8530019556177231E-2</v>
      </c>
      <c r="N189" s="456">
        <f t="shared" si="41"/>
        <v>1.5716471482235095E-2</v>
      </c>
      <c r="O189" s="456">
        <f t="shared" si="41"/>
        <v>0.16530084972020798</v>
      </c>
      <c r="P189" s="456">
        <f t="shared" si="41"/>
        <v>-2.2056965320102928E-2</v>
      </c>
    </row>
    <row r="190" spans="1:16" ht="12" customHeight="1" x14ac:dyDescent="0.2">
      <c r="A190" s="659" t="s">
        <v>1106</v>
      </c>
      <c r="B190" s="456"/>
      <c r="C190" s="456">
        <f t="shared" si="40"/>
        <v>0.44850179501976473</v>
      </c>
      <c r="D190" s="456">
        <f t="shared" si="41"/>
        <v>0.2634642688410227</v>
      </c>
      <c r="E190" s="456">
        <f t="shared" si="41"/>
        <v>3.1947058664270056E-3</v>
      </c>
      <c r="F190" s="456">
        <f t="shared" si="41"/>
        <v>-0.40858752796532494</v>
      </c>
      <c r="G190" s="456">
        <f t="shared" si="41"/>
        <v>0.21617589372909807</v>
      </c>
      <c r="H190" s="456">
        <f t="shared" si="41"/>
        <v>0.14050290424351197</v>
      </c>
      <c r="I190" s="456">
        <f t="shared" si="41"/>
        <v>0.16245727150851774</v>
      </c>
      <c r="J190" s="456">
        <f t="shared" si="41"/>
        <v>7.3072475660470149E-2</v>
      </c>
      <c r="K190" s="456">
        <f t="shared" si="41"/>
        <v>-1.1955840235076898E-2</v>
      </c>
      <c r="L190" s="456">
        <f t="shared" si="41"/>
        <v>-0.10391389529203099</v>
      </c>
      <c r="M190" s="456">
        <f t="shared" si="41"/>
        <v>-0.20771328351465923</v>
      </c>
      <c r="N190" s="456">
        <f t="shared" si="41"/>
        <v>-0.24685206703584672</v>
      </c>
      <c r="O190" s="456">
        <f t="shared" si="41"/>
        <v>9.7631509807225569E-2</v>
      </c>
      <c r="P190" s="456">
        <f t="shared" si="41"/>
        <v>0.15613469260450663</v>
      </c>
    </row>
    <row r="191" spans="1:16" ht="12" customHeight="1" x14ac:dyDescent="0.2">
      <c r="A191" s="659" t="s">
        <v>733</v>
      </c>
      <c r="B191" s="456"/>
      <c r="C191" s="456" t="str">
        <f t="shared" si="40"/>
        <v/>
      </c>
      <c r="D191" s="456" t="str">
        <f t="shared" si="41"/>
        <v/>
      </c>
      <c r="E191" s="456" t="str">
        <f t="shared" si="41"/>
        <v/>
      </c>
      <c r="F191" s="456" t="str">
        <f t="shared" si="41"/>
        <v/>
      </c>
      <c r="G191" s="456">
        <f t="shared" si="41"/>
        <v>-0.52572230659077956</v>
      </c>
      <c r="H191" s="456">
        <f t="shared" si="41"/>
        <v>0.4816672300492868</v>
      </c>
      <c r="I191" s="456">
        <f t="shared" si="41"/>
        <v>1.3430734374515758</v>
      </c>
      <c r="J191" s="456">
        <f t="shared" si="41"/>
        <v>0.61247824603983503</v>
      </c>
      <c r="K191" s="456">
        <f t="shared" si="41"/>
        <v>-0.10405867505030475</v>
      </c>
      <c r="L191" s="456">
        <f t="shared" si="41"/>
        <v>-0.29261872518249099</v>
      </c>
      <c r="M191" s="456">
        <f t="shared" si="41"/>
        <v>-2.9826063589092344E-2</v>
      </c>
      <c r="N191" s="456">
        <f t="shared" si="41"/>
        <v>0.16964361457966715</v>
      </c>
      <c r="O191" s="456">
        <f t="shared" si="41"/>
        <v>0.27941477265529047</v>
      </c>
      <c r="P191" s="456">
        <f t="shared" si="41"/>
        <v>-0.10245913664206308</v>
      </c>
    </row>
    <row r="192" spans="1:16" ht="12" customHeight="1" x14ac:dyDescent="0.2">
      <c r="A192" s="659" t="s">
        <v>734</v>
      </c>
      <c r="B192" s="456"/>
      <c r="C192" s="456">
        <f t="shared" si="40"/>
        <v>0.32671720222211231</v>
      </c>
      <c r="D192" s="456">
        <f t="shared" si="41"/>
        <v>-0.42708396306195173</v>
      </c>
      <c r="E192" s="456">
        <f t="shared" si="41"/>
        <v>0.54742152876410377</v>
      </c>
      <c r="F192" s="456">
        <f t="shared" si="41"/>
        <v>0.35785837730393721</v>
      </c>
      <c r="G192" s="456">
        <f t="shared" si="41"/>
        <v>-0.39806238405839867</v>
      </c>
      <c r="H192" s="456">
        <f t="shared" si="41"/>
        <v>0.25603580594374509</v>
      </c>
      <c r="I192" s="456">
        <f t="shared" si="41"/>
        <v>0.53026201740491175</v>
      </c>
      <c r="J192" s="456">
        <f t="shared" si="41"/>
        <v>-0.32411017766298611</v>
      </c>
      <c r="K192" s="456">
        <f t="shared" si="41"/>
        <v>-9.0030743283062487E-2</v>
      </c>
      <c r="L192" s="456">
        <f t="shared" si="41"/>
        <v>0.31700574342881183</v>
      </c>
      <c r="M192" s="456">
        <f t="shared" si="41"/>
        <v>-0.27712391581551632</v>
      </c>
      <c r="N192" s="456">
        <f t="shared" si="41"/>
        <v>0.38760544270718134</v>
      </c>
      <c r="O192" s="456">
        <f t="shared" si="41"/>
        <v>4.537234016565117E-2</v>
      </c>
      <c r="P192" s="456">
        <f t="shared" si="41"/>
        <v>-5.9107703790957866E-2</v>
      </c>
    </row>
    <row r="193" spans="1:16" ht="12" customHeight="1" x14ac:dyDescent="0.2">
      <c r="A193" s="659" t="s">
        <v>735</v>
      </c>
      <c r="B193" s="456"/>
      <c r="C193" s="456">
        <f t="shared" si="40"/>
        <v>3.3450809157195227E-2</v>
      </c>
      <c r="D193" s="456">
        <f t="shared" si="41"/>
        <v>0.11659555122407883</v>
      </c>
      <c r="E193" s="456">
        <f t="shared" si="41"/>
        <v>-0.12256379996367883</v>
      </c>
      <c r="F193" s="456">
        <f t="shared" si="41"/>
        <v>0.33316023448190779</v>
      </c>
      <c r="G193" s="456">
        <f t="shared" si="41"/>
        <v>-5.7425906335618948E-2</v>
      </c>
      <c r="H193" s="456">
        <f t="shared" si="41"/>
        <v>4.8222111672795887E-2</v>
      </c>
      <c r="I193" s="456">
        <f t="shared" si="41"/>
        <v>0.13450192495493907</v>
      </c>
      <c r="J193" s="456">
        <f t="shared" si="41"/>
        <v>-5.1471523270910757E-2</v>
      </c>
      <c r="K193" s="456">
        <f t="shared" si="41"/>
        <v>4.7811211149962007E-2</v>
      </c>
      <c r="L193" s="456">
        <f t="shared" si="41"/>
        <v>-0.10162031429890361</v>
      </c>
      <c r="M193" s="456">
        <f t="shared" si="41"/>
        <v>4.3864289379361932E-2</v>
      </c>
      <c r="N193" s="456">
        <f t="shared" si="41"/>
        <v>4.5593878342712335E-2</v>
      </c>
      <c r="O193" s="456">
        <f t="shared" si="41"/>
        <v>6.7085384334656606E-2</v>
      </c>
      <c r="P193" s="456">
        <f t="shared" si="41"/>
        <v>7.2491737251991761E-3</v>
      </c>
    </row>
    <row r="194" spans="1:16" ht="12" customHeight="1" x14ac:dyDescent="0.2">
      <c r="A194" s="659" t="s">
        <v>1107</v>
      </c>
      <c r="B194" s="456"/>
      <c r="C194" s="456">
        <f t="shared" si="40"/>
        <v>5.3333497010874975E-2</v>
      </c>
      <c r="D194" s="456">
        <f t="shared" si="41"/>
        <v>2.9914163674268357E-2</v>
      </c>
      <c r="E194" s="456">
        <f t="shared" si="41"/>
        <v>8.9177558689499392E-3</v>
      </c>
      <c r="F194" s="456">
        <f t="shared" si="41"/>
        <v>7.5402998742831961E-2</v>
      </c>
      <c r="G194" s="456">
        <f t="shared" si="41"/>
        <v>9.6837427332554515E-3</v>
      </c>
      <c r="H194" s="456">
        <f t="shared" si="41"/>
        <v>-9.3990025750927408E-3</v>
      </c>
      <c r="I194" s="456">
        <f t="shared" si="41"/>
        <v>5.1429047995893429E-2</v>
      </c>
      <c r="J194" s="456">
        <f t="shared" si="41"/>
        <v>1.8459469351096436E-2</v>
      </c>
      <c r="K194" s="456">
        <f t="shared" si="41"/>
        <v>1.5401666839211847E-2</v>
      </c>
      <c r="L194" s="456">
        <f t="shared" si="41"/>
        <v>1.4524064409054294E-2</v>
      </c>
      <c r="M194" s="456">
        <f t="shared" si="41"/>
        <v>8.1120880042562238E-3</v>
      </c>
      <c r="N194" s="456">
        <f t="shared" si="41"/>
        <v>1.0495234770492079E-2</v>
      </c>
      <c r="O194" s="456">
        <f t="shared" si="41"/>
        <v>2.1242222633172325E-2</v>
      </c>
      <c r="P194" s="456">
        <f t="shared" si="41"/>
        <v>2.1247022318518383E-2</v>
      </c>
    </row>
    <row r="195" spans="1:16" ht="12" customHeight="1" x14ac:dyDescent="0.2">
      <c r="A195" s="659" t="s">
        <v>1108</v>
      </c>
      <c r="B195" s="456"/>
      <c r="C195" s="456">
        <f t="shared" si="40"/>
        <v>4.6278596657105986E-2</v>
      </c>
      <c r="D195" s="456">
        <f t="shared" si="41"/>
        <v>3.9567515393575281E-2</v>
      </c>
      <c r="E195" s="456">
        <f t="shared" si="41"/>
        <v>1.5823043634825451E-2</v>
      </c>
      <c r="F195" s="456">
        <f t="shared" si="41"/>
        <v>9.9109421459336211E-2</v>
      </c>
      <c r="G195" s="456">
        <f t="shared" si="41"/>
        <v>8.1802609600150067E-3</v>
      </c>
      <c r="H195" s="456">
        <f t="shared" si="41"/>
        <v>-8.3909681703064898E-4</v>
      </c>
      <c r="I195" s="456">
        <f t="shared" si="41"/>
        <v>5.2035114145381201E-2</v>
      </c>
      <c r="J195" s="456">
        <f t="shared" si="41"/>
        <v>2.6602895104978597E-2</v>
      </c>
      <c r="K195" s="456">
        <f t="shared" si="41"/>
        <v>1.6716814483555664E-2</v>
      </c>
      <c r="L195" s="456">
        <f t="shared" si="41"/>
        <v>1.330166988899073E-2</v>
      </c>
      <c r="M195" s="456">
        <f t="shared" si="41"/>
        <v>-2.1396686622368044E-3</v>
      </c>
      <c r="N195" s="456">
        <f t="shared" si="41"/>
        <v>2.7052784624861381E-3</v>
      </c>
      <c r="O195" s="456">
        <f t="shared" si="41"/>
        <v>1.4666360953837998E-2</v>
      </c>
      <c r="P195" s="456">
        <f t="shared" si="41"/>
        <v>1.5490536092519047E-2</v>
      </c>
    </row>
    <row r="196" spans="1:16" ht="12" customHeight="1" x14ac:dyDescent="0.2">
      <c r="A196" s="659" t="s">
        <v>736</v>
      </c>
      <c r="B196" s="456"/>
      <c r="C196" s="456">
        <f t="shared" si="40"/>
        <v>3.5688585758917091E-2</v>
      </c>
      <c r="D196" s="456">
        <f t="shared" si="41"/>
        <v>2.8081732663170156E-2</v>
      </c>
      <c r="E196" s="456">
        <f t="shared" si="41"/>
        <v>2.716471202875792E-2</v>
      </c>
      <c r="F196" s="456">
        <f t="shared" si="41"/>
        <v>2.6777157905454763E-2</v>
      </c>
      <c r="G196" s="456">
        <f t="shared" si="41"/>
        <v>1.1912901165974876E-2</v>
      </c>
      <c r="H196" s="456">
        <f t="shared" si="41"/>
        <v>2.0148210118532628E-2</v>
      </c>
      <c r="I196" s="456">
        <f t="shared" si="41"/>
        <v>2.9609807133594179E-2</v>
      </c>
      <c r="J196" s="456">
        <f t="shared" si="41"/>
        <v>9.3814749686103038E-3</v>
      </c>
      <c r="K196" s="456">
        <f t="shared" si="41"/>
        <v>7.7523068243576798E-3</v>
      </c>
      <c r="L196" s="456">
        <f t="shared" si="41"/>
        <v>2.7437316402448619E-2</v>
      </c>
      <c r="M196" s="456">
        <f t="shared" si="41"/>
        <v>1.1676883471877453E-2</v>
      </c>
      <c r="N196" s="456">
        <f t="shared" si="41"/>
        <v>5.5655703858701333E-3</v>
      </c>
      <c r="O196" s="456">
        <f t="shared" si="41"/>
        <v>2.3184635446532376E-2</v>
      </c>
      <c r="P196" s="456">
        <f t="shared" si="41"/>
        <v>2.0408695020474488E-2</v>
      </c>
    </row>
    <row r="197" spans="1:16" ht="12" customHeight="1" x14ac:dyDescent="0.2">
      <c r="A197" s="438" t="s">
        <v>737</v>
      </c>
      <c r="B197" s="456"/>
      <c r="C197" s="456">
        <f t="shared" si="40"/>
        <v>0.11266555340730422</v>
      </c>
      <c r="D197" s="456">
        <f t="shared" si="41"/>
        <v>6.9833749738763329E-2</v>
      </c>
      <c r="E197" s="456">
        <f t="shared" si="41"/>
        <v>1.7614382949120433E-2</v>
      </c>
      <c r="F197" s="456">
        <f t="shared" si="41"/>
        <v>-6.0539312503571918E-2</v>
      </c>
      <c r="G197" s="456">
        <f t="shared" si="41"/>
        <v>6.991237068754641E-2</v>
      </c>
      <c r="H197" s="456">
        <f t="shared" si="41"/>
        <v>3.9014492943079127E-2</v>
      </c>
      <c r="I197" s="456">
        <f t="shared" si="41"/>
        <v>8.8995522370992619E-2</v>
      </c>
      <c r="J197" s="456">
        <f t="shared" si="41"/>
        <v>3.7502369475991504E-2</v>
      </c>
      <c r="K197" s="456">
        <f t="shared" si="41"/>
        <v>-4.4737510274344139E-3</v>
      </c>
      <c r="L197" s="456">
        <f t="shared" si="41"/>
        <v>-3.377521575629383E-2</v>
      </c>
      <c r="M197" s="456">
        <f t="shared" si="41"/>
        <v>-7.4722773129264786E-2</v>
      </c>
      <c r="N197" s="456">
        <f t="shared" si="41"/>
        <v>-6.7099087854800454E-2</v>
      </c>
      <c r="O197" s="456">
        <f t="shared" si="41"/>
        <v>2.8602880788223484E-2</v>
      </c>
      <c r="P197" s="456">
        <f t="shared" si="41"/>
        <v>3.6941798960876904E-2</v>
      </c>
    </row>
    <row r="198" spans="1:16" ht="12" customHeight="1" x14ac:dyDescent="0.2">
      <c r="A198" s="457" t="s">
        <v>738</v>
      </c>
      <c r="B198" s="456"/>
      <c r="C198" s="456">
        <f t="shared" si="40"/>
        <v>3.9428569021748849E-3</v>
      </c>
      <c r="D198" s="456">
        <f t="shared" si="41"/>
        <v>2.3333878810353426E-2</v>
      </c>
      <c r="E198" s="456">
        <f t="shared" si="41"/>
        <v>1.6249253152205378E-2</v>
      </c>
      <c r="F198" s="456">
        <f t="shared" si="41"/>
        <v>0.11718901849241448</v>
      </c>
      <c r="G198" s="456">
        <f t="shared" si="41"/>
        <v>9.35245723821585E-2</v>
      </c>
      <c r="H198" s="456">
        <f t="shared" si="41"/>
        <v>-1.2829873753705701E-2</v>
      </c>
      <c r="I198" s="456">
        <f t="shared" si="41"/>
        <v>4.8714571212684188E-2</v>
      </c>
      <c r="J198" s="456">
        <f t="shared" si="41"/>
        <v>4.7027818515497088E-2</v>
      </c>
      <c r="K198" s="456">
        <f t="shared" si="41"/>
        <v>2.7453578449468274E-2</v>
      </c>
      <c r="L198" s="456">
        <f t="shared" si="41"/>
        <v>1.8360894073027323E-2</v>
      </c>
      <c r="M198" s="456">
        <f t="shared" si="41"/>
        <v>1.7104426885735435E-2</v>
      </c>
      <c r="N198" s="456">
        <f t="shared" si="41"/>
        <v>-1.6438233154998816E-2</v>
      </c>
      <c r="O198" s="456">
        <f t="shared" si="41"/>
        <v>-3.2918023262944462E-3</v>
      </c>
      <c r="P198" s="456">
        <f t="shared" si="41"/>
        <v>7.1832332144783351E-3</v>
      </c>
    </row>
    <row r="199" spans="1:16" ht="12" customHeight="1" x14ac:dyDescent="0.2">
      <c r="A199" s="659" t="s">
        <v>1109</v>
      </c>
      <c r="B199" s="456"/>
      <c r="C199" s="456">
        <f t="shared" si="40"/>
        <v>0.43320125244209717</v>
      </c>
      <c r="D199" s="456">
        <f t="shared" si="41"/>
        <v>0.2730547605867093</v>
      </c>
      <c r="E199" s="456">
        <f t="shared" si="41"/>
        <v>-7.0386691777811761E-3</v>
      </c>
      <c r="F199" s="456">
        <f t="shared" si="41"/>
        <v>-0.39106284134708957</v>
      </c>
      <c r="G199" s="456">
        <f t="shared" si="41"/>
        <v>0.19969917811017068</v>
      </c>
      <c r="H199" s="456">
        <f t="shared" si="41"/>
        <v>0.1276510798128192</v>
      </c>
      <c r="I199" s="456">
        <f t="shared" si="41"/>
        <v>0.16956092372219844</v>
      </c>
      <c r="J199" s="456">
        <f t="shared" si="41"/>
        <v>7.2077099170542835E-2</v>
      </c>
      <c r="K199" s="456">
        <f t="shared" si="41"/>
        <v>-2.1261047003226841E-2</v>
      </c>
      <c r="L199" s="456">
        <f t="shared" si="41"/>
        <v>-0.12138949073398098</v>
      </c>
      <c r="M199" s="456">
        <f t="shared" si="41"/>
        <v>-0.20642337316627557</v>
      </c>
      <c r="N199" s="456">
        <f t="shared" si="41"/>
        <v>-0.2432686475369682</v>
      </c>
      <c r="O199" s="456">
        <f t="shared" si="41"/>
        <v>9.5637747256239081E-2</v>
      </c>
      <c r="P199" s="456">
        <f t="shared" si="41"/>
        <v>0.15366451400736958</v>
      </c>
    </row>
    <row r="200" spans="1:16" ht="12" customHeight="1" x14ac:dyDescent="0.2">
      <c r="A200" s="659" t="s">
        <v>1110</v>
      </c>
      <c r="B200" s="456"/>
      <c r="C200" s="456" t="str">
        <f t="shared" si="40"/>
        <v/>
      </c>
      <c r="D200" s="456" t="str">
        <f t="shared" si="41"/>
        <v/>
      </c>
      <c r="E200" s="456" t="str">
        <f t="shared" si="41"/>
        <v/>
      </c>
      <c r="F200" s="456" t="str">
        <f t="shared" si="41"/>
        <v/>
      </c>
      <c r="G200" s="456" t="str">
        <f t="shared" si="41"/>
        <v/>
      </c>
      <c r="H200" s="456">
        <f t="shared" si="41"/>
        <v>-3.8900501037834379E-2</v>
      </c>
      <c r="I200" s="456" t="str">
        <f t="shared" si="41"/>
        <v/>
      </c>
      <c r="J200" s="456" t="str">
        <f t="shared" si="41"/>
        <v/>
      </c>
      <c r="K200" s="456" t="str">
        <f t="shared" si="41"/>
        <v/>
      </c>
      <c r="L200" s="456" t="str">
        <f t="shared" si="41"/>
        <v/>
      </c>
      <c r="M200" s="456" t="str">
        <f t="shared" si="41"/>
        <v/>
      </c>
      <c r="N200" s="456" t="str">
        <f t="shared" si="41"/>
        <v/>
      </c>
      <c r="O200" s="456" t="str">
        <f t="shared" si="41"/>
        <v/>
      </c>
      <c r="P200" s="456" t="str">
        <f t="shared" si="41"/>
        <v/>
      </c>
    </row>
    <row r="201" spans="1:16" ht="12" customHeight="1" x14ac:dyDescent="0.2">
      <c r="A201" s="659" t="s">
        <v>739</v>
      </c>
      <c r="B201" s="456"/>
      <c r="C201" s="456" t="str">
        <f t="shared" si="40"/>
        <v/>
      </c>
      <c r="D201" s="456" t="str">
        <f t="shared" si="41"/>
        <v/>
      </c>
      <c r="E201" s="456" t="str">
        <f t="shared" si="41"/>
        <v/>
      </c>
      <c r="F201" s="456" t="str">
        <f t="shared" si="41"/>
        <v/>
      </c>
      <c r="G201" s="456" t="str">
        <f t="shared" si="41"/>
        <v/>
      </c>
      <c r="H201" s="456">
        <f t="shared" si="41"/>
        <v>2.8273549362366035E-2</v>
      </c>
      <c r="I201" s="456">
        <f t="shared" si="41"/>
        <v>7.7142597650569966E-2</v>
      </c>
      <c r="J201" s="456">
        <f t="shared" si="41"/>
        <v>1.1330423605219853E-2</v>
      </c>
      <c r="K201" s="456">
        <f t="shared" si="41"/>
        <v>-2.0904712498146516E-3</v>
      </c>
      <c r="L201" s="456">
        <f t="shared" si="41"/>
        <v>-6.3422932746166616E-3</v>
      </c>
      <c r="M201" s="456">
        <f t="shared" si="41"/>
        <v>-6.0416224078553626E-2</v>
      </c>
      <c r="N201" s="456">
        <f t="shared" si="41"/>
        <v>-5.5280274438765598E-2</v>
      </c>
      <c r="O201" s="456">
        <f t="shared" si="41"/>
        <v>2.0169618906015652E-2</v>
      </c>
      <c r="P201" s="456">
        <f t="shared" si="41"/>
        <v>4.110866654838774E-2</v>
      </c>
    </row>
    <row r="202" spans="1:16" ht="12" customHeight="1" x14ac:dyDescent="0.2">
      <c r="A202" s="659" t="s">
        <v>740</v>
      </c>
      <c r="B202" s="456"/>
      <c r="C202" s="456">
        <f t="shared" si="40"/>
        <v>4.2130445413799844E-2</v>
      </c>
      <c r="D202" s="456">
        <f t="shared" si="41"/>
        <v>2.258628860316847E-2</v>
      </c>
      <c r="E202" s="456">
        <f t="shared" si="41"/>
        <v>1.007750379841843E-2</v>
      </c>
      <c r="F202" s="456">
        <f t="shared" si="41"/>
        <v>1.5966646377714167E-2</v>
      </c>
      <c r="G202" s="456">
        <f t="shared" si="41"/>
        <v>-3.0052236904026253E-2</v>
      </c>
      <c r="H202" s="456">
        <f t="shared" si="41"/>
        <v>5.2480104761079005E-3</v>
      </c>
      <c r="I202" s="456">
        <f t="shared" si="41"/>
        <v>3.3138404033613567E-2</v>
      </c>
      <c r="J202" s="456">
        <f t="shared" si="41"/>
        <v>1.2179323055157676E-2</v>
      </c>
      <c r="K202" s="456">
        <f t="shared" si="41"/>
        <v>6.3679246338665951E-3</v>
      </c>
      <c r="L202" s="456">
        <f t="shared" si="41"/>
        <v>-2.9982853944971133E-2</v>
      </c>
      <c r="M202" s="456">
        <f t="shared" si="41"/>
        <v>-3.8274657812660928E-2</v>
      </c>
      <c r="N202" s="456">
        <f t="shared" si="41"/>
        <v>-3.6647900025716384E-2</v>
      </c>
      <c r="O202" s="456">
        <f t="shared" si="41"/>
        <v>1.5106086128302998E-2</v>
      </c>
      <c r="P202" s="456">
        <f t="shared" si="41"/>
        <v>1.7287185146037665E-2</v>
      </c>
    </row>
    <row r="203" spans="1:16" ht="12" customHeight="1" x14ac:dyDescent="0.2">
      <c r="A203" s="659" t="s">
        <v>47</v>
      </c>
      <c r="B203" s="456"/>
      <c r="C203" s="456">
        <f t="shared" si="40"/>
        <v>4.4333572157333245E-2</v>
      </c>
      <c r="D203" s="456">
        <f t="shared" ref="D203:P206" si="42">IF(D36&gt;0,IF(C36&gt;0,(D160/D36)/(C160/C36)-1,""),"")</f>
        <v>2.1470263521450761E-2</v>
      </c>
      <c r="E203" s="456">
        <f t="shared" si="42"/>
        <v>3.7521362701376404E-2</v>
      </c>
      <c r="F203" s="456" t="str">
        <f t="shared" si="42"/>
        <v/>
      </c>
      <c r="G203" s="456" t="str">
        <f t="shared" si="42"/>
        <v/>
      </c>
      <c r="H203" s="456">
        <f t="shared" si="42"/>
        <v>1.144802250607091E-2</v>
      </c>
      <c r="I203" s="456">
        <f t="shared" si="42"/>
        <v>3.3068858834392145E-2</v>
      </c>
      <c r="J203" s="456" t="str">
        <f t="shared" si="42"/>
        <v/>
      </c>
      <c r="K203" s="456" t="str">
        <f t="shared" si="42"/>
        <v/>
      </c>
      <c r="L203" s="456" t="str">
        <f t="shared" si="42"/>
        <v/>
      </c>
      <c r="M203" s="456" t="str">
        <f t="shared" si="42"/>
        <v/>
      </c>
      <c r="N203" s="456" t="str">
        <f t="shared" si="42"/>
        <v/>
      </c>
      <c r="O203" s="456" t="str">
        <f t="shared" si="42"/>
        <v/>
      </c>
      <c r="P203" s="456" t="str">
        <f t="shared" si="42"/>
        <v/>
      </c>
    </row>
    <row r="204" spans="1:16" ht="12" customHeight="1" x14ac:dyDescent="0.2">
      <c r="A204" s="659" t="s">
        <v>1111</v>
      </c>
      <c r="B204" s="456"/>
      <c r="C204" s="456">
        <f t="shared" si="40"/>
        <v>4.4333603817378497E-2</v>
      </c>
      <c r="D204" s="456">
        <f t="shared" si="42"/>
        <v>2.147015021074794E-2</v>
      </c>
      <c r="E204" s="456">
        <f t="shared" si="42"/>
        <v>3.7521377926152955E-2</v>
      </c>
      <c r="F204" s="456">
        <f t="shared" si="42"/>
        <v>6.2817765594148645E-2</v>
      </c>
      <c r="G204" s="456">
        <f t="shared" si="42"/>
        <v>-2.6508237377278476E-2</v>
      </c>
      <c r="H204" s="456">
        <f t="shared" si="42"/>
        <v>1.1448068877669249E-2</v>
      </c>
      <c r="I204" s="456">
        <f t="shared" si="42"/>
        <v>3.3068799102348834E-2</v>
      </c>
      <c r="J204" s="456">
        <f t="shared" si="42"/>
        <v>5.7380958296913143E-3</v>
      </c>
      <c r="K204" s="456">
        <f t="shared" si="42"/>
        <v>1.5223646624407561E-2</v>
      </c>
      <c r="L204" s="456">
        <f t="shared" si="42"/>
        <v>1.9534530079633239E-2</v>
      </c>
      <c r="M204" s="456">
        <f t="shared" si="42"/>
        <v>-1.0107550169032309E-2</v>
      </c>
      <c r="N204" s="456">
        <f t="shared" si="42"/>
        <v>-1.1443086476456643E-2</v>
      </c>
      <c r="O204" s="456">
        <f t="shared" si="42"/>
        <v>1.0331523805311216E-2</v>
      </c>
      <c r="P204" s="456">
        <f t="shared" si="42"/>
        <v>3.9191376978150005E-2</v>
      </c>
    </row>
    <row r="205" spans="1:16" ht="12" customHeight="1" x14ac:dyDescent="0.2">
      <c r="A205" s="659" t="s">
        <v>1112</v>
      </c>
      <c r="B205" s="456"/>
      <c r="C205" s="456">
        <f t="shared" si="40"/>
        <v>4.3183432119538567E-2</v>
      </c>
      <c r="D205" s="456">
        <f t="shared" si="42"/>
        <v>2.3673037373317163E-2</v>
      </c>
      <c r="E205" s="456">
        <f t="shared" si="42"/>
        <v>3.611885846205154E-2</v>
      </c>
      <c r="F205" s="456">
        <f t="shared" si="42"/>
        <v>5.857134613385484E-2</v>
      </c>
      <c r="G205" s="456">
        <f t="shared" si="42"/>
        <v>-2.2543963890094942E-2</v>
      </c>
      <c r="H205" s="456">
        <f t="shared" si="42"/>
        <v>8.727212553070407E-3</v>
      </c>
      <c r="I205" s="456">
        <f t="shared" si="42"/>
        <v>8.405615016356105E-2</v>
      </c>
      <c r="J205" s="456">
        <f t="shared" si="42"/>
        <v>2.2508722690522287E-2</v>
      </c>
      <c r="K205" s="456">
        <f t="shared" si="42"/>
        <v>1.8170591835527272E-2</v>
      </c>
      <c r="L205" s="456">
        <f t="shared" si="42"/>
        <v>-2.867593915297173E-2</v>
      </c>
      <c r="M205" s="456">
        <f t="shared" si="42"/>
        <v>-2.1320150733907473E-2</v>
      </c>
      <c r="N205" s="456">
        <f t="shared" si="42"/>
        <v>4.4332631317767213E-3</v>
      </c>
      <c r="O205" s="456">
        <f t="shared" si="42"/>
        <v>2.8490161187962215E-2</v>
      </c>
      <c r="P205" s="456">
        <f t="shared" si="42"/>
        <v>2.4531201710324968E-2</v>
      </c>
    </row>
    <row r="206" spans="1:16" s="507" customFormat="1" ht="20.25" customHeight="1" x14ac:dyDescent="0.2">
      <c r="A206" s="927" t="s">
        <v>741</v>
      </c>
      <c r="B206" s="930"/>
      <c r="C206" s="935">
        <f t="shared" si="40"/>
        <v>4.7292771200212247E-2</v>
      </c>
      <c r="D206" s="935">
        <f t="shared" si="42"/>
        <v>-1.8334570890686797E-3</v>
      </c>
      <c r="E206" s="935">
        <f t="shared" si="42"/>
        <v>3.4079168815002836E-2</v>
      </c>
      <c r="F206" s="935">
        <f t="shared" si="42"/>
        <v>0.14948233636667951</v>
      </c>
      <c r="G206" s="935">
        <f t="shared" si="42"/>
        <v>-6.3998320605086367E-2</v>
      </c>
      <c r="H206" s="935">
        <f t="shared" si="42"/>
        <v>-5.0646398497609435E-2</v>
      </c>
      <c r="I206" s="935">
        <f t="shared" si="42"/>
        <v>0.10726185452227344</v>
      </c>
      <c r="J206" s="935">
        <f t="shared" si="42"/>
        <v>4.9427600064010591E-2</v>
      </c>
      <c r="K206" s="935">
        <f t="shared" si="42"/>
        <v>-2.4675399752795202E-2</v>
      </c>
      <c r="L206" s="935">
        <f t="shared" si="42"/>
        <v>3.7200834760586776E-3</v>
      </c>
      <c r="M206" s="935">
        <f t="shared" si="42"/>
        <v>4.0306216179756715E-2</v>
      </c>
      <c r="N206" s="935">
        <f t="shared" si="42"/>
        <v>6.08703870389109E-2</v>
      </c>
      <c r="O206" s="935">
        <f t="shared" si="42"/>
        <v>4.8171629058396892E-2</v>
      </c>
      <c r="P206" s="935">
        <f t="shared" si="42"/>
        <v>-3.6600952667733555E-3</v>
      </c>
    </row>
    <row r="207" spans="1:16" s="523" customFormat="1" ht="20.100000000000001" customHeight="1" x14ac:dyDescent="0.2">
      <c r="A207" s="521" t="s">
        <v>743</v>
      </c>
      <c r="B207" s="522"/>
      <c r="C207" s="522">
        <f>(C165/C41)/(B165/B41)-1</f>
        <v>3.6963394009938311E-2</v>
      </c>
      <c r="D207" s="522">
        <f t="shared" ref="D207:P207" si="43">(D165/D41)/(C165/C41)-1</f>
        <v>1.8221827044524241E-2</v>
      </c>
      <c r="E207" s="522">
        <f t="shared" si="43"/>
        <v>2.9311710171977534E-2</v>
      </c>
      <c r="F207" s="522">
        <f t="shared" si="43"/>
        <v>6.7202567909700583E-2</v>
      </c>
      <c r="G207" s="522">
        <f t="shared" si="43"/>
        <v>-2.3007945684859865E-2</v>
      </c>
      <c r="H207" s="522">
        <f t="shared" si="43"/>
        <v>-6.584465941176787E-3</v>
      </c>
      <c r="I207" s="522">
        <f t="shared" si="43"/>
        <v>8.3221576591926416E-2</v>
      </c>
      <c r="J207" s="522">
        <f t="shared" si="43"/>
        <v>7.4471752363431287E-2</v>
      </c>
      <c r="K207" s="522">
        <f t="shared" si="43"/>
        <v>-1.0365521612400785E-2</v>
      </c>
      <c r="L207" s="522">
        <f t="shared" si="43"/>
        <v>-6.7415631956369015E-3</v>
      </c>
      <c r="M207" s="522">
        <f t="shared" si="43"/>
        <v>-1.6142684316534761E-2</v>
      </c>
      <c r="N207" s="522">
        <f t="shared" si="43"/>
        <v>7.2437330904264741E-2</v>
      </c>
      <c r="O207" s="522">
        <f t="shared" si="43"/>
        <v>2.0061699258268062E-2</v>
      </c>
      <c r="P207" s="522">
        <f t="shared" si="43"/>
        <v>3.0848224036348348E-3</v>
      </c>
    </row>
    <row r="208" spans="1:16" x14ac:dyDescent="0.2">
      <c r="A208" s="517" t="s">
        <v>747</v>
      </c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</row>
    <row r="209" spans="1:16" s="507" customFormat="1" ht="25.15" customHeight="1" x14ac:dyDescent="0.2">
      <c r="A209" s="504" t="str">
        <f>Index!B31</f>
        <v>Table 3v    RMI share of GDP by expenditure, current prices, FY2004-FY2018 (experimental)</v>
      </c>
      <c r="B209" s="505"/>
      <c r="C209" s="505"/>
      <c r="D209" s="505"/>
      <c r="E209" s="506"/>
      <c r="F209" s="506"/>
      <c r="G209" s="506"/>
      <c r="H209" s="506"/>
      <c r="I209" s="506"/>
      <c r="J209" s="506"/>
      <c r="K209" s="506"/>
      <c r="L209" s="506"/>
      <c r="M209" s="506"/>
      <c r="N209" s="506"/>
      <c r="O209" s="506"/>
    </row>
    <row r="210" spans="1:16" s="510" customFormat="1" ht="20.100000000000001" customHeight="1" x14ac:dyDescent="0.2">
      <c r="A210" s="508"/>
      <c r="B210" s="509" t="str">
        <f>B$2</f>
        <v>FY2004</v>
      </c>
      <c r="C210" s="509" t="str">
        <f t="shared" ref="C210:P210" si="44">C$2</f>
        <v>FY2005</v>
      </c>
      <c r="D210" s="509" t="str">
        <f t="shared" si="44"/>
        <v>FY2006</v>
      </c>
      <c r="E210" s="509" t="str">
        <f t="shared" si="44"/>
        <v>FY2007</v>
      </c>
      <c r="F210" s="509" t="str">
        <f t="shared" si="44"/>
        <v>FY2008</v>
      </c>
      <c r="G210" s="509" t="str">
        <f t="shared" si="44"/>
        <v>FY2009</v>
      </c>
      <c r="H210" s="509" t="str">
        <f t="shared" si="44"/>
        <v>FY2010</v>
      </c>
      <c r="I210" s="509" t="str">
        <f t="shared" si="44"/>
        <v>FY2011</v>
      </c>
      <c r="J210" s="509" t="str">
        <f t="shared" si="44"/>
        <v>FY2012</v>
      </c>
      <c r="K210" s="509" t="str">
        <f t="shared" si="44"/>
        <v>FY2013</v>
      </c>
      <c r="L210" s="509" t="str">
        <f t="shared" si="44"/>
        <v>FY2014</v>
      </c>
      <c r="M210" s="509" t="str">
        <f t="shared" si="44"/>
        <v>FY2015</v>
      </c>
      <c r="N210" s="509" t="str">
        <f t="shared" si="44"/>
        <v>FY2016</v>
      </c>
      <c r="O210" s="509" t="str">
        <f t="shared" si="44"/>
        <v>FY2017</v>
      </c>
      <c r="P210" s="509" t="str">
        <f t="shared" si="44"/>
        <v>FY2018</v>
      </c>
    </row>
    <row r="211" spans="1:16" ht="20.100000000000001" customHeight="1" x14ac:dyDescent="0.2">
      <c r="A211" s="438" t="s">
        <v>723</v>
      </c>
      <c r="B211" s="456">
        <f>B127/B$163</f>
        <v>0.56985837168994447</v>
      </c>
      <c r="C211" s="456">
        <f t="shared" ref="C211:P211" si="45">C127/C$163</f>
        <v>0.58914700089381566</v>
      </c>
      <c r="D211" s="456">
        <f t="shared" si="45"/>
        <v>0.56758109738772211</v>
      </c>
      <c r="E211" s="456">
        <f t="shared" si="45"/>
        <v>0.57245187203974701</v>
      </c>
      <c r="F211" s="456">
        <f t="shared" si="45"/>
        <v>0.58796058694416153</v>
      </c>
      <c r="G211" s="456">
        <f t="shared" si="45"/>
        <v>0.57667894426874955</v>
      </c>
      <c r="H211" s="456">
        <f t="shared" si="45"/>
        <v>0.53829940521176534</v>
      </c>
      <c r="I211" s="456">
        <f t="shared" si="45"/>
        <v>0.52114812732992366</v>
      </c>
      <c r="J211" s="456">
        <f t="shared" si="45"/>
        <v>0.56352239140285243</v>
      </c>
      <c r="K211" s="456">
        <f t="shared" si="45"/>
        <v>0.54890502372992289</v>
      </c>
      <c r="L211" s="456">
        <f t="shared" si="45"/>
        <v>0.51927132237266727</v>
      </c>
      <c r="M211" s="456">
        <f t="shared" si="45"/>
        <v>0.53543072137284586</v>
      </c>
      <c r="N211" s="456">
        <f t="shared" si="45"/>
        <v>0.52320120487455424</v>
      </c>
      <c r="O211" s="456">
        <f t="shared" si="45"/>
        <v>0.50194347121935534</v>
      </c>
      <c r="P211" s="456">
        <f t="shared" si="45"/>
        <v>0.52788061558147981</v>
      </c>
    </row>
    <row r="212" spans="1:16" ht="12" customHeight="1" x14ac:dyDescent="0.2">
      <c r="A212" s="457" t="s">
        <v>724</v>
      </c>
      <c r="B212" s="456">
        <f t="shared" ref="B212:P247" si="46">B128/B$163</f>
        <v>0.36727884229420626</v>
      </c>
      <c r="C212" s="456">
        <f t="shared" si="46"/>
        <v>0.3721205083374084</v>
      </c>
      <c r="D212" s="456">
        <f t="shared" si="46"/>
        <v>0.37192923044749415</v>
      </c>
      <c r="E212" s="456">
        <f t="shared" si="46"/>
        <v>0.37633687181505265</v>
      </c>
      <c r="F212" s="456">
        <f t="shared" si="46"/>
        <v>0.38374152906292441</v>
      </c>
      <c r="G212" s="456">
        <f t="shared" si="46"/>
        <v>0.37980654507817202</v>
      </c>
      <c r="H212" s="456">
        <f t="shared" si="46"/>
        <v>0.36619963882124035</v>
      </c>
      <c r="I212" s="456">
        <f t="shared" si="46"/>
        <v>0.36117014622212451</v>
      </c>
      <c r="J212" s="456">
        <f t="shared" si="46"/>
        <v>0.38126601407989713</v>
      </c>
      <c r="K212" s="456">
        <f t="shared" si="46"/>
        <v>0.37800901419343835</v>
      </c>
      <c r="L212" s="456">
        <f t="shared" si="46"/>
        <v>0.35260412635596494</v>
      </c>
      <c r="M212" s="456">
        <f t="shared" si="46"/>
        <v>0.35484049005742063</v>
      </c>
      <c r="N212" s="456">
        <f t="shared" si="46"/>
        <v>0.34612492589653004</v>
      </c>
      <c r="O212" s="456">
        <f t="shared" si="46"/>
        <v>0.3337886372430105</v>
      </c>
      <c r="P212" s="456">
        <f t="shared" si="46"/>
        <v>0.35149459211111805</v>
      </c>
    </row>
    <row r="213" spans="1:16" ht="12" customHeight="1" x14ac:dyDescent="0.2">
      <c r="A213" s="457" t="s">
        <v>34</v>
      </c>
      <c r="B213" s="456">
        <f t="shared" si="46"/>
        <v>9.6719112779127425E-2</v>
      </c>
      <c r="C213" s="456">
        <f t="shared" si="46"/>
        <v>0.103393090708435</v>
      </c>
      <c r="D213" s="456">
        <f t="shared" si="46"/>
        <v>9.2344748179460853E-2</v>
      </c>
      <c r="E213" s="456">
        <f t="shared" si="46"/>
        <v>9.2001393057393271E-2</v>
      </c>
      <c r="F213" s="456">
        <f t="shared" si="46"/>
        <v>9.6786007747842517E-2</v>
      </c>
      <c r="G213" s="456">
        <f t="shared" si="46"/>
        <v>0.10138830553847715</v>
      </c>
      <c r="H213" s="456">
        <f t="shared" si="46"/>
        <v>8.9666733155823033E-2</v>
      </c>
      <c r="I213" s="456">
        <f t="shared" si="46"/>
        <v>8.2691474010409563E-2</v>
      </c>
      <c r="J213" s="456">
        <f t="shared" si="46"/>
        <v>9.6657648100390556E-2</v>
      </c>
      <c r="K213" s="456">
        <f t="shared" si="46"/>
        <v>9.0787364837645462E-2</v>
      </c>
      <c r="L213" s="456">
        <f t="shared" si="46"/>
        <v>8.3482415019677611E-2</v>
      </c>
      <c r="M213" s="456">
        <f t="shared" si="46"/>
        <v>9.9126909590817255E-2</v>
      </c>
      <c r="N213" s="456">
        <f t="shared" si="46"/>
        <v>9.2216182355408377E-2</v>
      </c>
      <c r="O213" s="456">
        <f t="shared" si="46"/>
        <v>8.6129619278425523E-2</v>
      </c>
      <c r="P213" s="456">
        <f t="shared" si="46"/>
        <v>9.6635110204341096E-2</v>
      </c>
    </row>
    <row r="214" spans="1:16" ht="12" customHeight="1" x14ac:dyDescent="0.2">
      <c r="A214" s="457" t="s">
        <v>35</v>
      </c>
      <c r="B214" s="456">
        <f t="shared" si="46"/>
        <v>0.10005061204520661</v>
      </c>
      <c r="C214" s="456">
        <f t="shared" si="46"/>
        <v>0.1080211153215558</v>
      </c>
      <c r="D214" s="456">
        <f t="shared" si="46"/>
        <v>9.752512734233626E-2</v>
      </c>
      <c r="E214" s="456">
        <f t="shared" si="46"/>
        <v>9.7989217447362345E-2</v>
      </c>
      <c r="F214" s="456">
        <f t="shared" si="46"/>
        <v>0.10110714600878512</v>
      </c>
      <c r="G214" s="456">
        <f t="shared" si="46"/>
        <v>8.9593878979894542E-2</v>
      </c>
      <c r="H214" s="456">
        <f t="shared" si="46"/>
        <v>7.7551142605985376E-2</v>
      </c>
      <c r="I214" s="456">
        <f t="shared" si="46"/>
        <v>7.2865179569734595E-2</v>
      </c>
      <c r="J214" s="456">
        <f t="shared" si="46"/>
        <v>8.1301303977383985E-2</v>
      </c>
      <c r="K214" s="456">
        <f t="shared" si="46"/>
        <v>7.5630187761432252E-2</v>
      </c>
      <c r="L214" s="456">
        <f t="shared" si="46"/>
        <v>7.8686294743102805E-2</v>
      </c>
      <c r="M214" s="456">
        <f t="shared" si="46"/>
        <v>7.6620828116027773E-2</v>
      </c>
      <c r="N214" s="456">
        <f t="shared" si="46"/>
        <v>8.0501611400500495E-2</v>
      </c>
      <c r="O214" s="456">
        <f t="shared" si="46"/>
        <v>7.8076509684557982E-2</v>
      </c>
      <c r="P214" s="456">
        <f t="shared" si="46"/>
        <v>7.5447000983487431E-2</v>
      </c>
    </row>
    <row r="215" spans="1:16" ht="12" customHeight="1" x14ac:dyDescent="0.2">
      <c r="A215" s="457" t="s">
        <v>952</v>
      </c>
      <c r="B215" s="456">
        <f t="shared" si="46"/>
        <v>5.8098101682529154E-3</v>
      </c>
      <c r="C215" s="456">
        <f t="shared" si="46"/>
        <v>5.6122657312421215E-3</v>
      </c>
      <c r="D215" s="456">
        <f t="shared" si="46"/>
        <v>5.7819684848658464E-3</v>
      </c>
      <c r="E215" s="456">
        <f t="shared" si="46"/>
        <v>6.1243623966920771E-3</v>
      </c>
      <c r="F215" s="456">
        <f t="shared" si="46"/>
        <v>6.3259033686646256E-3</v>
      </c>
      <c r="G215" s="456">
        <f t="shared" si="46"/>
        <v>5.8901963218341109E-3</v>
      </c>
      <c r="H215" s="456">
        <f t="shared" si="46"/>
        <v>4.8819103363914066E-3</v>
      </c>
      <c r="I215" s="456">
        <f t="shared" si="46"/>
        <v>4.4213258308450406E-3</v>
      </c>
      <c r="J215" s="456">
        <f t="shared" si="46"/>
        <v>4.2974183229870346E-3</v>
      </c>
      <c r="K215" s="456">
        <f t="shared" si="46"/>
        <v>4.4784758527242818E-3</v>
      </c>
      <c r="L215" s="456">
        <f t="shared" si="46"/>
        <v>4.4984676439596676E-3</v>
      </c>
      <c r="M215" s="456">
        <f t="shared" si="46"/>
        <v>4.8425184113021691E-3</v>
      </c>
      <c r="N215" s="456">
        <f t="shared" si="46"/>
        <v>4.3585151389641009E-3</v>
      </c>
      <c r="O215" s="456">
        <f t="shared" si="46"/>
        <v>3.9486966974095214E-3</v>
      </c>
      <c r="P215" s="456">
        <f t="shared" si="46"/>
        <v>4.3039360032566714E-3</v>
      </c>
    </row>
    <row r="216" spans="1:16" ht="12" customHeight="1" x14ac:dyDescent="0.2">
      <c r="A216" s="438" t="s">
        <v>725</v>
      </c>
      <c r="B216" s="456">
        <f t="shared" si="46"/>
        <v>0.74562369822463681</v>
      </c>
      <c r="C216" s="456">
        <f t="shared" si="46"/>
        <v>0.77957069036529325</v>
      </c>
      <c r="D216" s="456">
        <f t="shared" si="46"/>
        <v>0.72198668519605924</v>
      </c>
      <c r="E216" s="456">
        <f t="shared" si="46"/>
        <v>0.74097027930233006</v>
      </c>
      <c r="F216" s="456">
        <f t="shared" si="46"/>
        <v>0.77889427008766932</v>
      </c>
      <c r="G216" s="456">
        <f t="shared" si="46"/>
        <v>0.73768094155616615</v>
      </c>
      <c r="H216" s="456">
        <f t="shared" si="46"/>
        <v>0.72152414978195256</v>
      </c>
      <c r="I216" s="456">
        <f t="shared" si="46"/>
        <v>0.73324083863787803</v>
      </c>
      <c r="J216" s="456">
        <f t="shared" si="46"/>
        <v>0.77652420725486659</v>
      </c>
      <c r="K216" s="456">
        <f t="shared" si="46"/>
        <v>0.79292628610778804</v>
      </c>
      <c r="L216" s="456">
        <f t="shared" si="46"/>
        <v>0.75807176615744865</v>
      </c>
      <c r="M216" s="456">
        <f t="shared" si="46"/>
        <v>0.73340139776846125</v>
      </c>
      <c r="N216" s="456">
        <f t="shared" si="46"/>
        <v>0.67118340486884631</v>
      </c>
      <c r="O216" s="456">
        <f t="shared" si="46"/>
        <v>0.67947686941267826</v>
      </c>
      <c r="P216" s="456">
        <f t="shared" si="46"/>
        <v>0.66776917089890131</v>
      </c>
    </row>
    <row r="217" spans="1:16" ht="12" customHeight="1" x14ac:dyDescent="0.2">
      <c r="A217" s="457" t="s">
        <v>726</v>
      </c>
      <c r="B217" s="456">
        <f t="shared" si="46"/>
        <v>0.6155198405499458</v>
      </c>
      <c r="C217" s="456">
        <f t="shared" si="46"/>
        <v>0.64528105650811751</v>
      </c>
      <c r="D217" s="456">
        <f t="shared" si="46"/>
        <v>0.59212513636139563</v>
      </c>
      <c r="E217" s="456">
        <f t="shared" si="46"/>
        <v>0.61331204629337122</v>
      </c>
      <c r="F217" s="456">
        <f t="shared" si="46"/>
        <v>0.64055606387306208</v>
      </c>
      <c r="G217" s="456">
        <f t="shared" si="46"/>
        <v>0.59849326700443417</v>
      </c>
      <c r="H217" s="456">
        <f t="shared" si="46"/>
        <v>0.58735423028351896</v>
      </c>
      <c r="I217" s="456">
        <f t="shared" si="46"/>
        <v>0.60096433104529146</v>
      </c>
      <c r="J217" s="456">
        <f t="shared" si="46"/>
        <v>0.63789820667114294</v>
      </c>
      <c r="K217" s="456">
        <f t="shared" si="46"/>
        <v>0.65639431922654712</v>
      </c>
      <c r="L217" s="456">
        <f t="shared" si="46"/>
        <v>0.61947841246475577</v>
      </c>
      <c r="M217" s="456">
        <f t="shared" si="46"/>
        <v>0.59536325552703351</v>
      </c>
      <c r="N217" s="456">
        <f t="shared" si="46"/>
        <v>0.54834869832581246</v>
      </c>
      <c r="O217" s="456">
        <f t="shared" si="46"/>
        <v>0.56292248361957065</v>
      </c>
      <c r="P217" s="456">
        <f t="shared" si="46"/>
        <v>0.55010010589415448</v>
      </c>
    </row>
    <row r="218" spans="1:16" ht="12" customHeight="1" x14ac:dyDescent="0.2">
      <c r="A218" s="457" t="s">
        <v>727</v>
      </c>
      <c r="B218" s="456">
        <f t="shared" si="46"/>
        <v>0.13010383012097404</v>
      </c>
      <c r="C218" s="456">
        <f t="shared" si="46"/>
        <v>0.13428966101821974</v>
      </c>
      <c r="D218" s="456">
        <f t="shared" si="46"/>
        <v>0.12986154883466364</v>
      </c>
      <c r="E218" s="456">
        <f t="shared" si="46"/>
        <v>0.12765823300895893</v>
      </c>
      <c r="F218" s="456">
        <f t="shared" si="46"/>
        <v>0.13833823040484394</v>
      </c>
      <c r="G218" s="456">
        <f t="shared" si="46"/>
        <v>0.1391876985195645</v>
      </c>
      <c r="H218" s="456">
        <f t="shared" si="46"/>
        <v>0.13416993096471713</v>
      </c>
      <c r="I218" s="456">
        <f t="shared" si="46"/>
        <v>0.13227650759258663</v>
      </c>
      <c r="J218" s="456">
        <f t="shared" si="46"/>
        <v>0.1386259895082137</v>
      </c>
      <c r="K218" s="456">
        <f t="shared" si="46"/>
        <v>0.13653194564298976</v>
      </c>
      <c r="L218" s="456">
        <f t="shared" si="46"/>
        <v>0.13859331190190063</v>
      </c>
      <c r="M218" s="456">
        <f t="shared" si="46"/>
        <v>0.13803811171500072</v>
      </c>
      <c r="N218" s="456">
        <f t="shared" si="46"/>
        <v>0.1228346884800308</v>
      </c>
      <c r="O218" s="456">
        <f t="shared" si="46"/>
        <v>0.11655441074096329</v>
      </c>
      <c r="P218" s="456">
        <f t="shared" si="46"/>
        <v>0.11766908115502667</v>
      </c>
    </row>
    <row r="219" spans="1:16" ht="12" customHeight="1" x14ac:dyDescent="0.2">
      <c r="A219" s="924" t="s">
        <v>728</v>
      </c>
      <c r="B219" s="456">
        <f t="shared" si="46"/>
        <v>7.0015303885537006E-2</v>
      </c>
      <c r="C219" s="456">
        <f t="shared" si="46"/>
        <v>7.3929068553280033E-2</v>
      </c>
      <c r="D219" s="456">
        <f t="shared" si="46"/>
        <v>7.2399600711766751E-2</v>
      </c>
      <c r="E219" s="456">
        <f t="shared" si="46"/>
        <v>7.1772548754134205E-2</v>
      </c>
      <c r="F219" s="456">
        <f t="shared" si="46"/>
        <v>7.7559577408176761E-2</v>
      </c>
      <c r="G219" s="456">
        <f t="shared" si="46"/>
        <v>7.5462960255485587E-2</v>
      </c>
      <c r="H219" s="456">
        <f t="shared" si="46"/>
        <v>7.2238887955788214E-2</v>
      </c>
      <c r="I219" s="456">
        <f t="shared" si="46"/>
        <v>7.1116699694280999E-2</v>
      </c>
      <c r="J219" s="456">
        <f t="shared" si="46"/>
        <v>7.37023522699745E-2</v>
      </c>
      <c r="K219" s="456">
        <f t="shared" si="46"/>
        <v>7.2356529029206335E-2</v>
      </c>
      <c r="L219" s="456">
        <f t="shared" si="46"/>
        <v>7.3669075056095781E-2</v>
      </c>
      <c r="M219" s="456">
        <f t="shared" si="46"/>
        <v>7.3274531362362685E-2</v>
      </c>
      <c r="N219" s="456">
        <f t="shared" si="46"/>
        <v>6.5984804859959348E-2</v>
      </c>
      <c r="O219" s="456">
        <f t="shared" si="46"/>
        <v>6.4279164642009584E-2</v>
      </c>
      <c r="P219" s="456">
        <f t="shared" si="46"/>
        <v>6.6441221412066764E-2</v>
      </c>
    </row>
    <row r="220" spans="1:16" ht="12" customHeight="1" x14ac:dyDescent="0.2">
      <c r="A220" s="924" t="s">
        <v>4</v>
      </c>
      <c r="B220" s="456">
        <f t="shared" si="46"/>
        <v>6.0088519347007763E-2</v>
      </c>
      <c r="C220" s="456">
        <f t="shared" si="46"/>
        <v>6.0360585674678703E-2</v>
      </c>
      <c r="D220" s="456">
        <f t="shared" si="46"/>
        <v>5.7461941796396201E-2</v>
      </c>
      <c r="E220" s="456">
        <f t="shared" si="46"/>
        <v>5.5885690243481535E-2</v>
      </c>
      <c r="F220" s="456">
        <f t="shared" si="46"/>
        <v>6.0778646949107999E-2</v>
      </c>
      <c r="G220" s="456">
        <f t="shared" si="46"/>
        <v>6.3724738264078915E-2</v>
      </c>
      <c r="H220" s="456">
        <f t="shared" si="46"/>
        <v>6.1931037275787144E-2</v>
      </c>
      <c r="I220" s="456">
        <f t="shared" si="46"/>
        <v>6.1159807898305642E-2</v>
      </c>
      <c r="J220" s="456">
        <f t="shared" si="46"/>
        <v>6.4923637238239185E-2</v>
      </c>
      <c r="K220" s="456">
        <f t="shared" si="46"/>
        <v>6.4175411304220623E-2</v>
      </c>
      <c r="L220" s="456">
        <f t="shared" si="46"/>
        <v>6.4924242069653887E-2</v>
      </c>
      <c r="M220" s="456">
        <f t="shared" si="46"/>
        <v>6.4763580352638031E-2</v>
      </c>
      <c r="N220" s="456">
        <f t="shared" si="46"/>
        <v>5.6849888135822223E-2</v>
      </c>
      <c r="O220" s="456">
        <f t="shared" si="46"/>
        <v>5.2275246098953704E-2</v>
      </c>
      <c r="P220" s="456">
        <f t="shared" si="46"/>
        <v>5.1227863780529841E-2</v>
      </c>
    </row>
    <row r="221" spans="1:16" ht="12" customHeight="1" x14ac:dyDescent="0.2">
      <c r="A221" s="925" t="s">
        <v>729</v>
      </c>
      <c r="B221" s="456">
        <f t="shared" si="46"/>
        <v>1.4823112782544081E-2</v>
      </c>
      <c r="C221" s="456">
        <f t="shared" si="46"/>
        <v>1.6237250673838341E-2</v>
      </c>
      <c r="D221" s="456">
        <f t="shared" si="46"/>
        <v>1.5497459327939375E-2</v>
      </c>
      <c r="E221" s="456">
        <f t="shared" si="46"/>
        <v>1.562415110789672E-2</v>
      </c>
      <c r="F221" s="456">
        <f t="shared" si="46"/>
        <v>1.5579585854439798E-2</v>
      </c>
      <c r="G221" s="456">
        <f t="shared" si="46"/>
        <v>1.5146498702333614E-2</v>
      </c>
      <c r="H221" s="456">
        <f t="shared" si="46"/>
        <v>1.5818542267060386E-2</v>
      </c>
      <c r="I221" s="456">
        <f t="shared" si="46"/>
        <v>1.5618985147998752E-2</v>
      </c>
      <c r="J221" s="456">
        <f t="shared" si="46"/>
        <v>1.9566876454546727E-2</v>
      </c>
      <c r="K221" s="456">
        <f t="shared" si="46"/>
        <v>1.8538315960868607E-2</v>
      </c>
      <c r="L221" s="456">
        <f t="shared" si="46"/>
        <v>2.0105008193920644E-2</v>
      </c>
      <c r="M221" s="456">
        <f t="shared" si="46"/>
        <v>1.8681073108513389E-2</v>
      </c>
      <c r="N221" s="456">
        <f t="shared" si="46"/>
        <v>2.1065692793837191E-2</v>
      </c>
      <c r="O221" s="456">
        <f t="shared" si="46"/>
        <v>2.0561471699285599E-2</v>
      </c>
      <c r="P221" s="456">
        <f t="shared" si="46"/>
        <v>2.1169201280807629E-2</v>
      </c>
    </row>
    <row r="222" spans="1:16" ht="12" customHeight="1" x14ac:dyDescent="0.2">
      <c r="A222" s="438" t="s">
        <v>730</v>
      </c>
      <c r="B222" s="456">
        <f t="shared" si="46"/>
        <v>0.16176599928624852</v>
      </c>
      <c r="C222" s="456">
        <f t="shared" si="46"/>
        <v>0.18549584767391189</v>
      </c>
      <c r="D222" s="456">
        <f t="shared" si="46"/>
        <v>0.2614456013561588</v>
      </c>
      <c r="E222" s="456">
        <f t="shared" si="46"/>
        <v>0.23174173519845978</v>
      </c>
      <c r="F222" s="456">
        <f t="shared" si="46"/>
        <v>0.1959557214167196</v>
      </c>
      <c r="G222" s="456">
        <f t="shared" si="46"/>
        <v>0.33178354132778148</v>
      </c>
      <c r="H222" s="456">
        <f t="shared" si="46"/>
        <v>0.4151726634259586</v>
      </c>
      <c r="I222" s="456">
        <f t="shared" si="46"/>
        <v>0.18165001820066251</v>
      </c>
      <c r="J222" s="456">
        <f t="shared" si="46"/>
        <v>0.15188912315807623</v>
      </c>
      <c r="K222" s="456">
        <f t="shared" si="46"/>
        <v>0.23425786838978546</v>
      </c>
      <c r="L222" s="456">
        <f t="shared" si="46"/>
        <v>0.19366578215061769</v>
      </c>
      <c r="M222" s="456">
        <f t="shared" si="46"/>
        <v>0.17975830477552168</v>
      </c>
      <c r="N222" s="456">
        <f t="shared" si="46"/>
        <v>0.17651430282769087</v>
      </c>
      <c r="O222" s="456">
        <f t="shared" si="46"/>
        <v>0.21573165873568792</v>
      </c>
      <c r="P222" s="456">
        <f t="shared" si="46"/>
        <v>0.20359984245079074</v>
      </c>
    </row>
    <row r="223" spans="1:16" ht="12" customHeight="1" x14ac:dyDescent="0.2">
      <c r="A223" s="457" t="s">
        <v>1101</v>
      </c>
      <c r="B223" s="456">
        <f t="shared" si="46"/>
        <v>8.2919763520774292E-2</v>
      </c>
      <c r="C223" s="456">
        <f t="shared" si="46"/>
        <v>7.6198278717724943E-2</v>
      </c>
      <c r="D223" s="456">
        <f t="shared" si="46"/>
        <v>0.15216011026938847</v>
      </c>
      <c r="E223" s="456">
        <f t="shared" si="46"/>
        <v>4.9338672029245342E-2</v>
      </c>
      <c r="F223" s="456">
        <f t="shared" si="46"/>
        <v>7.1444769383830167E-2</v>
      </c>
      <c r="G223" s="456">
        <f t="shared" si="46"/>
        <v>0.10487186221525856</v>
      </c>
      <c r="H223" s="456">
        <f t="shared" si="46"/>
        <v>7.0489247744834282E-2</v>
      </c>
      <c r="I223" s="456">
        <f t="shared" si="46"/>
        <v>4.7813314197298659E-2</v>
      </c>
      <c r="J223" s="456">
        <f t="shared" si="46"/>
        <v>3.4418393294372344E-2</v>
      </c>
      <c r="K223" s="456">
        <f t="shared" si="46"/>
        <v>8.7892543411410243E-2</v>
      </c>
      <c r="L223" s="456">
        <f t="shared" si="46"/>
        <v>7.7708238712014474E-2</v>
      </c>
      <c r="M223" s="456">
        <f t="shared" si="46"/>
        <v>6.1090376092093099E-2</v>
      </c>
      <c r="N223" s="456">
        <f t="shared" si="46"/>
        <v>7.2225784647820215E-2</v>
      </c>
      <c r="O223" s="456">
        <f t="shared" si="46"/>
        <v>6.1740317005416413E-2</v>
      </c>
      <c r="P223" s="456">
        <f t="shared" si="46"/>
        <v>5.6412232790391072E-2</v>
      </c>
    </row>
    <row r="224" spans="1:16" ht="12" customHeight="1" x14ac:dyDescent="0.2">
      <c r="A224" s="457" t="s">
        <v>1102</v>
      </c>
      <c r="B224" s="456">
        <f t="shared" si="46"/>
        <v>4.5427305317558789E-3</v>
      </c>
      <c r="C224" s="456">
        <f t="shared" si="46"/>
        <v>3.4328442914927593E-2</v>
      </c>
      <c r="D224" s="456">
        <f t="shared" si="46"/>
        <v>4.2102254673740333E-2</v>
      </c>
      <c r="E224" s="456">
        <f t="shared" si="46"/>
        <v>0.10027418346580722</v>
      </c>
      <c r="F224" s="456">
        <f t="shared" si="46"/>
        <v>4.5290191763746927E-2</v>
      </c>
      <c r="G224" s="456">
        <f t="shared" si="46"/>
        <v>7.8122514835369278E-2</v>
      </c>
      <c r="H224" s="456">
        <f t="shared" si="46"/>
        <v>7.2334327567138076E-2</v>
      </c>
      <c r="I224" s="456">
        <f t="shared" si="46"/>
        <v>5.6636481729401757E-2</v>
      </c>
      <c r="J224" s="456">
        <f t="shared" si="46"/>
        <v>3.1797517836444314E-2</v>
      </c>
      <c r="K224" s="456">
        <f t="shared" si="46"/>
        <v>2.2008359492487351E-2</v>
      </c>
      <c r="L224" s="456">
        <f t="shared" si="46"/>
        <v>7.7862005320302186E-3</v>
      </c>
      <c r="M224" s="456">
        <f t="shared" si="46"/>
        <v>5.0418003325630361E-3</v>
      </c>
      <c r="N224" s="456">
        <f t="shared" si="46"/>
        <v>6.214429431279124E-3</v>
      </c>
      <c r="O224" s="456">
        <f t="shared" si="46"/>
        <v>2.5954788531331048E-2</v>
      </c>
      <c r="P224" s="456">
        <f t="shared" si="46"/>
        <v>2.4395425581836439E-2</v>
      </c>
    </row>
    <row r="225" spans="1:16" ht="12" customHeight="1" x14ac:dyDescent="0.2">
      <c r="A225" s="457" t="s">
        <v>1103</v>
      </c>
      <c r="B225" s="456">
        <f t="shared" si="46"/>
        <v>4.3819385770334701E-2</v>
      </c>
      <c r="C225" s="456">
        <f t="shared" si="46"/>
        <v>3.7096183857018183E-2</v>
      </c>
      <c r="D225" s="456">
        <f t="shared" si="46"/>
        <v>4.8109675127610579E-2</v>
      </c>
      <c r="E225" s="456">
        <f t="shared" si="46"/>
        <v>6.0279280291847849E-2</v>
      </c>
      <c r="F225" s="456">
        <f t="shared" si="46"/>
        <v>4.2747933960266861E-2</v>
      </c>
      <c r="G225" s="456">
        <f t="shared" si="46"/>
        <v>5.4499938977898496E-2</v>
      </c>
      <c r="H225" s="456">
        <f t="shared" si="46"/>
        <v>5.5072158698501593E-2</v>
      </c>
      <c r="I225" s="456">
        <f t="shared" si="46"/>
        <v>6.5401257279179045E-2</v>
      </c>
      <c r="J225" s="456">
        <f t="shared" si="46"/>
        <v>7.7701608172911218E-2</v>
      </c>
      <c r="K225" s="456">
        <f t="shared" si="46"/>
        <v>0.11399367983625139</v>
      </c>
      <c r="L225" s="456">
        <f t="shared" si="46"/>
        <v>9.1568348255710835E-2</v>
      </c>
      <c r="M225" s="456">
        <f t="shared" si="46"/>
        <v>7.8882826182198967E-2</v>
      </c>
      <c r="N225" s="456">
        <f t="shared" si="46"/>
        <v>8.3365672129761717E-2</v>
      </c>
      <c r="O225" s="456">
        <f t="shared" si="46"/>
        <v>0.11446407149536515</v>
      </c>
      <c r="P225" s="456">
        <f t="shared" si="46"/>
        <v>0.10543058487010783</v>
      </c>
    </row>
    <row r="226" spans="1:16" ht="12" customHeight="1" x14ac:dyDescent="0.2">
      <c r="A226" s="457" t="s">
        <v>1104</v>
      </c>
      <c r="B226" s="456">
        <f t="shared" si="46"/>
        <v>3.0484113436008035E-2</v>
      </c>
      <c r="C226" s="456">
        <f t="shared" si="46"/>
        <v>3.7872942184241185E-2</v>
      </c>
      <c r="D226" s="456">
        <f t="shared" si="46"/>
        <v>1.9073558122169081E-2</v>
      </c>
      <c r="E226" s="456">
        <f t="shared" si="46"/>
        <v>1.0860357266976333E-2</v>
      </c>
      <c r="F226" s="456">
        <f t="shared" si="46"/>
        <v>3.6472820261316485E-2</v>
      </c>
      <c r="G226" s="456">
        <f t="shared" si="46"/>
        <v>2.2680729920205332E-2</v>
      </c>
      <c r="H226" s="456">
        <f t="shared" si="46"/>
        <v>1.9229629768838807E-2</v>
      </c>
      <c r="I226" s="456">
        <f t="shared" si="46"/>
        <v>1.1798967709679017E-2</v>
      </c>
      <c r="J226" s="456">
        <f t="shared" si="46"/>
        <v>7.9716052387871095E-3</v>
      </c>
      <c r="K226" s="456">
        <f t="shared" si="46"/>
        <v>8.136289749935733E-3</v>
      </c>
      <c r="L226" s="456">
        <f t="shared" si="46"/>
        <v>1.6602999874711203E-2</v>
      </c>
      <c r="M226" s="456">
        <f t="shared" si="46"/>
        <v>2.3540059891221723E-2</v>
      </c>
      <c r="N226" s="456">
        <f t="shared" si="46"/>
        <v>1.4708405329452919E-2</v>
      </c>
      <c r="O226" s="456">
        <f t="shared" si="46"/>
        <v>1.3572474427117402E-2</v>
      </c>
      <c r="P226" s="456">
        <f t="shared" si="46"/>
        <v>9.3175738445702237E-3</v>
      </c>
    </row>
    <row r="227" spans="1:16" ht="12" customHeight="1" x14ac:dyDescent="0.2">
      <c r="A227" s="457" t="s">
        <v>1105</v>
      </c>
      <c r="B227" s="456">
        <f t="shared" si="46"/>
        <v>0</v>
      </c>
      <c r="C227" s="456">
        <f t="shared" si="46"/>
        <v>0</v>
      </c>
      <c r="D227" s="456">
        <f t="shared" si="46"/>
        <v>0</v>
      </c>
      <c r="E227" s="456">
        <f t="shared" si="46"/>
        <v>1.0989233161597819E-2</v>
      </c>
      <c r="F227" s="456">
        <f t="shared" si="46"/>
        <v>0</v>
      </c>
      <c r="G227" s="456">
        <f t="shared" si="46"/>
        <v>7.1608495379049827E-2</v>
      </c>
      <c r="H227" s="456">
        <f t="shared" si="46"/>
        <v>0.19804730107993129</v>
      </c>
      <c r="I227" s="456">
        <f t="shared" si="46"/>
        <v>0</v>
      </c>
      <c r="J227" s="456">
        <f t="shared" si="46"/>
        <v>0</v>
      </c>
      <c r="K227" s="456">
        <f t="shared" si="46"/>
        <v>2.2269920834524799E-3</v>
      </c>
      <c r="L227" s="456">
        <f t="shared" ref="C227:P242" si="47">L143/L$163</f>
        <v>0</v>
      </c>
      <c r="M227" s="456">
        <f t="shared" si="47"/>
        <v>1.1203247047199065E-2</v>
      </c>
      <c r="N227" s="456">
        <f t="shared" si="47"/>
        <v>0</v>
      </c>
      <c r="O227" s="456">
        <f t="shared" si="47"/>
        <v>0</v>
      </c>
      <c r="P227" s="456">
        <f t="shared" si="47"/>
        <v>8.0440278873663978E-3</v>
      </c>
    </row>
    <row r="228" spans="1:16" ht="12" customHeight="1" x14ac:dyDescent="0.2">
      <c r="A228" s="438" t="s">
        <v>731</v>
      </c>
      <c r="B228" s="456">
        <f t="shared" si="46"/>
        <v>5.5787666537421366E-3</v>
      </c>
      <c r="C228" s="456">
        <f t="shared" si="47"/>
        <v>-8.6452308730841545E-4</v>
      </c>
      <c r="D228" s="456">
        <f t="shared" si="47"/>
        <v>1.0560372865982749E-2</v>
      </c>
      <c r="E228" s="456">
        <f t="shared" si="47"/>
        <v>1.3337129483000695E-2</v>
      </c>
      <c r="F228" s="456">
        <f t="shared" si="47"/>
        <v>-2.996586922402462E-3</v>
      </c>
      <c r="G228" s="456">
        <f t="shared" si="47"/>
        <v>1.7338951684876307E-2</v>
      </c>
      <c r="H228" s="456">
        <f t="shared" si="47"/>
        <v>-2.0863102194307273E-2</v>
      </c>
      <c r="I228" s="456">
        <f t="shared" si="47"/>
        <v>3.4190351781015191E-2</v>
      </c>
      <c r="J228" s="456">
        <f t="shared" si="47"/>
        <v>-4.2540953581031354E-2</v>
      </c>
      <c r="K228" s="456">
        <f t="shared" si="47"/>
        <v>-2.0643324655171508E-3</v>
      </c>
      <c r="L228" s="456">
        <f t="shared" si="47"/>
        <v>6.4706257379209152E-3</v>
      </c>
      <c r="M228" s="456">
        <f t="shared" si="47"/>
        <v>-7.5442299436083281E-3</v>
      </c>
      <c r="N228" s="456">
        <f t="shared" si="47"/>
        <v>5.0776027252013934E-3</v>
      </c>
      <c r="O228" s="456">
        <f t="shared" si="47"/>
        <v>-8.9636313517822618E-5</v>
      </c>
      <c r="P228" s="456">
        <f t="shared" si="47"/>
        <v>1.5470524592741624E-2</v>
      </c>
    </row>
    <row r="229" spans="1:16" s="520" customFormat="1" ht="19.5" customHeight="1" x14ac:dyDescent="0.2">
      <c r="A229" s="926" t="s">
        <v>732</v>
      </c>
      <c r="B229" s="932">
        <f t="shared" si="46"/>
        <v>1.4976499985782281</v>
      </c>
      <c r="C229" s="932">
        <f t="shared" si="47"/>
        <v>1.5695862145316148</v>
      </c>
      <c r="D229" s="932">
        <f t="shared" si="47"/>
        <v>1.5770712026900484</v>
      </c>
      <c r="E229" s="932">
        <f t="shared" si="47"/>
        <v>1.5741251506626281</v>
      </c>
      <c r="F229" s="932">
        <f t="shared" si="47"/>
        <v>1.5753936138549289</v>
      </c>
      <c r="G229" s="932">
        <f t="shared" si="47"/>
        <v>1.6786289479454151</v>
      </c>
      <c r="H229" s="932">
        <f t="shared" si="47"/>
        <v>1.6699517416229854</v>
      </c>
      <c r="I229" s="932">
        <f t="shared" si="47"/>
        <v>1.4858483984720132</v>
      </c>
      <c r="J229" s="932">
        <f t="shared" si="47"/>
        <v>1.4689616363826783</v>
      </c>
      <c r="K229" s="932">
        <f t="shared" si="47"/>
        <v>1.5925631799744699</v>
      </c>
      <c r="L229" s="932">
        <f t="shared" si="47"/>
        <v>1.4975844086243491</v>
      </c>
      <c r="M229" s="932">
        <f t="shared" si="47"/>
        <v>1.4597273395819981</v>
      </c>
      <c r="N229" s="932">
        <f t="shared" si="47"/>
        <v>1.3970422193795069</v>
      </c>
      <c r="O229" s="932">
        <f t="shared" si="47"/>
        <v>1.4176239103441926</v>
      </c>
      <c r="P229" s="932">
        <f t="shared" si="47"/>
        <v>1.4358893325980864</v>
      </c>
    </row>
    <row r="230" spans="1:16" ht="12" customHeight="1" x14ac:dyDescent="0.2">
      <c r="A230" s="438" t="s">
        <v>556</v>
      </c>
      <c r="B230" s="456">
        <f t="shared" si="46"/>
        <v>0.30674547507347472</v>
      </c>
      <c r="C230" s="456">
        <f t="shared" si="47"/>
        <v>0.33463954415511171</v>
      </c>
      <c r="D230" s="456">
        <f t="shared" si="47"/>
        <v>0.25237251367258023</v>
      </c>
      <c r="E230" s="456">
        <f t="shared" si="47"/>
        <v>0.25980048478416451</v>
      </c>
      <c r="F230" s="456">
        <f t="shared" si="47"/>
        <v>0.28426331730585014</v>
      </c>
      <c r="G230" s="456">
        <f t="shared" si="47"/>
        <v>0.27597739143123146</v>
      </c>
      <c r="H230" s="456">
        <f t="shared" si="47"/>
        <v>0.36874118644112885</v>
      </c>
      <c r="I230" s="456">
        <f t="shared" si="47"/>
        <v>0.50708205588428723</v>
      </c>
      <c r="J230" s="456">
        <f t="shared" si="47"/>
        <v>0.58811387786211111</v>
      </c>
      <c r="K230" s="456">
        <f t="shared" si="47"/>
        <v>0.53952430055217759</v>
      </c>
      <c r="L230" s="456">
        <f t="shared" si="47"/>
        <v>0.50960114199190631</v>
      </c>
      <c r="M230" s="456">
        <f t="shared" si="47"/>
        <v>0.43945966433303663</v>
      </c>
      <c r="N230" s="456">
        <f t="shared" si="47"/>
        <v>0.35124437834188132</v>
      </c>
      <c r="O230" s="456">
        <f t="shared" si="47"/>
        <v>0.36836849406493838</v>
      </c>
      <c r="P230" s="456">
        <f t="shared" si="47"/>
        <v>0.3799068749027753</v>
      </c>
    </row>
    <row r="231" spans="1:16" ht="12" customHeight="1" x14ac:dyDescent="0.2">
      <c r="A231" s="659" t="s">
        <v>1106</v>
      </c>
      <c r="B231" s="456">
        <f t="shared" si="46"/>
        <v>0.13382551068610299</v>
      </c>
      <c r="C231" s="456">
        <f t="shared" si="47"/>
        <v>0.16921683519732336</v>
      </c>
      <c r="D231" s="456">
        <f t="shared" si="47"/>
        <v>0.11174004682015398</v>
      </c>
      <c r="E231" s="456">
        <f t="shared" si="47"/>
        <v>0.11227663148498471</v>
      </c>
      <c r="F231" s="456">
        <f t="shared" si="47"/>
        <v>0.11195124206221574</v>
      </c>
      <c r="G231" s="456">
        <f t="shared" si="47"/>
        <v>0.10168628561583956</v>
      </c>
      <c r="H231" s="456">
        <f t="shared" si="47"/>
        <v>0.13120632091265746</v>
      </c>
      <c r="I231" s="456">
        <f t="shared" si="47"/>
        <v>0.16477578868813622</v>
      </c>
      <c r="J231" s="456">
        <f t="shared" si="47"/>
        <v>0.18140891252491326</v>
      </c>
      <c r="K231" s="456">
        <f t="shared" si="47"/>
        <v>0.17141692012395662</v>
      </c>
      <c r="L231" s="456">
        <f t="shared" si="47"/>
        <v>0.17843627714917926</v>
      </c>
      <c r="M231" s="456">
        <f t="shared" si="47"/>
        <v>0.12504687841641596</v>
      </c>
      <c r="N231" s="456">
        <f t="shared" si="47"/>
        <v>6.9952691188758742E-2</v>
      </c>
      <c r="O231" s="456">
        <f t="shared" si="47"/>
        <v>5.3980731407261305E-2</v>
      </c>
      <c r="P231" s="456">
        <f t="shared" si="47"/>
        <v>6.9254224654784535E-2</v>
      </c>
    </row>
    <row r="232" spans="1:16" ht="12" customHeight="1" x14ac:dyDescent="0.2">
      <c r="A232" s="659" t="s">
        <v>733</v>
      </c>
      <c r="B232" s="456">
        <f t="shared" si="46"/>
        <v>0</v>
      </c>
      <c r="C232" s="456">
        <f t="shared" si="47"/>
        <v>0</v>
      </c>
      <c r="D232" s="456">
        <f t="shared" si="47"/>
        <v>0</v>
      </c>
      <c r="E232" s="456">
        <f t="shared" si="47"/>
        <v>0</v>
      </c>
      <c r="F232" s="456">
        <f t="shared" si="47"/>
        <v>1.9980092281882442E-3</v>
      </c>
      <c r="G232" s="456">
        <f t="shared" si="47"/>
        <v>1.7457078645265245E-2</v>
      </c>
      <c r="H232" s="456">
        <f t="shared" si="47"/>
        <v>7.6956122752344688E-2</v>
      </c>
      <c r="I232" s="456">
        <f t="shared" si="47"/>
        <v>0.17272685019073772</v>
      </c>
      <c r="J232" s="456">
        <f t="shared" si="47"/>
        <v>0.23116855402217334</v>
      </c>
      <c r="K232" s="456">
        <f t="shared" si="47"/>
        <v>0.19134071473001851</v>
      </c>
      <c r="L232" s="456">
        <f t="shared" si="47"/>
        <v>0.1443955246073379</v>
      </c>
      <c r="M232" s="456">
        <f t="shared" si="47"/>
        <v>0.13343592722760292</v>
      </c>
      <c r="N232" s="456">
        <f t="shared" si="47"/>
        <v>0.11879480753689639</v>
      </c>
      <c r="O232" s="456">
        <f t="shared" si="47"/>
        <v>0.15218188623352044</v>
      </c>
      <c r="P232" s="456">
        <f t="shared" si="47"/>
        <v>0.15352226619692178</v>
      </c>
    </row>
    <row r="233" spans="1:16" ht="12" customHeight="1" x14ac:dyDescent="0.2">
      <c r="A233" s="659" t="s">
        <v>734</v>
      </c>
      <c r="B233" s="456">
        <f t="shared" si="46"/>
        <v>1.5131116842529184E-2</v>
      </c>
      <c r="C233" s="456">
        <f t="shared" si="47"/>
        <v>2.8597618802134944E-2</v>
      </c>
      <c r="D233" s="456">
        <f t="shared" si="47"/>
        <v>1.0880746069547576E-2</v>
      </c>
      <c r="E233" s="456">
        <f t="shared" si="47"/>
        <v>2.2009116268765935E-2</v>
      </c>
      <c r="F233" s="456">
        <f t="shared" si="47"/>
        <v>3.7381662571743406E-2</v>
      </c>
      <c r="G233" s="456">
        <f t="shared" si="47"/>
        <v>2.2366098191224381E-2</v>
      </c>
      <c r="H233" s="456">
        <f t="shared" si="47"/>
        <v>2.2766462269460049E-2</v>
      </c>
      <c r="I233" s="456">
        <f t="shared" si="47"/>
        <v>3.0919792634074593E-2</v>
      </c>
      <c r="J233" s="456">
        <f t="shared" si="47"/>
        <v>2.8681578157393098E-2</v>
      </c>
      <c r="K233" s="456">
        <f t="shared" si="47"/>
        <v>2.8861201147137416E-2</v>
      </c>
      <c r="L233" s="456">
        <f t="shared" si="47"/>
        <v>2.6317166370314227E-2</v>
      </c>
      <c r="M233" s="456">
        <f t="shared" si="47"/>
        <v>2.6703973962830047E-2</v>
      </c>
      <c r="N233" s="456">
        <f t="shared" si="47"/>
        <v>2.8615296509613673E-2</v>
      </c>
      <c r="O233" s="456">
        <f t="shared" si="47"/>
        <v>3.2509411412226921E-2</v>
      </c>
      <c r="P233" s="456">
        <f t="shared" si="47"/>
        <v>2.193075762965057E-2</v>
      </c>
    </row>
    <row r="234" spans="1:16" ht="12" customHeight="1" x14ac:dyDescent="0.2">
      <c r="A234" s="659" t="s">
        <v>735</v>
      </c>
      <c r="B234" s="456">
        <f t="shared" si="46"/>
        <v>8.453201416790089E-2</v>
      </c>
      <c r="C234" s="456">
        <f t="shared" si="47"/>
        <v>6.074808549948997E-2</v>
      </c>
      <c r="D234" s="456">
        <f t="shared" si="47"/>
        <v>5.7540757341853425E-2</v>
      </c>
      <c r="E234" s="456">
        <f t="shared" si="47"/>
        <v>5.8023694623728861E-2</v>
      </c>
      <c r="F234" s="456">
        <f t="shared" si="47"/>
        <v>5.9392491960132944E-2</v>
      </c>
      <c r="G234" s="456">
        <f t="shared" si="47"/>
        <v>5.9812726621848097E-2</v>
      </c>
      <c r="H234" s="456">
        <f t="shared" si="47"/>
        <v>6.1362172014984687E-2</v>
      </c>
      <c r="I234" s="456">
        <f t="shared" si="47"/>
        <v>6.2392729030795173E-2</v>
      </c>
      <c r="J234" s="456">
        <f t="shared" si="47"/>
        <v>6.6458525714941888E-2</v>
      </c>
      <c r="K234" s="456">
        <f t="shared" si="47"/>
        <v>6.6952854225570957E-2</v>
      </c>
      <c r="L234" s="456">
        <f t="shared" si="47"/>
        <v>7.6325047068969351E-2</v>
      </c>
      <c r="M234" s="456">
        <f t="shared" si="47"/>
        <v>7.3677174934661235E-2</v>
      </c>
      <c r="N234" s="456">
        <f t="shared" si="47"/>
        <v>6.2816617348647394E-2</v>
      </c>
      <c r="O234" s="456">
        <f t="shared" si="47"/>
        <v>6.0264002699158402E-2</v>
      </c>
      <c r="P234" s="456">
        <f t="shared" si="47"/>
        <v>6.1419614921773211E-2</v>
      </c>
    </row>
    <row r="235" spans="1:16" ht="12" customHeight="1" x14ac:dyDescent="0.2">
      <c r="A235" s="659" t="s">
        <v>1107</v>
      </c>
      <c r="B235" s="456">
        <f t="shared" si="46"/>
        <v>2.1078469569564648E-2</v>
      </c>
      <c r="C235" s="456">
        <f t="shared" si="47"/>
        <v>2.2772291231795718E-2</v>
      </c>
      <c r="D235" s="456">
        <f t="shared" si="47"/>
        <v>2.076428537771588E-2</v>
      </c>
      <c r="E235" s="456">
        <f t="shared" si="47"/>
        <v>1.8060152548336365E-2</v>
      </c>
      <c r="F235" s="456">
        <f t="shared" si="47"/>
        <v>1.6771479635981447E-2</v>
      </c>
      <c r="G235" s="456">
        <f t="shared" si="47"/>
        <v>1.8427125733427658E-2</v>
      </c>
      <c r="H235" s="456">
        <f t="shared" si="47"/>
        <v>2.1180033138935489E-2</v>
      </c>
      <c r="I235" s="456">
        <f t="shared" si="47"/>
        <v>2.2294807077321104E-2</v>
      </c>
      <c r="J235" s="456">
        <f t="shared" si="47"/>
        <v>2.1690904534242907E-2</v>
      </c>
      <c r="K235" s="456">
        <f t="shared" si="47"/>
        <v>2.2692492677475747E-2</v>
      </c>
      <c r="L235" s="456">
        <f t="shared" si="47"/>
        <v>2.6221029264587369E-2</v>
      </c>
      <c r="M235" s="456">
        <f t="shared" si="47"/>
        <v>2.565211977951291E-2</v>
      </c>
      <c r="N235" s="456">
        <f t="shared" si="47"/>
        <v>2.4469342839048887E-2</v>
      </c>
      <c r="O235" s="456">
        <f t="shared" si="47"/>
        <v>2.6264983931585131E-2</v>
      </c>
      <c r="P235" s="456">
        <f t="shared" si="47"/>
        <v>3.0480289778655894E-2</v>
      </c>
    </row>
    <row r="236" spans="1:16" ht="12" customHeight="1" x14ac:dyDescent="0.2">
      <c r="A236" s="659" t="s">
        <v>1108</v>
      </c>
      <c r="B236" s="456">
        <f t="shared" si="46"/>
        <v>4.459714798638538E-2</v>
      </c>
      <c r="C236" s="456">
        <f t="shared" si="47"/>
        <v>4.5570982998381526E-2</v>
      </c>
      <c r="D236" s="456">
        <f t="shared" si="47"/>
        <v>4.3862647773137559E-2</v>
      </c>
      <c r="E236" s="456">
        <f t="shared" si="47"/>
        <v>4.2062582757248501E-2</v>
      </c>
      <c r="F236" s="456">
        <f t="shared" si="47"/>
        <v>4.8235709883782361E-2</v>
      </c>
      <c r="G236" s="456">
        <f t="shared" si="47"/>
        <v>4.7733436382230175E-2</v>
      </c>
      <c r="H236" s="456">
        <f t="shared" si="47"/>
        <v>4.6998668168230014E-2</v>
      </c>
      <c r="I236" s="456">
        <f t="shared" si="47"/>
        <v>4.5999866861502078E-2</v>
      </c>
      <c r="J236" s="456">
        <f t="shared" si="47"/>
        <v>5.0430922620107704E-2</v>
      </c>
      <c r="K236" s="456">
        <f t="shared" si="47"/>
        <v>5.0186359282908287E-2</v>
      </c>
      <c r="L236" s="456">
        <f t="shared" si="47"/>
        <v>4.9822240775476631E-2</v>
      </c>
      <c r="M236" s="456">
        <f t="shared" si="47"/>
        <v>4.6931171169572433E-2</v>
      </c>
      <c r="N236" s="456">
        <f t="shared" si="47"/>
        <v>3.9358294657433339E-2</v>
      </c>
      <c r="O236" s="456">
        <f t="shared" si="47"/>
        <v>3.6385736459368392E-2</v>
      </c>
      <c r="P236" s="456">
        <f t="shared" si="47"/>
        <v>3.6597959231267352E-2</v>
      </c>
    </row>
    <row r="237" spans="1:16" ht="12" customHeight="1" x14ac:dyDescent="0.2">
      <c r="A237" s="659" t="s">
        <v>736</v>
      </c>
      <c r="B237" s="456">
        <f t="shared" si="46"/>
        <v>7.5812097936160464E-3</v>
      </c>
      <c r="C237" s="456">
        <f t="shared" si="47"/>
        <v>7.7337176942468234E-3</v>
      </c>
      <c r="D237" s="456">
        <f t="shared" si="47"/>
        <v>7.5840160555452592E-3</v>
      </c>
      <c r="E237" s="456">
        <f t="shared" si="47"/>
        <v>7.368308598264324E-3</v>
      </c>
      <c r="F237" s="456">
        <f t="shared" si="47"/>
        <v>8.5327181840815086E-3</v>
      </c>
      <c r="G237" s="456">
        <f t="shared" si="47"/>
        <v>8.4946477313439898E-3</v>
      </c>
      <c r="H237" s="456">
        <f t="shared" si="47"/>
        <v>8.2714107677300617E-3</v>
      </c>
      <c r="I237" s="456">
        <f t="shared" si="47"/>
        <v>7.9722410847160481E-3</v>
      </c>
      <c r="J237" s="456">
        <f t="shared" si="47"/>
        <v>8.274491363848932E-3</v>
      </c>
      <c r="K237" s="456">
        <f t="shared" si="47"/>
        <v>8.0737749574937637E-3</v>
      </c>
      <c r="L237" s="456">
        <f t="shared" si="47"/>
        <v>8.0838606739283454E-3</v>
      </c>
      <c r="M237" s="456">
        <f t="shared" si="47"/>
        <v>8.0124112108343904E-3</v>
      </c>
      <c r="N237" s="456">
        <f t="shared" si="47"/>
        <v>7.2373367285155929E-3</v>
      </c>
      <c r="O237" s="456">
        <f t="shared" si="47"/>
        <v>6.7817398428298399E-3</v>
      </c>
      <c r="P237" s="456">
        <f t="shared" si="47"/>
        <v>6.7017700601656061E-3</v>
      </c>
    </row>
    <row r="238" spans="1:16" ht="12" customHeight="1" x14ac:dyDescent="0.2">
      <c r="A238" s="438" t="s">
        <v>737</v>
      </c>
      <c r="B238" s="456">
        <f t="shared" si="46"/>
        <v>0.80439544609798586</v>
      </c>
      <c r="C238" s="456">
        <f t="shared" si="47"/>
        <v>0.90422581300881466</v>
      </c>
      <c r="D238" s="456">
        <f t="shared" si="47"/>
        <v>0.82944366575062312</v>
      </c>
      <c r="E238" s="456">
        <f t="shared" si="47"/>
        <v>0.83392563544679266</v>
      </c>
      <c r="F238" s="456">
        <f t="shared" si="47"/>
        <v>0.85965685859006913</v>
      </c>
      <c r="G238" s="456">
        <f t="shared" si="47"/>
        <v>0.95460626747314903</v>
      </c>
      <c r="H238" s="456">
        <f t="shared" si="47"/>
        <v>1.0386928363338457</v>
      </c>
      <c r="I238" s="456">
        <f t="shared" si="47"/>
        <v>0.99293041091796497</v>
      </c>
      <c r="J238" s="456">
        <f t="shared" si="47"/>
        <v>1.0570755585468292</v>
      </c>
      <c r="K238" s="456">
        <f t="shared" si="47"/>
        <v>1.1320874805266474</v>
      </c>
      <c r="L238" s="456">
        <f t="shared" si="47"/>
        <v>1.0071855924070476</v>
      </c>
      <c r="M238" s="456">
        <f t="shared" si="47"/>
        <v>0.89918692251122923</v>
      </c>
      <c r="N238" s="456">
        <f t="shared" si="47"/>
        <v>0.74828663384739436</v>
      </c>
      <c r="O238" s="456">
        <f t="shared" si="47"/>
        <v>0.7859923711453235</v>
      </c>
      <c r="P238" s="456">
        <f t="shared" si="47"/>
        <v>0.81579630440254047</v>
      </c>
    </row>
    <row r="239" spans="1:16" ht="12" customHeight="1" x14ac:dyDescent="0.2">
      <c r="A239" s="457" t="s">
        <v>738</v>
      </c>
      <c r="B239" s="456">
        <f t="shared" si="46"/>
        <v>0.25931365233777859</v>
      </c>
      <c r="C239" s="456">
        <f t="shared" si="47"/>
        <v>0.25430513412177863</v>
      </c>
      <c r="D239" s="456">
        <f t="shared" si="47"/>
        <v>0.22282714815824431</v>
      </c>
      <c r="E239" s="456">
        <f t="shared" si="47"/>
        <v>0.22185743317353682</v>
      </c>
      <c r="F239" s="456">
        <f t="shared" si="47"/>
        <v>0.2374002975205588</v>
      </c>
      <c r="G239" s="456">
        <f t="shared" si="47"/>
        <v>0.21359818331499475</v>
      </c>
      <c r="H239" s="456">
        <f t="shared" si="47"/>
        <v>0.19926366737430454</v>
      </c>
      <c r="I239" s="456">
        <f t="shared" si="47"/>
        <v>0.22069306732855107</v>
      </c>
      <c r="J239" s="456">
        <f t="shared" si="47"/>
        <v>0.23679207776744654</v>
      </c>
      <c r="K239" s="456">
        <f t="shared" si="47"/>
        <v>0.26821982847308695</v>
      </c>
      <c r="L239" s="456">
        <f t="shared" si="47"/>
        <v>0.24082247037408944</v>
      </c>
      <c r="M239" s="456">
        <f t="shared" si="47"/>
        <v>0.22278788822085308</v>
      </c>
      <c r="N239" s="456">
        <f t="shared" si="47"/>
        <v>0.19705607370283254</v>
      </c>
      <c r="O239" s="456">
        <f t="shared" si="47"/>
        <v>0.21320184638081791</v>
      </c>
      <c r="P239" s="456">
        <f t="shared" si="47"/>
        <v>0.20425123168493672</v>
      </c>
    </row>
    <row r="240" spans="1:16" ht="12" customHeight="1" x14ac:dyDescent="0.2">
      <c r="A240" s="659" t="s">
        <v>1109</v>
      </c>
      <c r="B240" s="456">
        <f t="shared" si="46"/>
        <v>0.14245813157583234</v>
      </c>
      <c r="C240" s="456">
        <f t="shared" si="47"/>
        <v>0.24883843079132398</v>
      </c>
      <c r="D240" s="456">
        <f t="shared" si="47"/>
        <v>0.22847570102435663</v>
      </c>
      <c r="E240" s="456">
        <f t="shared" si="47"/>
        <v>0.22716295192680003</v>
      </c>
      <c r="F240" s="456">
        <f t="shared" si="47"/>
        <v>0.23392164472708962</v>
      </c>
      <c r="G240" s="456">
        <f t="shared" si="47"/>
        <v>0.20511563184910772</v>
      </c>
      <c r="H240" s="456">
        <f t="shared" si="47"/>
        <v>0.25632792084998735</v>
      </c>
      <c r="I240" s="456">
        <f t="shared" si="47"/>
        <v>0.3437203804850672</v>
      </c>
      <c r="J240" s="456">
        <f t="shared" si="47"/>
        <v>0.36808637869986272</v>
      </c>
      <c r="K240" s="456">
        <f t="shared" si="47"/>
        <v>0.35218563692750809</v>
      </c>
      <c r="L240" s="456">
        <f t="shared" si="47"/>
        <v>0.3231054478643986</v>
      </c>
      <c r="M240" s="456">
        <f t="shared" si="47"/>
        <v>0.21419669340998751</v>
      </c>
      <c r="N240" s="456">
        <f t="shared" si="47"/>
        <v>0.12277046547275033</v>
      </c>
      <c r="O240" s="456">
        <f t="shared" si="47"/>
        <v>0.11900225275810186</v>
      </c>
      <c r="P240" s="456">
        <f t="shared" si="47"/>
        <v>0.17530188748965736</v>
      </c>
    </row>
    <row r="241" spans="1:16" ht="12" customHeight="1" x14ac:dyDescent="0.2">
      <c r="A241" s="659" t="s">
        <v>1110</v>
      </c>
      <c r="B241" s="456">
        <f t="shared" si="46"/>
        <v>0</v>
      </c>
      <c r="C241" s="456">
        <f t="shared" si="47"/>
        <v>0</v>
      </c>
      <c r="D241" s="456">
        <f t="shared" si="47"/>
        <v>0</v>
      </c>
      <c r="E241" s="456">
        <f t="shared" si="47"/>
        <v>1.0989233161597819E-2</v>
      </c>
      <c r="F241" s="456">
        <f t="shared" si="47"/>
        <v>0</v>
      </c>
      <c r="G241" s="456">
        <f t="shared" si="47"/>
        <v>7.1608495379049827E-2</v>
      </c>
      <c r="H241" s="456">
        <f t="shared" si="47"/>
        <v>0.19804730107993129</v>
      </c>
      <c r="I241" s="456">
        <f t="shared" si="47"/>
        <v>0</v>
      </c>
      <c r="J241" s="456">
        <f t="shared" si="47"/>
        <v>0</v>
      </c>
      <c r="K241" s="456">
        <f t="shared" si="47"/>
        <v>2.2269920834524799E-3</v>
      </c>
      <c r="L241" s="456">
        <f t="shared" si="47"/>
        <v>0</v>
      </c>
      <c r="M241" s="456">
        <f t="shared" si="47"/>
        <v>1.1203247047199065E-2</v>
      </c>
      <c r="N241" s="456">
        <f t="shared" si="47"/>
        <v>0</v>
      </c>
      <c r="O241" s="456">
        <f t="shared" si="47"/>
        <v>0</v>
      </c>
      <c r="P241" s="456">
        <f t="shared" si="47"/>
        <v>8.0440278873663978E-3</v>
      </c>
    </row>
    <row r="242" spans="1:16" ht="12" customHeight="1" x14ac:dyDescent="0.2">
      <c r="A242" s="659" t="s">
        <v>739</v>
      </c>
      <c r="B242" s="456">
        <f t="shared" si="46"/>
        <v>0</v>
      </c>
      <c r="C242" s="456">
        <f t="shared" si="47"/>
        <v>0</v>
      </c>
      <c r="D242" s="456">
        <f t="shared" si="47"/>
        <v>0</v>
      </c>
      <c r="E242" s="456">
        <f t="shared" si="47"/>
        <v>0</v>
      </c>
      <c r="F242" s="456">
        <f t="shared" si="47"/>
        <v>0</v>
      </c>
      <c r="G242" s="456">
        <f t="shared" si="47"/>
        <v>4.4934836167162019E-3</v>
      </c>
      <c r="H242" s="456">
        <f t="shared" si="47"/>
        <v>2.4282208928162081E-2</v>
      </c>
      <c r="I242" s="456">
        <f t="shared" si="47"/>
        <v>6.2506211681958412E-2</v>
      </c>
      <c r="J242" s="456">
        <f t="shared" si="47"/>
        <v>5.9596527366876359E-2</v>
      </c>
      <c r="K242" s="456">
        <f t="shared" si="47"/>
        <v>5.0107857396866629E-2</v>
      </c>
      <c r="L242" s="456">
        <f t="shared" si="47"/>
        <v>1.8448269696125775E-2</v>
      </c>
      <c r="M242" s="456">
        <f t="shared" si="47"/>
        <v>4.0250536390024516E-2</v>
      </c>
      <c r="N242" s="456">
        <f t="shared" si="47"/>
        <v>2.2497799926230695E-2</v>
      </c>
      <c r="O242" s="456">
        <f t="shared" si="47"/>
        <v>3.5958770541731709E-2</v>
      </c>
      <c r="P242" s="456">
        <f t="shared" si="47"/>
        <v>3.0599044804622961E-2</v>
      </c>
    </row>
    <row r="243" spans="1:16" ht="12" customHeight="1" x14ac:dyDescent="0.2">
      <c r="A243" s="659" t="s">
        <v>740</v>
      </c>
      <c r="B243" s="456">
        <f t="shared" si="46"/>
        <v>0.19827951008609324</v>
      </c>
      <c r="C243" s="456">
        <f t="shared" ref="C243:P247" si="48">C159/C$163</f>
        <v>0.19592716885553899</v>
      </c>
      <c r="D243" s="456">
        <f t="shared" si="48"/>
        <v>0.17246054768870661</v>
      </c>
      <c r="E243" s="456">
        <f t="shared" si="48"/>
        <v>0.17199707427764582</v>
      </c>
      <c r="F243" s="456">
        <f t="shared" si="48"/>
        <v>0.18547271302599735</v>
      </c>
      <c r="G243" s="456">
        <f t="shared" si="48"/>
        <v>0.16909189573762778</v>
      </c>
      <c r="H243" s="456">
        <f t="shared" si="48"/>
        <v>0.15652162765821706</v>
      </c>
      <c r="I243" s="456">
        <f t="shared" si="48"/>
        <v>0.17257610830740788</v>
      </c>
      <c r="J243" s="456">
        <f t="shared" si="48"/>
        <v>0.18504661947967785</v>
      </c>
      <c r="K243" s="456">
        <f t="shared" si="48"/>
        <v>0.26039433995508027</v>
      </c>
      <c r="L243" s="456">
        <f t="shared" si="48"/>
        <v>0.23409877069877047</v>
      </c>
      <c r="M243" s="456">
        <f t="shared" si="48"/>
        <v>0.20949814716798604</v>
      </c>
      <c r="N243" s="456">
        <f t="shared" si="48"/>
        <v>0.22363292871002341</v>
      </c>
      <c r="O243" s="456">
        <f t="shared" si="48"/>
        <v>0.22098278318543801</v>
      </c>
      <c r="P243" s="456">
        <f t="shared" si="48"/>
        <v>0.21503446663507242</v>
      </c>
    </row>
    <row r="244" spans="1:16" ht="12" customHeight="1" x14ac:dyDescent="0.2">
      <c r="A244" s="659" t="s">
        <v>47</v>
      </c>
      <c r="B244" s="456">
        <f t="shared" si="46"/>
        <v>1.3970085005145932E-2</v>
      </c>
      <c r="C244" s="456">
        <f t="shared" si="48"/>
        <v>6.7650742300468724E-3</v>
      </c>
      <c r="D244" s="456">
        <f t="shared" si="48"/>
        <v>9.809058206488681E-3</v>
      </c>
      <c r="E244" s="456">
        <f t="shared" si="48"/>
        <v>7.4700162026703279E-3</v>
      </c>
      <c r="F244" s="456">
        <f t="shared" si="48"/>
        <v>0</v>
      </c>
      <c r="G244" s="456">
        <f t="shared" si="48"/>
        <v>8.4560538286838779E-2</v>
      </c>
      <c r="H244" s="456">
        <f t="shared" si="48"/>
        <v>1.7478222316928627E-2</v>
      </c>
      <c r="I244" s="456">
        <f t="shared" si="48"/>
        <v>7.3871253497871953E-3</v>
      </c>
      <c r="J244" s="456">
        <f t="shared" si="48"/>
        <v>0</v>
      </c>
      <c r="K244" s="456">
        <f t="shared" si="48"/>
        <v>0</v>
      </c>
      <c r="L244" s="456">
        <f t="shared" si="48"/>
        <v>0</v>
      </c>
      <c r="M244" s="456">
        <f t="shared" si="48"/>
        <v>0</v>
      </c>
      <c r="N244" s="456">
        <f t="shared" si="48"/>
        <v>0</v>
      </c>
      <c r="O244" s="456">
        <f t="shared" si="48"/>
        <v>0</v>
      </c>
      <c r="P244" s="456">
        <f t="shared" si="48"/>
        <v>0</v>
      </c>
    </row>
    <row r="245" spans="1:16" ht="12" customHeight="1" x14ac:dyDescent="0.2">
      <c r="A245" s="659" t="s">
        <v>1111</v>
      </c>
      <c r="B245" s="456">
        <f t="shared" si="46"/>
        <v>0.14017782728139819</v>
      </c>
      <c r="C245" s="456">
        <f t="shared" si="48"/>
        <v>0.14820562192326484</v>
      </c>
      <c r="D245" s="456">
        <f t="shared" si="48"/>
        <v>0.14452515006712671</v>
      </c>
      <c r="E245" s="456">
        <f t="shared" si="48"/>
        <v>0.14586590563774068</v>
      </c>
      <c r="F245" s="456">
        <f t="shared" si="48"/>
        <v>0.14602591180742869</v>
      </c>
      <c r="G245" s="456">
        <f t="shared" si="48"/>
        <v>0.13646103400872447</v>
      </c>
      <c r="H245" s="456">
        <f t="shared" si="48"/>
        <v>0.12194607003220742</v>
      </c>
      <c r="I245" s="456">
        <f t="shared" si="48"/>
        <v>0.11938523678670995</v>
      </c>
      <c r="J245" s="456">
        <f t="shared" si="48"/>
        <v>0.1321994248354755</v>
      </c>
      <c r="K245" s="456">
        <f t="shared" si="48"/>
        <v>0.13148361332994202</v>
      </c>
      <c r="L245" s="456">
        <f t="shared" si="48"/>
        <v>0.13005833660276631</v>
      </c>
      <c r="M245" s="456">
        <f t="shared" si="48"/>
        <v>0.13796005564112904</v>
      </c>
      <c r="N245" s="456">
        <f t="shared" si="48"/>
        <v>0.12763425417318591</v>
      </c>
      <c r="O245" s="456">
        <f t="shared" si="48"/>
        <v>0.12788977664816845</v>
      </c>
      <c r="P245" s="456">
        <f t="shared" si="48"/>
        <v>0.12804306801567586</v>
      </c>
    </row>
    <row r="246" spans="1:16" ht="12" customHeight="1" x14ac:dyDescent="0.2">
      <c r="A246" s="659" t="s">
        <v>1112</v>
      </c>
      <c r="B246" s="456">
        <f t="shared" si="46"/>
        <v>5.0196252727542454E-2</v>
      </c>
      <c r="C246" s="456">
        <f t="shared" si="48"/>
        <v>5.0184388179557102E-2</v>
      </c>
      <c r="D246" s="456">
        <f t="shared" si="48"/>
        <v>5.1346034508884884E-2</v>
      </c>
      <c r="E246" s="456">
        <f t="shared" si="48"/>
        <v>4.8582960431650883E-2</v>
      </c>
      <c r="F246" s="456">
        <f t="shared" si="48"/>
        <v>5.6836345937027202E-2</v>
      </c>
      <c r="G246" s="456">
        <f t="shared" si="48"/>
        <v>6.9677005654586913E-2</v>
      </c>
      <c r="H246" s="456">
        <f t="shared" si="48"/>
        <v>6.4825861092670772E-2</v>
      </c>
      <c r="I246" s="456">
        <f t="shared" si="48"/>
        <v>6.6662277584863303E-2</v>
      </c>
      <c r="J246" s="456">
        <f t="shared" si="48"/>
        <v>7.5354508246470317E-2</v>
      </c>
      <c r="K246" s="456">
        <f t="shared" si="48"/>
        <v>6.7469198589032539E-2</v>
      </c>
      <c r="L246" s="456">
        <f t="shared" si="48"/>
        <v>6.0652329819953568E-2</v>
      </c>
      <c r="M246" s="456">
        <f t="shared" si="48"/>
        <v>6.3290374985001355E-2</v>
      </c>
      <c r="N246" s="456">
        <f t="shared" si="48"/>
        <v>5.4695093799368447E-2</v>
      </c>
      <c r="O246" s="456">
        <f t="shared" si="48"/>
        <v>6.8956941631065527E-2</v>
      </c>
      <c r="P246" s="456">
        <f t="shared" si="48"/>
        <v>5.4522585455652368E-2</v>
      </c>
    </row>
    <row r="247" spans="1:16" s="507" customFormat="1" ht="20.25" customHeight="1" x14ac:dyDescent="0.2">
      <c r="A247" s="927" t="s">
        <v>741</v>
      </c>
      <c r="B247" s="935">
        <f t="shared" si="46"/>
        <v>1</v>
      </c>
      <c r="C247" s="935">
        <f t="shared" si="48"/>
        <v>1</v>
      </c>
      <c r="D247" s="935">
        <f t="shared" si="48"/>
        <v>1</v>
      </c>
      <c r="E247" s="935">
        <f t="shared" si="48"/>
        <v>1</v>
      </c>
      <c r="F247" s="935">
        <f t="shared" si="48"/>
        <v>1</v>
      </c>
      <c r="G247" s="935">
        <f t="shared" si="48"/>
        <v>1</v>
      </c>
      <c r="H247" s="935">
        <f t="shared" si="48"/>
        <v>1</v>
      </c>
      <c r="I247" s="935">
        <f t="shared" si="48"/>
        <v>1</v>
      </c>
      <c r="J247" s="935">
        <f t="shared" si="48"/>
        <v>1</v>
      </c>
      <c r="K247" s="935">
        <f t="shared" si="48"/>
        <v>1</v>
      </c>
      <c r="L247" s="935">
        <f t="shared" si="48"/>
        <v>1</v>
      </c>
      <c r="M247" s="935">
        <f t="shared" si="48"/>
        <v>1</v>
      </c>
      <c r="N247" s="935">
        <f t="shared" si="48"/>
        <v>1</v>
      </c>
      <c r="O247" s="935">
        <f t="shared" si="48"/>
        <v>1</v>
      </c>
      <c r="P247" s="935">
        <f t="shared" si="48"/>
        <v>1</v>
      </c>
    </row>
    <row r="248" spans="1:16" x14ac:dyDescent="0.2">
      <c r="A248" s="517" t="s">
        <v>747</v>
      </c>
      <c r="B248" s="518"/>
      <c r="C248" s="518"/>
      <c r="D248" s="51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</row>
    <row r="249" spans="1:16" x14ac:dyDescent="0.2">
      <c r="A249" s="513"/>
      <c r="B249" s="518"/>
      <c r="C249" s="518"/>
      <c r="D249" s="518"/>
      <c r="E249" s="518"/>
      <c r="F249" s="518"/>
      <c r="G249" s="518"/>
      <c r="H249" s="518"/>
      <c r="I249" s="518"/>
      <c r="J249" s="518"/>
      <c r="K249" s="518"/>
      <c r="L249" s="518"/>
      <c r="M249" s="518"/>
      <c r="N249" s="518"/>
      <c r="O249" s="518"/>
    </row>
    <row r="250" spans="1:16" x14ac:dyDescent="0.2">
      <c r="A250" s="513"/>
      <c r="B250" s="518"/>
      <c r="C250" s="518"/>
      <c r="D250" s="51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</row>
    <row r="251" spans="1:16" x14ac:dyDescent="0.2">
      <c r="A251" s="513"/>
      <c r="B251" s="518"/>
      <c r="C251" s="518"/>
      <c r="D251" s="518"/>
      <c r="E251" s="518"/>
      <c r="F251" s="518"/>
      <c r="G251" s="518"/>
      <c r="H251" s="518"/>
      <c r="I251" s="518"/>
      <c r="J251" s="518"/>
      <c r="K251" s="518"/>
      <c r="L251" s="518"/>
      <c r="M251" s="518"/>
      <c r="N251" s="518"/>
      <c r="O251" s="518"/>
    </row>
    <row r="252" spans="1:16" x14ac:dyDescent="0.2">
      <c r="A252" s="513"/>
      <c r="B252" s="518"/>
      <c r="C252" s="518"/>
      <c r="D252" s="518"/>
      <c r="E252" s="518"/>
      <c r="F252" s="518"/>
      <c r="G252" s="518"/>
      <c r="H252" s="518"/>
      <c r="I252" s="518"/>
      <c r="J252" s="518"/>
      <c r="K252" s="518"/>
      <c r="L252" s="518"/>
      <c r="M252" s="518"/>
      <c r="N252" s="518"/>
      <c r="O252" s="518"/>
    </row>
    <row r="253" spans="1:16" x14ac:dyDescent="0.2">
      <c r="A253" s="513"/>
      <c r="B253" s="518"/>
      <c r="C253" s="518"/>
      <c r="D253" s="518"/>
      <c r="E253" s="518"/>
      <c r="F253" s="518"/>
      <c r="G253" s="518"/>
      <c r="H253" s="518"/>
      <c r="I253" s="518"/>
      <c r="J253" s="518"/>
      <c r="K253" s="518"/>
      <c r="L253" s="518"/>
      <c r="M253" s="518"/>
      <c r="N253" s="518"/>
      <c r="O253" s="518"/>
    </row>
    <row r="254" spans="1:16" x14ac:dyDescent="0.2">
      <c r="A254" s="513"/>
      <c r="B254" s="518"/>
      <c r="C254" s="518"/>
      <c r="D254" s="518"/>
      <c r="E254" s="518"/>
      <c r="F254" s="518"/>
      <c r="G254" s="518"/>
      <c r="H254" s="518"/>
      <c r="I254" s="518"/>
      <c r="J254" s="518"/>
      <c r="K254" s="518"/>
      <c r="L254" s="518"/>
      <c r="M254" s="518"/>
      <c r="N254" s="518"/>
      <c r="O254" s="518"/>
    </row>
    <row r="255" spans="1:16" x14ac:dyDescent="0.2">
      <c r="A255" s="513"/>
      <c r="B255" s="518"/>
      <c r="C255" s="518"/>
      <c r="D255" s="518"/>
      <c r="E255" s="518"/>
      <c r="F255" s="518"/>
      <c r="G255" s="518"/>
      <c r="H255" s="518"/>
      <c r="I255" s="518"/>
      <c r="J255" s="518"/>
      <c r="K255" s="518"/>
      <c r="L255" s="518"/>
      <c r="M255" s="518"/>
      <c r="N255" s="518"/>
      <c r="O255" s="518"/>
    </row>
    <row r="256" spans="1:16" x14ac:dyDescent="0.2">
      <c r="A256" s="513"/>
      <c r="B256" s="518"/>
      <c r="C256" s="518"/>
      <c r="D256" s="518"/>
      <c r="E256" s="518"/>
      <c r="F256" s="518"/>
      <c r="G256" s="518"/>
      <c r="H256" s="518"/>
      <c r="I256" s="518"/>
      <c r="J256" s="518"/>
      <c r="K256" s="518"/>
      <c r="L256" s="518"/>
      <c r="M256" s="518"/>
      <c r="N256" s="518"/>
      <c r="O256" s="518"/>
    </row>
    <row r="257" spans="1:15" x14ac:dyDescent="0.2">
      <c r="A257" s="513"/>
      <c r="B257" s="518"/>
      <c r="C257" s="518"/>
      <c r="D257" s="518"/>
      <c r="E257" s="518"/>
      <c r="F257" s="518"/>
      <c r="G257" s="518"/>
      <c r="H257" s="518"/>
      <c r="I257" s="518"/>
      <c r="J257" s="518"/>
      <c r="K257" s="518"/>
      <c r="L257" s="518"/>
      <c r="M257" s="518"/>
      <c r="N257" s="518"/>
      <c r="O257" s="518"/>
    </row>
    <row r="258" spans="1:15" x14ac:dyDescent="0.2">
      <c r="A258" s="513"/>
      <c r="B258" s="518"/>
      <c r="C258" s="518"/>
      <c r="D258" s="518"/>
      <c r="E258" s="518"/>
      <c r="F258" s="518"/>
      <c r="G258" s="518"/>
      <c r="H258" s="518"/>
      <c r="I258" s="518"/>
      <c r="J258" s="518"/>
      <c r="K258" s="518"/>
      <c r="L258" s="518"/>
      <c r="M258" s="518"/>
      <c r="N258" s="518"/>
      <c r="O258" s="518"/>
    </row>
    <row r="259" spans="1:15" x14ac:dyDescent="0.2">
      <c r="A259" s="513"/>
      <c r="B259" s="518"/>
      <c r="C259" s="518"/>
      <c r="D259" s="518"/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</row>
    <row r="260" spans="1:15" x14ac:dyDescent="0.2">
      <c r="A260" s="513"/>
      <c r="B260" s="518"/>
      <c r="C260" s="518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</row>
    <row r="261" spans="1:15" x14ac:dyDescent="0.2">
      <c r="A261" s="513"/>
      <c r="B261" s="518"/>
      <c r="C261" s="518"/>
      <c r="D261" s="518"/>
      <c r="E261" s="518"/>
      <c r="F261" s="518"/>
      <c r="G261" s="518"/>
      <c r="H261" s="518"/>
      <c r="I261" s="518"/>
      <c r="J261" s="518"/>
      <c r="K261" s="518"/>
      <c r="L261" s="518"/>
      <c r="M261" s="518"/>
      <c r="N261" s="518"/>
      <c r="O261" s="518"/>
    </row>
    <row r="262" spans="1:15" x14ac:dyDescent="0.2">
      <c r="A262" s="513"/>
      <c r="B262" s="518"/>
      <c r="C262" s="518"/>
      <c r="D262" s="518"/>
      <c r="E262" s="518"/>
      <c r="F262" s="518"/>
      <c r="G262" s="518"/>
      <c r="H262" s="518"/>
      <c r="I262" s="518"/>
      <c r="J262" s="518"/>
      <c r="K262" s="518"/>
      <c r="L262" s="518"/>
      <c r="M262" s="518"/>
      <c r="N262" s="518"/>
      <c r="O262" s="518"/>
    </row>
    <row r="263" spans="1:15" x14ac:dyDescent="0.2">
      <c r="A263" s="513"/>
      <c r="B263" s="518"/>
      <c r="C263" s="518"/>
      <c r="D263" s="518"/>
      <c r="E263" s="518"/>
      <c r="F263" s="518"/>
      <c r="G263" s="518"/>
      <c r="H263" s="518"/>
      <c r="I263" s="518"/>
      <c r="J263" s="518"/>
      <c r="K263" s="518"/>
      <c r="L263" s="518"/>
      <c r="M263" s="518"/>
      <c r="N263" s="518"/>
      <c r="O263" s="518"/>
    </row>
    <row r="264" spans="1:15" x14ac:dyDescent="0.2">
      <c r="A264" s="513"/>
      <c r="B264" s="518"/>
      <c r="C264" s="518"/>
      <c r="D264" s="518"/>
      <c r="E264" s="518"/>
      <c r="F264" s="518"/>
      <c r="G264" s="518"/>
      <c r="H264" s="518"/>
      <c r="I264" s="518"/>
      <c r="J264" s="518"/>
      <c r="K264" s="518"/>
      <c r="L264" s="518"/>
      <c r="M264" s="518"/>
      <c r="N264" s="518"/>
      <c r="O264" s="518"/>
    </row>
    <row r="265" spans="1:15" x14ac:dyDescent="0.2">
      <c r="A265" s="513"/>
      <c r="B265" s="518"/>
      <c r="C265" s="518"/>
      <c r="D265" s="518"/>
      <c r="E265" s="518"/>
      <c r="F265" s="518"/>
      <c r="G265" s="518"/>
      <c r="H265" s="518"/>
      <c r="I265" s="518"/>
      <c r="J265" s="518"/>
      <c r="K265" s="518"/>
      <c r="L265" s="518"/>
      <c r="M265" s="518"/>
      <c r="N265" s="518"/>
      <c r="O265" s="518"/>
    </row>
    <row r="266" spans="1:15" x14ac:dyDescent="0.2">
      <c r="A266" s="513"/>
      <c r="B266" s="518"/>
      <c r="C266" s="518"/>
      <c r="D266" s="518"/>
      <c r="E266" s="518"/>
      <c r="F266" s="518"/>
      <c r="G266" s="518"/>
      <c r="H266" s="518"/>
      <c r="I266" s="518"/>
      <c r="J266" s="518"/>
      <c r="K266" s="518"/>
      <c r="L266" s="518"/>
      <c r="M266" s="518"/>
      <c r="N266" s="518"/>
      <c r="O266" s="518"/>
    </row>
    <row r="267" spans="1:15" x14ac:dyDescent="0.2">
      <c r="A267" s="513"/>
      <c r="B267" s="518"/>
      <c r="C267" s="518"/>
      <c r="D267" s="518"/>
      <c r="E267" s="518"/>
      <c r="F267" s="518"/>
      <c r="G267" s="518"/>
      <c r="H267" s="518"/>
      <c r="I267" s="518"/>
      <c r="J267" s="518"/>
      <c r="K267" s="518"/>
      <c r="L267" s="518"/>
      <c r="M267" s="518"/>
      <c r="N267" s="518"/>
      <c r="O267" s="518"/>
    </row>
    <row r="268" spans="1:15" x14ac:dyDescent="0.2">
      <c r="A268" s="513"/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8"/>
    </row>
    <row r="269" spans="1:15" x14ac:dyDescent="0.2">
      <c r="A269" s="513"/>
      <c r="B269" s="518"/>
      <c r="C269" s="518"/>
      <c r="D269" s="518"/>
      <c r="E269" s="518"/>
      <c r="F269" s="518"/>
      <c r="G269" s="518"/>
      <c r="H269" s="518"/>
      <c r="I269" s="518"/>
      <c r="J269" s="518"/>
      <c r="K269" s="518"/>
      <c r="L269" s="518"/>
      <c r="M269" s="518"/>
      <c r="N269" s="518"/>
      <c r="O269" s="518"/>
    </row>
    <row r="270" spans="1:15" x14ac:dyDescent="0.2">
      <c r="A270" s="513"/>
      <c r="B270" s="518"/>
      <c r="C270" s="518"/>
      <c r="D270" s="518"/>
      <c r="E270" s="518"/>
      <c r="F270" s="518"/>
      <c r="G270" s="518"/>
      <c r="H270" s="518"/>
      <c r="I270" s="518"/>
      <c r="J270" s="518"/>
      <c r="K270" s="518"/>
      <c r="L270" s="518"/>
      <c r="M270" s="518"/>
      <c r="N270" s="518"/>
      <c r="O270" s="518"/>
    </row>
    <row r="271" spans="1:15" x14ac:dyDescent="0.2">
      <c r="A271" s="513"/>
      <c r="B271" s="518"/>
      <c r="C271" s="518"/>
      <c r="D271" s="518"/>
      <c r="E271" s="518"/>
      <c r="F271" s="518"/>
      <c r="G271" s="518"/>
      <c r="H271" s="518"/>
      <c r="I271" s="518"/>
      <c r="J271" s="518"/>
      <c r="K271" s="518"/>
      <c r="L271" s="518"/>
      <c r="M271" s="518"/>
      <c r="N271" s="518"/>
      <c r="O271" s="518"/>
    </row>
    <row r="272" spans="1:15" x14ac:dyDescent="0.2">
      <c r="A272" s="513"/>
      <c r="B272" s="518"/>
      <c r="C272" s="518"/>
      <c r="D272" s="518"/>
      <c r="E272" s="518"/>
      <c r="F272" s="518"/>
      <c r="G272" s="518"/>
      <c r="H272" s="518"/>
      <c r="I272" s="518"/>
      <c r="J272" s="518"/>
      <c r="K272" s="518"/>
      <c r="L272" s="518"/>
      <c r="M272" s="518"/>
      <c r="N272" s="518"/>
      <c r="O272" s="518"/>
    </row>
    <row r="273" spans="1:15" x14ac:dyDescent="0.2">
      <c r="A273" s="513"/>
      <c r="B273" s="518"/>
      <c r="C273" s="518"/>
      <c r="D273" s="518"/>
      <c r="E273" s="518"/>
      <c r="F273" s="518"/>
      <c r="G273" s="518"/>
      <c r="H273" s="518"/>
      <c r="I273" s="518"/>
      <c r="J273" s="518"/>
      <c r="K273" s="518"/>
      <c r="L273" s="518"/>
      <c r="M273" s="518"/>
      <c r="N273" s="518"/>
      <c r="O273" s="518"/>
    </row>
    <row r="274" spans="1:15" x14ac:dyDescent="0.2">
      <c r="A274" s="513"/>
      <c r="B274" s="518"/>
      <c r="C274" s="518"/>
      <c r="D274" s="518"/>
      <c r="E274" s="518"/>
      <c r="F274" s="518"/>
      <c r="G274" s="518"/>
      <c r="H274" s="518"/>
      <c r="I274" s="518"/>
      <c r="J274" s="518"/>
      <c r="K274" s="518"/>
      <c r="L274" s="518"/>
      <c r="M274" s="518"/>
      <c r="N274" s="518"/>
      <c r="O274" s="518"/>
    </row>
    <row r="275" spans="1:15" x14ac:dyDescent="0.2">
      <c r="A275" s="513"/>
      <c r="B275" s="518"/>
      <c r="C275" s="518"/>
      <c r="D275" s="518"/>
      <c r="E275" s="518"/>
      <c r="F275" s="518"/>
      <c r="G275" s="518"/>
      <c r="H275" s="518"/>
      <c r="I275" s="518"/>
      <c r="J275" s="518"/>
      <c r="K275" s="518"/>
      <c r="L275" s="518"/>
      <c r="M275" s="518"/>
      <c r="N275" s="518"/>
      <c r="O275" s="518"/>
    </row>
    <row r="276" spans="1:15" x14ac:dyDescent="0.2">
      <c r="A276" s="513"/>
      <c r="B276" s="518"/>
      <c r="C276" s="518"/>
      <c r="D276" s="518"/>
      <c r="E276" s="518"/>
      <c r="F276" s="518"/>
      <c r="G276" s="518"/>
      <c r="H276" s="518"/>
      <c r="I276" s="518"/>
      <c r="J276" s="518"/>
      <c r="K276" s="518"/>
      <c r="L276" s="518"/>
      <c r="M276" s="518"/>
      <c r="N276" s="518"/>
      <c r="O276" s="518"/>
    </row>
    <row r="277" spans="1:15" x14ac:dyDescent="0.2">
      <c r="A277" s="513"/>
      <c r="B277" s="518"/>
      <c r="C277" s="518"/>
      <c r="D277" s="518"/>
      <c r="E277" s="518"/>
      <c r="F277" s="518"/>
      <c r="G277" s="518"/>
      <c r="H277" s="518"/>
      <c r="I277" s="518"/>
      <c r="J277" s="518"/>
      <c r="K277" s="518"/>
      <c r="L277" s="518"/>
      <c r="M277" s="518"/>
      <c r="N277" s="518"/>
      <c r="O277" s="518"/>
    </row>
    <row r="278" spans="1:15" x14ac:dyDescent="0.2">
      <c r="A278" s="513"/>
      <c r="B278" s="518"/>
      <c r="C278" s="518"/>
      <c r="D278" s="518"/>
      <c r="E278" s="518"/>
      <c r="F278" s="518"/>
      <c r="G278" s="518"/>
      <c r="H278" s="518"/>
      <c r="I278" s="518"/>
      <c r="J278" s="518"/>
      <c r="K278" s="518"/>
      <c r="L278" s="518"/>
      <c r="M278" s="518"/>
      <c r="N278" s="518"/>
      <c r="O278" s="518"/>
    </row>
    <row r="279" spans="1:15" x14ac:dyDescent="0.2">
      <c r="A279" s="513"/>
      <c r="B279" s="518"/>
      <c r="C279" s="518"/>
      <c r="D279" s="518"/>
      <c r="E279" s="518"/>
      <c r="F279" s="518"/>
      <c r="G279" s="518"/>
      <c r="H279" s="518"/>
      <c r="I279" s="518"/>
      <c r="J279" s="518"/>
      <c r="K279" s="518"/>
      <c r="L279" s="518"/>
      <c r="M279" s="518"/>
      <c r="N279" s="518"/>
      <c r="O279" s="518"/>
    </row>
    <row r="280" spans="1:15" x14ac:dyDescent="0.2">
      <c r="A280" s="513"/>
      <c r="B280" s="518"/>
      <c r="C280" s="518"/>
      <c r="D280" s="518"/>
      <c r="E280" s="518"/>
      <c r="F280" s="518"/>
      <c r="G280" s="518"/>
      <c r="H280" s="518"/>
      <c r="I280" s="518"/>
      <c r="J280" s="518"/>
      <c r="K280" s="518"/>
      <c r="L280" s="518"/>
      <c r="M280" s="518"/>
      <c r="N280" s="518"/>
      <c r="O280" s="518"/>
    </row>
    <row r="281" spans="1:15" x14ac:dyDescent="0.2">
      <c r="A281" s="513"/>
      <c r="B281" s="518"/>
      <c r="C281" s="518"/>
      <c r="D281" s="518"/>
      <c r="E281" s="518"/>
      <c r="F281" s="518"/>
      <c r="G281" s="518"/>
      <c r="H281" s="518"/>
      <c r="I281" s="518"/>
      <c r="J281" s="518"/>
      <c r="K281" s="518"/>
      <c r="L281" s="518"/>
      <c r="M281" s="518"/>
      <c r="N281" s="518"/>
      <c r="O281" s="518"/>
    </row>
    <row r="282" spans="1:15" x14ac:dyDescent="0.2">
      <c r="A282" s="513"/>
      <c r="B282" s="518"/>
      <c r="C282" s="518"/>
      <c r="D282" s="518"/>
      <c r="E282" s="518"/>
      <c r="F282" s="518"/>
      <c r="G282" s="518"/>
      <c r="H282" s="518"/>
      <c r="I282" s="518"/>
      <c r="J282" s="518"/>
      <c r="K282" s="518"/>
      <c r="L282" s="518"/>
      <c r="M282" s="518"/>
      <c r="N282" s="518"/>
      <c r="O282" s="518"/>
    </row>
    <row r="283" spans="1:15" x14ac:dyDescent="0.2">
      <c r="A283" s="513"/>
      <c r="B283" s="518"/>
      <c r="C283" s="518"/>
      <c r="D283" s="518"/>
      <c r="E283" s="518"/>
      <c r="F283" s="518"/>
      <c r="G283" s="518"/>
      <c r="H283" s="518"/>
      <c r="I283" s="518"/>
      <c r="J283" s="518"/>
      <c r="K283" s="518"/>
      <c r="L283" s="518"/>
      <c r="M283" s="518"/>
      <c r="N283" s="518"/>
      <c r="O283" s="518"/>
    </row>
    <row r="284" spans="1:15" x14ac:dyDescent="0.2">
      <c r="A284" s="513"/>
      <c r="B284" s="518"/>
      <c r="C284" s="518"/>
      <c r="D284" s="518"/>
      <c r="E284" s="518"/>
      <c r="F284" s="518"/>
      <c r="G284" s="518"/>
      <c r="H284" s="518"/>
      <c r="I284" s="518"/>
      <c r="J284" s="518"/>
      <c r="K284" s="518"/>
      <c r="L284" s="518"/>
      <c r="M284" s="518"/>
      <c r="N284" s="518"/>
      <c r="O284" s="518"/>
    </row>
    <row r="285" spans="1:15" x14ac:dyDescent="0.2">
      <c r="A285" s="513"/>
      <c r="B285" s="518"/>
      <c r="C285" s="518"/>
      <c r="D285" s="518"/>
      <c r="E285" s="518"/>
      <c r="F285" s="518"/>
      <c r="G285" s="518"/>
      <c r="H285" s="518"/>
      <c r="I285" s="518"/>
      <c r="J285" s="518"/>
      <c r="K285" s="518"/>
      <c r="L285" s="518"/>
      <c r="M285" s="518"/>
      <c r="N285" s="518"/>
      <c r="O285" s="518"/>
    </row>
    <row r="286" spans="1:15" x14ac:dyDescent="0.2">
      <c r="A286" s="513"/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</row>
    <row r="287" spans="1:15" x14ac:dyDescent="0.2">
      <c r="A287" s="513"/>
      <c r="B287" s="518"/>
      <c r="C287" s="518"/>
      <c r="D287" s="518"/>
      <c r="E287" s="518"/>
      <c r="F287" s="518"/>
      <c r="G287" s="518"/>
      <c r="H287" s="518"/>
      <c r="I287" s="518"/>
      <c r="J287" s="518"/>
      <c r="K287" s="518"/>
      <c r="L287" s="518"/>
      <c r="M287" s="518"/>
      <c r="N287" s="518"/>
      <c r="O287" s="518"/>
    </row>
    <row r="288" spans="1:15" x14ac:dyDescent="0.2">
      <c r="A288" s="513"/>
      <c r="B288" s="518"/>
      <c r="C288" s="518"/>
      <c r="D288" s="518"/>
      <c r="E288" s="518"/>
      <c r="F288" s="518"/>
      <c r="G288" s="518"/>
      <c r="H288" s="518"/>
      <c r="I288" s="518"/>
      <c r="J288" s="518"/>
      <c r="K288" s="518"/>
      <c r="L288" s="518"/>
      <c r="M288" s="518"/>
      <c r="N288" s="518"/>
      <c r="O288" s="518"/>
    </row>
    <row r="289" spans="1:15" x14ac:dyDescent="0.2">
      <c r="A289" s="513"/>
      <c r="B289" s="518"/>
      <c r="C289" s="518"/>
      <c r="D289" s="518"/>
      <c r="E289" s="518"/>
      <c r="F289" s="518"/>
      <c r="G289" s="518"/>
      <c r="H289" s="518"/>
      <c r="I289" s="518"/>
      <c r="J289" s="518"/>
      <c r="K289" s="518"/>
      <c r="L289" s="518"/>
      <c r="M289" s="518"/>
      <c r="N289" s="518"/>
      <c r="O289" s="518"/>
    </row>
    <row r="290" spans="1:15" x14ac:dyDescent="0.2">
      <c r="A290" s="513"/>
      <c r="B290" s="518"/>
      <c r="C290" s="518"/>
      <c r="D290" s="518"/>
      <c r="E290" s="518"/>
      <c r="F290" s="518"/>
      <c r="G290" s="518"/>
      <c r="H290" s="518"/>
      <c r="I290" s="518"/>
      <c r="J290" s="518"/>
      <c r="K290" s="518"/>
      <c r="L290" s="518"/>
      <c r="M290" s="518"/>
      <c r="N290" s="518"/>
      <c r="O290" s="518"/>
    </row>
    <row r="291" spans="1:15" x14ac:dyDescent="0.2">
      <c r="A291" s="513"/>
      <c r="B291" s="518"/>
      <c r="C291" s="518"/>
      <c r="D291" s="518"/>
      <c r="E291" s="518"/>
      <c r="F291" s="518"/>
      <c r="G291" s="518"/>
      <c r="H291" s="518"/>
      <c r="I291" s="518"/>
      <c r="J291" s="518"/>
      <c r="K291" s="518"/>
      <c r="L291" s="518"/>
      <c r="M291" s="518"/>
      <c r="N291" s="518"/>
      <c r="O291" s="518"/>
    </row>
    <row r="292" spans="1:15" x14ac:dyDescent="0.2">
      <c r="A292" s="513"/>
      <c r="B292" s="518"/>
      <c r="C292" s="518"/>
      <c r="D292" s="518"/>
      <c r="E292" s="518"/>
      <c r="F292" s="518"/>
      <c r="G292" s="518"/>
      <c r="H292" s="518"/>
      <c r="I292" s="518"/>
      <c r="J292" s="518"/>
      <c r="K292" s="518"/>
      <c r="L292" s="518"/>
      <c r="M292" s="518"/>
      <c r="N292" s="518"/>
      <c r="O292" s="518"/>
    </row>
    <row r="293" spans="1:15" x14ac:dyDescent="0.2">
      <c r="A293" s="513"/>
      <c r="B293" s="518"/>
      <c r="C293" s="518"/>
      <c r="D293" s="518"/>
      <c r="E293" s="518"/>
      <c r="F293" s="518"/>
      <c r="G293" s="518"/>
      <c r="H293" s="518"/>
      <c r="I293" s="518"/>
      <c r="J293" s="518"/>
      <c r="K293" s="518"/>
      <c r="L293" s="518"/>
      <c r="M293" s="518"/>
      <c r="N293" s="518"/>
      <c r="O293" s="518"/>
    </row>
    <row r="294" spans="1:15" x14ac:dyDescent="0.2">
      <c r="A294" s="513"/>
      <c r="B294" s="518"/>
      <c r="C294" s="518"/>
      <c r="D294" s="518"/>
      <c r="E294" s="518"/>
      <c r="F294" s="518"/>
      <c r="G294" s="518"/>
      <c r="H294" s="518"/>
      <c r="I294" s="518"/>
      <c r="J294" s="518"/>
      <c r="K294" s="518"/>
      <c r="L294" s="518"/>
      <c r="M294" s="518"/>
      <c r="N294" s="518"/>
      <c r="O294" s="518"/>
    </row>
    <row r="295" spans="1:15" x14ac:dyDescent="0.2">
      <c r="A295" s="513"/>
      <c r="B295" s="518"/>
      <c r="C295" s="518"/>
      <c r="D295" s="518"/>
      <c r="E295" s="518"/>
      <c r="F295" s="518"/>
      <c r="G295" s="518"/>
      <c r="H295" s="518"/>
      <c r="I295" s="518"/>
      <c r="J295" s="518"/>
      <c r="K295" s="518"/>
      <c r="L295" s="518"/>
      <c r="M295" s="518"/>
      <c r="N295" s="518"/>
      <c r="O295" s="518"/>
    </row>
    <row r="296" spans="1:15" x14ac:dyDescent="0.2">
      <c r="A296" s="513"/>
      <c r="B296" s="518"/>
      <c r="C296" s="518"/>
      <c r="D296" s="518"/>
      <c r="E296" s="518"/>
      <c r="F296" s="518"/>
      <c r="G296" s="518"/>
      <c r="H296" s="518"/>
      <c r="I296" s="518"/>
      <c r="J296" s="518"/>
      <c r="K296" s="518"/>
      <c r="L296" s="518"/>
      <c r="M296" s="518"/>
      <c r="N296" s="518"/>
      <c r="O296" s="518"/>
    </row>
    <row r="297" spans="1:15" x14ac:dyDescent="0.2">
      <c r="A297" s="513"/>
      <c r="B297" s="518"/>
      <c r="C297" s="518"/>
      <c r="D297" s="518"/>
      <c r="E297" s="518"/>
      <c r="F297" s="518"/>
      <c r="G297" s="518"/>
      <c r="H297" s="518"/>
      <c r="I297" s="518"/>
      <c r="J297" s="518"/>
      <c r="K297" s="518"/>
      <c r="L297" s="518"/>
      <c r="M297" s="518"/>
      <c r="N297" s="518"/>
      <c r="O297" s="518"/>
    </row>
    <row r="298" spans="1:15" x14ac:dyDescent="0.2">
      <c r="A298" s="513"/>
      <c r="B298" s="518"/>
      <c r="C298" s="518"/>
      <c r="D298" s="518"/>
      <c r="E298" s="518"/>
      <c r="F298" s="518"/>
      <c r="G298" s="518"/>
      <c r="H298" s="518"/>
      <c r="I298" s="518"/>
      <c r="J298" s="518"/>
      <c r="K298" s="518"/>
      <c r="L298" s="518"/>
      <c r="M298" s="518"/>
      <c r="N298" s="518"/>
      <c r="O298" s="518"/>
    </row>
    <row r="299" spans="1:15" x14ac:dyDescent="0.2">
      <c r="A299" s="513"/>
      <c r="B299" s="518"/>
      <c r="C299" s="518"/>
      <c r="D299" s="518"/>
      <c r="E299" s="518"/>
      <c r="F299" s="518"/>
      <c r="G299" s="518"/>
      <c r="H299" s="518"/>
      <c r="I299" s="518"/>
      <c r="J299" s="518"/>
      <c r="K299" s="518"/>
      <c r="L299" s="518"/>
      <c r="M299" s="518"/>
      <c r="N299" s="518"/>
      <c r="O299" s="518"/>
    </row>
    <row r="300" spans="1:15" x14ac:dyDescent="0.2">
      <c r="A300" s="513"/>
      <c r="B300" s="518"/>
      <c r="C300" s="518"/>
      <c r="D300" s="518"/>
      <c r="E300" s="518"/>
      <c r="F300" s="518"/>
      <c r="G300" s="518"/>
      <c r="H300" s="518"/>
      <c r="I300" s="518"/>
      <c r="J300" s="518"/>
      <c r="K300" s="518"/>
      <c r="L300" s="518"/>
      <c r="M300" s="518"/>
      <c r="N300" s="518"/>
      <c r="O300" s="518"/>
    </row>
    <row r="301" spans="1:15" x14ac:dyDescent="0.2">
      <c r="A301" s="513"/>
      <c r="B301" s="518"/>
      <c r="C301" s="518"/>
      <c r="D301" s="518"/>
      <c r="E301" s="518"/>
      <c r="F301" s="518"/>
      <c r="G301" s="518"/>
      <c r="H301" s="518"/>
      <c r="I301" s="518"/>
      <c r="J301" s="518"/>
      <c r="K301" s="518"/>
      <c r="L301" s="518"/>
      <c r="M301" s="518"/>
      <c r="N301" s="518"/>
      <c r="O301" s="518"/>
    </row>
    <row r="302" spans="1:15" x14ac:dyDescent="0.2">
      <c r="A302" s="513"/>
      <c r="B302" s="518"/>
      <c r="C302" s="518"/>
      <c r="D302" s="518"/>
      <c r="E302" s="518"/>
      <c r="F302" s="518"/>
      <c r="G302" s="518"/>
      <c r="H302" s="518"/>
      <c r="I302" s="518"/>
      <c r="J302" s="518"/>
      <c r="K302" s="518"/>
      <c r="L302" s="518"/>
      <c r="M302" s="518"/>
      <c r="N302" s="518"/>
      <c r="O302" s="518"/>
    </row>
    <row r="303" spans="1:15" x14ac:dyDescent="0.2">
      <c r="A303" s="513"/>
      <c r="B303" s="518"/>
      <c r="C303" s="518"/>
      <c r="D303" s="518"/>
      <c r="E303" s="518"/>
      <c r="F303" s="518"/>
      <c r="G303" s="518"/>
      <c r="H303" s="518"/>
      <c r="I303" s="518"/>
      <c r="J303" s="518"/>
      <c r="K303" s="518"/>
      <c r="L303" s="518"/>
      <c r="M303" s="518"/>
      <c r="N303" s="518"/>
      <c r="O303" s="518"/>
    </row>
    <row r="304" spans="1:15" x14ac:dyDescent="0.2">
      <c r="A304" s="513"/>
      <c r="B304" s="518"/>
      <c r="C304" s="518"/>
      <c r="D304" s="518"/>
      <c r="E304" s="518"/>
      <c r="F304" s="518"/>
      <c r="G304" s="518"/>
      <c r="H304" s="518"/>
      <c r="I304" s="518"/>
      <c r="J304" s="518"/>
      <c r="K304" s="518"/>
      <c r="L304" s="518"/>
      <c r="M304" s="518"/>
      <c r="N304" s="518"/>
      <c r="O304" s="518"/>
    </row>
    <row r="305" spans="1:15" x14ac:dyDescent="0.2">
      <c r="A305" s="513"/>
      <c r="B305" s="518"/>
      <c r="C305" s="518"/>
      <c r="D305" s="518"/>
      <c r="E305" s="518"/>
      <c r="F305" s="518"/>
      <c r="G305" s="518"/>
      <c r="H305" s="518"/>
      <c r="I305" s="518"/>
      <c r="J305" s="518"/>
      <c r="K305" s="518"/>
      <c r="L305" s="518"/>
      <c r="M305" s="518"/>
      <c r="N305" s="518"/>
      <c r="O305" s="518"/>
    </row>
    <row r="306" spans="1:15" x14ac:dyDescent="0.2">
      <c r="A306" s="513"/>
      <c r="B306" s="518"/>
      <c r="C306" s="518"/>
      <c r="D306" s="518"/>
      <c r="E306" s="518"/>
      <c r="F306" s="518"/>
      <c r="G306" s="518"/>
      <c r="H306" s="518"/>
      <c r="I306" s="518"/>
      <c r="J306" s="518"/>
      <c r="K306" s="518"/>
      <c r="L306" s="518"/>
      <c r="M306" s="518"/>
      <c r="N306" s="518"/>
      <c r="O306" s="518"/>
    </row>
    <row r="307" spans="1:15" x14ac:dyDescent="0.2">
      <c r="A307" s="513"/>
      <c r="B307" s="518"/>
      <c r="C307" s="518"/>
      <c r="D307" s="518"/>
      <c r="E307" s="518"/>
      <c r="F307" s="518"/>
      <c r="G307" s="518"/>
      <c r="H307" s="518"/>
      <c r="I307" s="518"/>
      <c r="J307" s="518"/>
      <c r="K307" s="518"/>
      <c r="L307" s="518"/>
      <c r="M307" s="518"/>
      <c r="N307" s="518"/>
      <c r="O307" s="518"/>
    </row>
    <row r="308" spans="1:15" x14ac:dyDescent="0.2">
      <c r="A308" s="513"/>
      <c r="B308" s="518"/>
      <c r="C308" s="518"/>
      <c r="D308" s="518"/>
      <c r="E308" s="518"/>
      <c r="F308" s="518"/>
      <c r="G308" s="518"/>
      <c r="H308" s="518"/>
      <c r="I308" s="518"/>
      <c r="J308" s="518"/>
      <c r="K308" s="518"/>
      <c r="L308" s="518"/>
      <c r="M308" s="518"/>
      <c r="N308" s="518"/>
      <c r="O308" s="518"/>
    </row>
    <row r="309" spans="1:15" x14ac:dyDescent="0.2">
      <c r="A309" s="513"/>
      <c r="B309" s="518"/>
      <c r="C309" s="518"/>
      <c r="D309" s="518"/>
      <c r="E309" s="518"/>
      <c r="F309" s="518"/>
      <c r="G309" s="518"/>
      <c r="H309" s="518"/>
      <c r="I309" s="518"/>
      <c r="J309" s="518"/>
      <c r="K309" s="518"/>
      <c r="L309" s="518"/>
      <c r="M309" s="518"/>
      <c r="N309" s="518"/>
      <c r="O309" s="518"/>
    </row>
    <row r="310" spans="1:15" x14ac:dyDescent="0.2">
      <c r="A310" s="513"/>
      <c r="B310" s="518"/>
      <c r="C310" s="518"/>
      <c r="D310" s="518"/>
      <c r="E310" s="518"/>
      <c r="F310" s="518"/>
      <c r="G310" s="518"/>
      <c r="H310" s="518"/>
      <c r="I310" s="518"/>
      <c r="J310" s="518"/>
      <c r="K310" s="518"/>
      <c r="L310" s="518"/>
      <c r="M310" s="518"/>
      <c r="N310" s="518"/>
      <c r="O310" s="518"/>
    </row>
    <row r="311" spans="1:15" x14ac:dyDescent="0.2">
      <c r="A311" s="513"/>
      <c r="B311" s="518"/>
      <c r="C311" s="518"/>
      <c r="D311" s="518"/>
      <c r="E311" s="518"/>
      <c r="F311" s="518"/>
      <c r="G311" s="518"/>
      <c r="H311" s="518"/>
      <c r="I311" s="518"/>
      <c r="J311" s="518"/>
      <c r="K311" s="518"/>
      <c r="L311" s="518"/>
      <c r="M311" s="518"/>
      <c r="N311" s="518"/>
      <c r="O311" s="518"/>
    </row>
    <row r="312" spans="1:15" x14ac:dyDescent="0.2">
      <c r="A312" s="513"/>
      <c r="B312" s="518"/>
      <c r="C312" s="518"/>
      <c r="D312" s="518"/>
      <c r="E312" s="518"/>
      <c r="F312" s="518"/>
      <c r="G312" s="518"/>
      <c r="H312" s="518"/>
      <c r="I312" s="518"/>
      <c r="J312" s="518"/>
      <c r="K312" s="518"/>
      <c r="L312" s="518"/>
      <c r="M312" s="518"/>
      <c r="N312" s="518"/>
      <c r="O312" s="518"/>
    </row>
    <row r="313" spans="1:15" x14ac:dyDescent="0.2">
      <c r="A313" s="513"/>
      <c r="B313" s="518"/>
      <c r="C313" s="518"/>
      <c r="D313" s="518"/>
      <c r="E313" s="518"/>
      <c r="F313" s="518"/>
      <c r="G313" s="518"/>
      <c r="H313" s="518"/>
      <c r="I313" s="518"/>
      <c r="J313" s="518"/>
      <c r="K313" s="518"/>
      <c r="L313" s="518"/>
      <c r="M313" s="518"/>
      <c r="N313" s="518"/>
      <c r="O313" s="518"/>
    </row>
    <row r="314" spans="1:15" x14ac:dyDescent="0.2">
      <c r="A314" s="513"/>
      <c r="B314" s="518"/>
      <c r="C314" s="518"/>
      <c r="D314" s="518"/>
      <c r="E314" s="518"/>
      <c r="F314" s="518"/>
      <c r="G314" s="518"/>
      <c r="H314" s="518"/>
      <c r="I314" s="518"/>
      <c r="J314" s="518"/>
      <c r="K314" s="518"/>
      <c r="L314" s="518"/>
      <c r="M314" s="518"/>
      <c r="N314" s="518"/>
      <c r="O314" s="518"/>
    </row>
    <row r="315" spans="1:15" x14ac:dyDescent="0.2">
      <c r="A315" s="513"/>
      <c r="B315" s="518"/>
      <c r="C315" s="518"/>
      <c r="D315" s="518"/>
      <c r="E315" s="518"/>
      <c r="F315" s="518"/>
      <c r="G315" s="518"/>
      <c r="H315" s="518"/>
      <c r="I315" s="518"/>
      <c r="J315" s="518"/>
      <c r="K315" s="518"/>
      <c r="L315" s="518"/>
      <c r="M315" s="518"/>
      <c r="N315" s="518"/>
      <c r="O315" s="518"/>
    </row>
    <row r="316" spans="1:15" x14ac:dyDescent="0.2">
      <c r="A316" s="513"/>
      <c r="B316" s="518"/>
      <c r="C316" s="518"/>
      <c r="D316" s="518"/>
      <c r="E316" s="518"/>
      <c r="F316" s="518"/>
      <c r="G316" s="518"/>
      <c r="H316" s="518"/>
      <c r="I316" s="518"/>
      <c r="J316" s="518"/>
      <c r="K316" s="518"/>
      <c r="L316" s="518"/>
      <c r="M316" s="518"/>
      <c r="N316" s="518"/>
      <c r="O316" s="518"/>
    </row>
    <row r="317" spans="1:15" x14ac:dyDescent="0.2">
      <c r="A317" s="513"/>
      <c r="B317" s="518"/>
      <c r="C317" s="518"/>
      <c r="D317" s="518"/>
      <c r="E317" s="518"/>
      <c r="F317" s="518"/>
      <c r="G317" s="518"/>
      <c r="H317" s="518"/>
      <c r="I317" s="518"/>
      <c r="J317" s="518"/>
      <c r="K317" s="518"/>
      <c r="L317" s="518"/>
      <c r="M317" s="518"/>
      <c r="N317" s="518"/>
      <c r="O317" s="518"/>
    </row>
    <row r="318" spans="1:15" x14ac:dyDescent="0.2">
      <c r="A318" s="513"/>
      <c r="B318" s="518"/>
      <c r="C318" s="518"/>
      <c r="D318" s="518"/>
      <c r="E318" s="518"/>
      <c r="F318" s="518"/>
      <c r="G318" s="518"/>
      <c r="H318" s="518"/>
      <c r="I318" s="518"/>
      <c r="J318" s="518"/>
      <c r="K318" s="518"/>
      <c r="L318" s="518"/>
      <c r="M318" s="518"/>
      <c r="N318" s="518"/>
      <c r="O318" s="518"/>
    </row>
    <row r="319" spans="1:15" x14ac:dyDescent="0.2">
      <c r="A319" s="513"/>
      <c r="B319" s="518"/>
      <c r="C319" s="518"/>
      <c r="D319" s="518"/>
      <c r="E319" s="518"/>
      <c r="F319" s="518"/>
      <c r="G319" s="518"/>
      <c r="H319" s="518"/>
      <c r="I319" s="518"/>
      <c r="J319" s="518"/>
      <c r="K319" s="518"/>
      <c r="L319" s="518"/>
      <c r="M319" s="518"/>
      <c r="N319" s="518"/>
      <c r="O319" s="518"/>
    </row>
    <row r="320" spans="1:15" x14ac:dyDescent="0.2">
      <c r="A320" s="513"/>
      <c r="B320" s="518"/>
      <c r="C320" s="518"/>
      <c r="D320" s="518"/>
      <c r="E320" s="518"/>
      <c r="F320" s="518"/>
      <c r="G320" s="518"/>
      <c r="H320" s="518"/>
      <c r="I320" s="518"/>
      <c r="J320" s="518"/>
      <c r="K320" s="518"/>
      <c r="L320" s="518"/>
      <c r="M320" s="518"/>
      <c r="N320" s="518"/>
      <c r="O320" s="518"/>
    </row>
    <row r="321" spans="1:15" x14ac:dyDescent="0.2">
      <c r="A321" s="513"/>
      <c r="B321" s="518"/>
      <c r="C321" s="518"/>
      <c r="D321" s="518"/>
      <c r="E321" s="518"/>
      <c r="F321" s="518"/>
      <c r="G321" s="518"/>
      <c r="H321" s="518"/>
      <c r="I321" s="518"/>
      <c r="J321" s="518"/>
      <c r="K321" s="518"/>
      <c r="L321" s="518"/>
      <c r="M321" s="518"/>
      <c r="N321" s="518"/>
      <c r="O321" s="518"/>
    </row>
    <row r="322" spans="1:15" x14ac:dyDescent="0.2">
      <c r="A322" s="513"/>
      <c r="B322" s="518"/>
      <c r="C322" s="518"/>
      <c r="D322" s="518"/>
      <c r="E322" s="518"/>
      <c r="F322" s="518"/>
      <c r="G322" s="518"/>
      <c r="H322" s="518"/>
      <c r="I322" s="518"/>
      <c r="J322" s="518"/>
      <c r="K322" s="518"/>
      <c r="L322" s="518"/>
      <c r="M322" s="518"/>
      <c r="N322" s="518"/>
      <c r="O322" s="518"/>
    </row>
    <row r="323" spans="1:15" x14ac:dyDescent="0.2">
      <c r="A323" s="513"/>
      <c r="B323" s="518"/>
      <c r="C323" s="518"/>
      <c r="D323" s="518"/>
      <c r="E323" s="518"/>
      <c r="F323" s="518"/>
      <c r="G323" s="518"/>
      <c r="H323" s="518"/>
      <c r="I323" s="518"/>
      <c r="J323" s="518"/>
      <c r="K323" s="518"/>
      <c r="L323" s="518"/>
      <c r="M323" s="518"/>
      <c r="N323" s="518"/>
      <c r="O323" s="518"/>
    </row>
    <row r="324" spans="1:15" x14ac:dyDescent="0.2">
      <c r="A324" s="513"/>
      <c r="B324" s="518"/>
      <c r="C324" s="518"/>
      <c r="D324" s="518"/>
      <c r="E324" s="518"/>
      <c r="F324" s="518"/>
      <c r="G324" s="518"/>
      <c r="H324" s="518"/>
      <c r="I324" s="518"/>
      <c r="J324" s="518"/>
      <c r="K324" s="518"/>
      <c r="L324" s="518"/>
      <c r="M324" s="518"/>
      <c r="N324" s="518"/>
      <c r="O324" s="518"/>
    </row>
    <row r="325" spans="1:15" x14ac:dyDescent="0.2">
      <c r="A325" s="513"/>
      <c r="B325" s="518"/>
      <c r="C325" s="518"/>
      <c r="D325" s="518"/>
      <c r="E325" s="518"/>
      <c r="F325" s="518"/>
      <c r="G325" s="518"/>
      <c r="H325" s="518"/>
      <c r="I325" s="518"/>
      <c r="J325" s="518"/>
      <c r="K325" s="518"/>
      <c r="L325" s="518"/>
      <c r="M325" s="518"/>
      <c r="N325" s="518"/>
      <c r="O325" s="518"/>
    </row>
    <row r="326" spans="1:15" x14ac:dyDescent="0.2">
      <c r="A326" s="513"/>
      <c r="B326" s="518"/>
      <c r="C326" s="518"/>
      <c r="D326" s="518"/>
      <c r="E326" s="518"/>
      <c r="F326" s="518"/>
      <c r="G326" s="518"/>
      <c r="H326" s="518"/>
      <c r="I326" s="518"/>
      <c r="J326" s="518"/>
      <c r="K326" s="518"/>
      <c r="L326" s="518"/>
      <c r="M326" s="518"/>
      <c r="N326" s="518"/>
      <c r="O326" s="518"/>
    </row>
    <row r="327" spans="1:15" x14ac:dyDescent="0.2">
      <c r="A327" s="513"/>
      <c r="B327" s="518"/>
      <c r="C327" s="518"/>
      <c r="D327" s="518"/>
      <c r="E327" s="518"/>
      <c r="F327" s="518"/>
      <c r="G327" s="518"/>
      <c r="H327" s="518"/>
      <c r="I327" s="518"/>
      <c r="J327" s="518"/>
      <c r="K327" s="518"/>
      <c r="L327" s="518"/>
      <c r="M327" s="518"/>
      <c r="N327" s="518"/>
      <c r="O327" s="518"/>
    </row>
    <row r="328" spans="1:15" x14ac:dyDescent="0.2">
      <c r="A328" s="513"/>
      <c r="B328" s="518"/>
      <c r="C328" s="518"/>
      <c r="D328" s="518"/>
      <c r="E328" s="518"/>
      <c r="F328" s="518"/>
      <c r="G328" s="518"/>
      <c r="H328" s="518"/>
      <c r="I328" s="518"/>
      <c r="J328" s="518"/>
      <c r="K328" s="518"/>
      <c r="L328" s="518"/>
      <c r="M328" s="518"/>
      <c r="N328" s="518"/>
      <c r="O328" s="518"/>
    </row>
    <row r="329" spans="1:15" x14ac:dyDescent="0.2">
      <c r="A329" s="513"/>
      <c r="B329" s="518"/>
      <c r="C329" s="518"/>
      <c r="D329" s="518"/>
      <c r="E329" s="518"/>
      <c r="F329" s="518"/>
      <c r="G329" s="518"/>
      <c r="H329" s="518"/>
      <c r="I329" s="518"/>
      <c r="J329" s="518"/>
      <c r="K329" s="518"/>
      <c r="L329" s="518"/>
      <c r="M329" s="518"/>
      <c r="N329" s="518"/>
      <c r="O329" s="518"/>
    </row>
    <row r="330" spans="1:15" x14ac:dyDescent="0.2">
      <c r="A330" s="513"/>
      <c r="B330" s="518"/>
      <c r="C330" s="518"/>
      <c r="D330" s="518"/>
      <c r="E330" s="518"/>
      <c r="F330" s="518"/>
      <c r="G330" s="518"/>
      <c r="H330" s="518"/>
      <c r="I330" s="518"/>
      <c r="J330" s="518"/>
      <c r="K330" s="518"/>
      <c r="L330" s="518"/>
      <c r="M330" s="518"/>
      <c r="N330" s="518"/>
      <c r="O330" s="518"/>
    </row>
    <row r="331" spans="1:15" x14ac:dyDescent="0.2">
      <c r="A331" s="513"/>
      <c r="B331" s="518"/>
      <c r="C331" s="518"/>
      <c r="D331" s="518"/>
      <c r="E331" s="518"/>
      <c r="F331" s="518"/>
      <c r="G331" s="518"/>
      <c r="H331" s="518"/>
      <c r="I331" s="518"/>
      <c r="J331" s="518"/>
      <c r="K331" s="518"/>
      <c r="L331" s="518"/>
      <c r="M331" s="518"/>
      <c r="N331" s="518"/>
      <c r="O331" s="518"/>
    </row>
    <row r="332" spans="1:15" x14ac:dyDescent="0.2">
      <c r="A332" s="513"/>
      <c r="B332" s="518"/>
      <c r="C332" s="518"/>
      <c r="D332" s="518"/>
      <c r="E332" s="518"/>
      <c r="F332" s="518"/>
      <c r="G332" s="518"/>
      <c r="H332" s="518"/>
      <c r="I332" s="518"/>
      <c r="J332" s="518"/>
      <c r="K332" s="518"/>
      <c r="L332" s="518"/>
      <c r="M332" s="518"/>
      <c r="N332" s="518"/>
      <c r="O332" s="518"/>
    </row>
    <row r="333" spans="1:15" x14ac:dyDescent="0.2">
      <c r="A333" s="513"/>
      <c r="B333" s="518"/>
      <c r="C333" s="518"/>
      <c r="D333" s="518"/>
      <c r="E333" s="518"/>
      <c r="F333" s="518"/>
      <c r="G333" s="518"/>
      <c r="H333" s="518"/>
      <c r="I333" s="518"/>
      <c r="J333" s="518"/>
      <c r="K333" s="518"/>
      <c r="L333" s="518"/>
      <c r="M333" s="518"/>
      <c r="N333" s="518"/>
      <c r="O333" s="518"/>
    </row>
    <row r="334" spans="1:15" x14ac:dyDescent="0.2">
      <c r="A334" s="513"/>
      <c r="B334" s="518"/>
      <c r="C334" s="518"/>
      <c r="D334" s="518"/>
      <c r="E334" s="518"/>
      <c r="F334" s="518"/>
      <c r="G334" s="518"/>
      <c r="H334" s="518"/>
      <c r="I334" s="518"/>
      <c r="J334" s="518"/>
      <c r="K334" s="518"/>
      <c r="L334" s="518"/>
      <c r="M334" s="518"/>
      <c r="N334" s="518"/>
      <c r="O334" s="518"/>
    </row>
    <row r="335" spans="1:15" x14ac:dyDescent="0.2">
      <c r="A335" s="513"/>
      <c r="B335" s="518"/>
      <c r="C335" s="518"/>
      <c r="D335" s="518"/>
      <c r="E335" s="518"/>
      <c r="F335" s="518"/>
      <c r="G335" s="518"/>
      <c r="H335" s="518"/>
      <c r="I335" s="518"/>
      <c r="J335" s="518"/>
      <c r="K335" s="518"/>
      <c r="L335" s="518"/>
      <c r="M335" s="518"/>
      <c r="N335" s="518"/>
      <c r="O335" s="518"/>
    </row>
    <row r="336" spans="1:15" x14ac:dyDescent="0.2">
      <c r="A336" s="513"/>
      <c r="B336" s="518"/>
      <c r="C336" s="518"/>
      <c r="D336" s="518"/>
      <c r="E336" s="518"/>
      <c r="F336" s="518"/>
      <c r="G336" s="518"/>
      <c r="H336" s="518"/>
      <c r="I336" s="518"/>
      <c r="J336" s="518"/>
      <c r="K336" s="518"/>
      <c r="L336" s="518"/>
      <c r="M336" s="518"/>
      <c r="N336" s="518"/>
      <c r="O336" s="518"/>
    </row>
    <row r="337" spans="1:15" x14ac:dyDescent="0.2">
      <c r="A337" s="513"/>
      <c r="B337" s="518"/>
      <c r="C337" s="518"/>
      <c r="D337" s="518"/>
      <c r="E337" s="518"/>
      <c r="F337" s="518"/>
      <c r="G337" s="518"/>
      <c r="H337" s="518"/>
      <c r="I337" s="518"/>
      <c r="J337" s="518"/>
      <c r="K337" s="518"/>
      <c r="L337" s="518"/>
      <c r="M337" s="518"/>
      <c r="N337" s="518"/>
      <c r="O337" s="518"/>
    </row>
    <row r="338" spans="1:15" x14ac:dyDescent="0.2">
      <c r="A338" s="513"/>
      <c r="B338" s="518"/>
      <c r="C338" s="518"/>
      <c r="D338" s="518"/>
      <c r="E338" s="518"/>
      <c r="F338" s="518"/>
      <c r="G338" s="518"/>
      <c r="H338" s="518"/>
      <c r="I338" s="518"/>
      <c r="J338" s="518"/>
      <c r="K338" s="518"/>
      <c r="L338" s="518"/>
      <c r="M338" s="518"/>
      <c r="N338" s="518"/>
      <c r="O338" s="518"/>
    </row>
    <row r="339" spans="1:15" x14ac:dyDescent="0.2">
      <c r="A339" s="513"/>
      <c r="B339" s="518"/>
      <c r="C339" s="518"/>
      <c r="D339" s="518"/>
      <c r="E339" s="518"/>
      <c r="F339" s="518"/>
      <c r="G339" s="518"/>
      <c r="H339" s="518"/>
      <c r="I339" s="518"/>
      <c r="J339" s="518"/>
      <c r="K339" s="518"/>
      <c r="L339" s="518"/>
      <c r="M339" s="518"/>
      <c r="N339" s="518"/>
      <c r="O339" s="518"/>
    </row>
    <row r="340" spans="1:15" x14ac:dyDescent="0.2">
      <c r="A340" s="513"/>
      <c r="B340" s="518"/>
      <c r="C340" s="518"/>
      <c r="D340" s="518"/>
      <c r="E340" s="518"/>
      <c r="F340" s="518"/>
      <c r="G340" s="518"/>
      <c r="H340" s="518"/>
      <c r="I340" s="518"/>
      <c r="J340" s="518"/>
      <c r="K340" s="518"/>
      <c r="L340" s="518"/>
      <c r="M340" s="518"/>
      <c r="N340" s="518"/>
      <c r="O340" s="518"/>
    </row>
    <row r="341" spans="1:15" x14ac:dyDescent="0.2">
      <c r="A341" s="513"/>
      <c r="B341" s="518"/>
      <c r="C341" s="518"/>
      <c r="D341" s="518"/>
      <c r="E341" s="518"/>
      <c r="F341" s="518"/>
      <c r="G341" s="518"/>
      <c r="H341" s="518"/>
      <c r="I341" s="518"/>
      <c r="J341" s="518"/>
      <c r="K341" s="518"/>
      <c r="L341" s="518"/>
      <c r="M341" s="518"/>
      <c r="N341" s="518"/>
      <c r="O341" s="518"/>
    </row>
    <row r="342" spans="1:15" x14ac:dyDescent="0.2">
      <c r="A342" s="513"/>
      <c r="B342" s="518"/>
      <c r="C342" s="518"/>
      <c r="D342" s="518"/>
      <c r="E342" s="518"/>
      <c r="F342" s="518"/>
      <c r="G342" s="518"/>
      <c r="H342" s="518"/>
      <c r="I342" s="518"/>
      <c r="J342" s="518"/>
      <c r="K342" s="518"/>
      <c r="L342" s="518"/>
      <c r="M342" s="518"/>
      <c r="N342" s="518"/>
      <c r="O342" s="518"/>
    </row>
    <row r="343" spans="1:15" x14ac:dyDescent="0.2">
      <c r="A343" s="513"/>
      <c r="B343" s="518"/>
      <c r="C343" s="518"/>
      <c r="D343" s="518"/>
      <c r="E343" s="518"/>
      <c r="F343" s="518"/>
      <c r="G343" s="518"/>
      <c r="H343" s="518"/>
      <c r="I343" s="518"/>
      <c r="J343" s="518"/>
      <c r="K343" s="518"/>
      <c r="L343" s="518"/>
      <c r="M343" s="518"/>
      <c r="N343" s="518"/>
      <c r="O343" s="518"/>
    </row>
    <row r="344" spans="1:15" x14ac:dyDescent="0.2">
      <c r="A344" s="513"/>
      <c r="B344" s="518"/>
      <c r="C344" s="518"/>
      <c r="D344" s="518"/>
      <c r="E344" s="518"/>
      <c r="F344" s="518"/>
      <c r="G344" s="518"/>
      <c r="H344" s="518"/>
      <c r="I344" s="518"/>
      <c r="J344" s="518"/>
      <c r="K344" s="518"/>
      <c r="L344" s="518"/>
      <c r="M344" s="518"/>
      <c r="N344" s="518"/>
      <c r="O344" s="518"/>
    </row>
    <row r="345" spans="1:15" x14ac:dyDescent="0.2">
      <c r="A345" s="513"/>
      <c r="B345" s="518"/>
      <c r="C345" s="518"/>
      <c r="D345" s="518"/>
      <c r="E345" s="518"/>
      <c r="F345" s="518"/>
      <c r="G345" s="518"/>
      <c r="H345" s="518"/>
      <c r="I345" s="518"/>
      <c r="J345" s="518"/>
      <c r="K345" s="518"/>
      <c r="L345" s="518"/>
      <c r="M345" s="518"/>
      <c r="N345" s="518"/>
      <c r="O345" s="518"/>
    </row>
  </sheetData>
  <pageMargins left="0.7" right="0.7" top="0.75" bottom="0.75" header="0.3" footer="0.3"/>
  <pageSetup scale="72" orientation="landscape" r:id="rId1"/>
  <rowBreaks count="5" manualBreakCount="5">
    <brk id="43" max="16383" man="1"/>
    <brk id="84" max="16383" man="1"/>
    <brk id="124" max="16383" man="1"/>
    <brk id="167" max="16383" man="1"/>
    <brk id="208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X77"/>
  <sheetViews>
    <sheetView view="pageBreakPreview" zoomScale="90" zoomScaleNormal="80" zoomScaleSheetLayoutView="90" zoomScalePageLayoutView="80" workbookViewId="0">
      <pane xSplit="2" topLeftCell="C1" activePane="topRight" state="frozen"/>
      <selection activeCell="A3" sqref="A3"/>
      <selection pane="topRight" activeCell="A2" sqref="A2"/>
    </sheetView>
  </sheetViews>
  <sheetFormatPr defaultColWidth="8.7109375" defaultRowHeight="12.75" outlineLevelCol="1" x14ac:dyDescent="0.2"/>
  <cols>
    <col min="1" max="1" width="5.7109375" style="1" customWidth="1"/>
    <col min="2" max="2" width="32.7109375" customWidth="1"/>
    <col min="3" max="3" width="8.28515625" hidden="1" customWidth="1" outlineLevel="1"/>
    <col min="4" max="4" width="9.28515625" hidden="1" customWidth="1" outlineLevel="1"/>
    <col min="5" max="5" width="9.7109375" hidden="1" customWidth="1" outlineLevel="1"/>
    <col min="6" max="8" width="9.28515625" hidden="1" customWidth="1" outlineLevel="1"/>
    <col min="9" max="9" width="9.7109375" hidden="1" customWidth="1" outlineLevel="1"/>
    <col min="10" max="10" width="9.7109375" bestFit="1" customWidth="1" collapsed="1"/>
    <col min="11" max="13" width="9.7109375" bestFit="1" customWidth="1"/>
    <col min="14" max="17" width="9.28515625" bestFit="1" customWidth="1"/>
    <col min="18" max="18" width="8.7109375" style="51"/>
  </cols>
  <sheetData>
    <row r="1" spans="1:24" ht="20.100000000000001" customHeight="1" x14ac:dyDescent="0.2">
      <c r="A1" s="45" t="str">
        <f>Index!B33</f>
        <v>Table 4a    Employment by institutional sector, numbers, FY2004-FY2018</v>
      </c>
    </row>
    <row r="2" spans="1:24" s="32" customFormat="1" ht="20.100000000000001" customHeight="1" x14ac:dyDescent="0.2">
      <c r="A2" s="17"/>
      <c r="B2" s="17" t="s">
        <v>580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</row>
    <row r="3" spans="1:24" ht="20.100000000000001" customHeight="1" x14ac:dyDescent="0.2">
      <c r="A3" s="1">
        <v>11</v>
      </c>
      <c r="B3" t="s">
        <v>31</v>
      </c>
      <c r="C3" s="295">
        <v>2464.1400000000003</v>
      </c>
      <c r="D3" s="295">
        <v>2644.0200000000004</v>
      </c>
      <c r="E3" s="295">
        <v>2603</v>
      </c>
      <c r="F3" s="295">
        <v>3111.9000000000005</v>
      </c>
      <c r="G3" s="295">
        <v>3464.7800000000007</v>
      </c>
      <c r="H3" s="295">
        <v>3737.7800000000007</v>
      </c>
      <c r="I3" s="295">
        <v>3808.26</v>
      </c>
      <c r="J3" s="295">
        <v>4009.5200000000004</v>
      </c>
      <c r="K3" s="295">
        <v>3427.6400000000003</v>
      </c>
      <c r="L3" s="295">
        <v>3659.4100000000008</v>
      </c>
      <c r="M3" s="295">
        <v>3901.5200000000004</v>
      </c>
      <c r="N3" s="295">
        <v>3997.5200000000004</v>
      </c>
      <c r="O3" s="295">
        <v>4076.3900000000003</v>
      </c>
      <c r="P3" s="295">
        <v>4659.01</v>
      </c>
      <c r="Q3" s="295">
        <v>4303.3900000000003</v>
      </c>
      <c r="R3" s="295">
        <v>4279.0200000000004</v>
      </c>
      <c r="S3" s="295">
        <v>4368.7700000000004</v>
      </c>
      <c r="T3" s="295">
        <v>4264.7700000000004</v>
      </c>
      <c r="U3" s="295">
        <v>3988.75</v>
      </c>
      <c r="V3" s="295">
        <v>4043.5200000000004</v>
      </c>
      <c r="W3" s="295">
        <v>4022.1500000000005</v>
      </c>
      <c r="X3" s="295">
        <v>4032.6500000000005</v>
      </c>
    </row>
    <row r="4" spans="1:24" x14ac:dyDescent="0.2">
      <c r="A4" s="1">
        <v>12</v>
      </c>
      <c r="B4" t="s">
        <v>32</v>
      </c>
      <c r="C4" s="295">
        <v>671.5</v>
      </c>
      <c r="D4" s="295">
        <v>682.25</v>
      </c>
      <c r="E4" s="295">
        <v>600</v>
      </c>
      <c r="F4" s="295">
        <v>587.5</v>
      </c>
      <c r="G4" s="295">
        <v>583.38</v>
      </c>
      <c r="H4" s="295">
        <v>633</v>
      </c>
      <c r="I4" s="295">
        <v>657.63</v>
      </c>
      <c r="J4" s="295">
        <v>690</v>
      </c>
      <c r="K4" s="295">
        <v>701.63</v>
      </c>
      <c r="L4" s="295">
        <v>704.25</v>
      </c>
      <c r="M4" s="295">
        <v>795.25</v>
      </c>
      <c r="N4" s="295">
        <v>813.5</v>
      </c>
      <c r="O4" s="295">
        <v>865.75</v>
      </c>
      <c r="P4" s="295">
        <v>814.75</v>
      </c>
      <c r="Q4" s="295">
        <v>874.25</v>
      </c>
      <c r="R4" s="295">
        <v>846.75</v>
      </c>
      <c r="S4" s="295">
        <v>843.75</v>
      </c>
      <c r="T4" s="295">
        <v>884</v>
      </c>
      <c r="U4" s="295">
        <v>930</v>
      </c>
      <c r="V4" s="295">
        <v>966</v>
      </c>
      <c r="W4" s="295">
        <v>964.5</v>
      </c>
      <c r="X4" s="295">
        <v>970</v>
      </c>
    </row>
    <row r="5" spans="1:24" x14ac:dyDescent="0.2">
      <c r="A5" s="1">
        <v>21</v>
      </c>
      <c r="B5" t="s">
        <v>949</v>
      </c>
      <c r="C5" s="295">
        <v>82.25</v>
      </c>
      <c r="D5" s="295">
        <v>91.75</v>
      </c>
      <c r="E5" s="295">
        <v>100.25</v>
      </c>
      <c r="F5" s="295">
        <v>101</v>
      </c>
      <c r="G5" s="295">
        <v>126.5</v>
      </c>
      <c r="H5" s="295">
        <v>111.5</v>
      </c>
      <c r="I5" s="295">
        <v>106.25</v>
      </c>
      <c r="J5" s="295">
        <v>110.75</v>
      </c>
      <c r="K5" s="295">
        <v>112</v>
      </c>
      <c r="L5" s="295">
        <v>124.75</v>
      </c>
      <c r="M5" s="295">
        <v>128.5</v>
      </c>
      <c r="N5" s="295">
        <v>140</v>
      </c>
      <c r="O5" s="295">
        <v>134.5</v>
      </c>
      <c r="P5" s="295">
        <v>143.75</v>
      </c>
      <c r="Q5" s="295">
        <v>148.75</v>
      </c>
      <c r="R5" s="295">
        <v>151</v>
      </c>
      <c r="S5" s="295">
        <v>144.5</v>
      </c>
      <c r="T5" s="295">
        <v>145.75</v>
      </c>
      <c r="U5" s="295">
        <v>159</v>
      </c>
      <c r="V5" s="295">
        <v>153</v>
      </c>
      <c r="W5" s="295">
        <v>159</v>
      </c>
      <c r="X5" s="295">
        <v>153.25</v>
      </c>
    </row>
    <row r="6" spans="1:24" x14ac:dyDescent="0.2">
      <c r="A6" s="1">
        <v>22</v>
      </c>
      <c r="B6" t="s">
        <v>950</v>
      </c>
      <c r="C6" s="295">
        <v>21</v>
      </c>
      <c r="D6" s="295">
        <v>23.5</v>
      </c>
      <c r="E6" s="295">
        <v>22.5</v>
      </c>
      <c r="F6" s="295">
        <v>22.5</v>
      </c>
      <c r="G6" s="295">
        <v>22</v>
      </c>
      <c r="H6" s="295">
        <v>29</v>
      </c>
      <c r="I6" s="295">
        <v>30.5</v>
      </c>
      <c r="J6" s="295">
        <v>42.5</v>
      </c>
      <c r="K6" s="295">
        <v>46.25</v>
      </c>
      <c r="L6" s="295">
        <v>49.75</v>
      </c>
      <c r="M6" s="295">
        <v>55.25</v>
      </c>
      <c r="N6" s="295">
        <v>50.75</v>
      </c>
      <c r="O6" s="295">
        <v>51.75</v>
      </c>
      <c r="P6" s="295">
        <v>58.5</v>
      </c>
      <c r="Q6" s="295">
        <v>53.5</v>
      </c>
      <c r="R6" s="295">
        <v>62.75</v>
      </c>
      <c r="S6" s="295">
        <v>63.5</v>
      </c>
      <c r="T6" s="295">
        <v>57.75</v>
      </c>
      <c r="U6" s="295">
        <v>60.25</v>
      </c>
      <c r="V6" s="295">
        <v>61.75</v>
      </c>
      <c r="W6" s="295">
        <v>64</v>
      </c>
      <c r="X6" s="295">
        <v>65.5</v>
      </c>
    </row>
    <row r="7" spans="1:24" x14ac:dyDescent="0.2">
      <c r="A7" s="1">
        <v>23</v>
      </c>
      <c r="B7" t="s">
        <v>951</v>
      </c>
      <c r="C7" s="295">
        <v>19.5</v>
      </c>
      <c r="D7" s="295">
        <v>22.38</v>
      </c>
      <c r="E7" s="295">
        <v>26.5</v>
      </c>
      <c r="F7" s="295">
        <v>31.130000000000003</v>
      </c>
      <c r="G7" s="295">
        <v>36</v>
      </c>
      <c r="H7" s="295">
        <v>31.25</v>
      </c>
      <c r="I7" s="295">
        <v>27.5</v>
      </c>
      <c r="J7" s="295">
        <v>28.25</v>
      </c>
      <c r="K7" s="295">
        <v>28.5</v>
      </c>
      <c r="L7" s="295">
        <v>31.25</v>
      </c>
      <c r="M7" s="295">
        <v>37</v>
      </c>
      <c r="N7" s="295">
        <v>32.75</v>
      </c>
      <c r="O7" s="295">
        <v>34.75</v>
      </c>
      <c r="P7" s="295">
        <v>34</v>
      </c>
      <c r="Q7" s="295">
        <v>37</v>
      </c>
      <c r="R7" s="295">
        <v>42.25</v>
      </c>
      <c r="S7" s="295">
        <v>44.75</v>
      </c>
      <c r="T7" s="295">
        <v>49.75</v>
      </c>
      <c r="U7" s="295">
        <v>54.25</v>
      </c>
      <c r="V7" s="295">
        <v>62.25</v>
      </c>
      <c r="W7" s="295">
        <v>72.75</v>
      </c>
      <c r="X7" s="295">
        <v>101.25</v>
      </c>
    </row>
    <row r="8" spans="1:24" x14ac:dyDescent="0.2">
      <c r="A8" s="1">
        <v>31</v>
      </c>
      <c r="B8" t="s">
        <v>33</v>
      </c>
      <c r="C8" s="295">
        <v>1855.25</v>
      </c>
      <c r="D8" s="295">
        <v>1690.5</v>
      </c>
      <c r="E8" s="295">
        <v>1529.5</v>
      </c>
      <c r="F8" s="295">
        <v>1485.5</v>
      </c>
      <c r="G8" s="295">
        <v>1524.5</v>
      </c>
      <c r="H8" s="295">
        <v>1776</v>
      </c>
      <c r="I8" s="295">
        <v>1909</v>
      </c>
      <c r="J8" s="295">
        <v>2012.5</v>
      </c>
      <c r="K8" s="295">
        <v>2120.5</v>
      </c>
      <c r="L8" s="295">
        <v>2436.25</v>
      </c>
      <c r="M8" s="295">
        <v>2424.75</v>
      </c>
      <c r="N8" s="295">
        <v>2428.25</v>
      </c>
      <c r="O8" s="295">
        <v>2368.75</v>
      </c>
      <c r="P8" s="295">
        <v>2419.75</v>
      </c>
      <c r="Q8" s="295">
        <v>2419</v>
      </c>
      <c r="R8" s="295">
        <v>2466.5</v>
      </c>
      <c r="S8" s="295">
        <v>2511.75</v>
      </c>
      <c r="T8" s="295">
        <v>2476</v>
      </c>
      <c r="U8" s="295">
        <v>2466.25</v>
      </c>
      <c r="V8" s="295">
        <v>2490.75</v>
      </c>
      <c r="W8" s="295">
        <v>2522.5</v>
      </c>
      <c r="X8" s="295">
        <v>2618.5</v>
      </c>
    </row>
    <row r="9" spans="1:24" x14ac:dyDescent="0.2">
      <c r="A9" s="1">
        <v>32</v>
      </c>
      <c r="B9" t="s">
        <v>34</v>
      </c>
      <c r="C9" s="295">
        <v>360.5</v>
      </c>
      <c r="D9" s="295">
        <v>319.26</v>
      </c>
      <c r="E9" s="295">
        <v>436.88</v>
      </c>
      <c r="F9" s="295">
        <v>507.25</v>
      </c>
      <c r="G9" s="295">
        <v>578</v>
      </c>
      <c r="H9" s="295">
        <v>565.51</v>
      </c>
      <c r="I9" s="295">
        <v>571.13</v>
      </c>
      <c r="J9" s="295">
        <v>527.63</v>
      </c>
      <c r="K9" s="295">
        <v>540.75</v>
      </c>
      <c r="L9" s="295">
        <v>328.75</v>
      </c>
      <c r="M9" s="295">
        <v>417.5</v>
      </c>
      <c r="N9" s="295">
        <v>385</v>
      </c>
      <c r="O9" s="295">
        <v>387.75</v>
      </c>
      <c r="P9" s="295">
        <v>424.25</v>
      </c>
      <c r="Q9" s="295">
        <v>469.5</v>
      </c>
      <c r="R9" s="295">
        <v>514.75</v>
      </c>
      <c r="S9" s="295">
        <v>494.5</v>
      </c>
      <c r="T9" s="295">
        <v>508.75</v>
      </c>
      <c r="U9" s="295">
        <v>569.25</v>
      </c>
      <c r="V9" s="295">
        <v>567.75</v>
      </c>
      <c r="W9" s="295">
        <v>573.5</v>
      </c>
      <c r="X9" s="295">
        <v>576</v>
      </c>
    </row>
    <row r="10" spans="1:24" x14ac:dyDescent="0.2">
      <c r="A10" s="1">
        <v>33</v>
      </c>
      <c r="B10" t="s">
        <v>35</v>
      </c>
      <c r="C10" s="295">
        <v>974.75</v>
      </c>
      <c r="D10" s="295">
        <v>1056.75</v>
      </c>
      <c r="E10" s="295">
        <v>1129.75</v>
      </c>
      <c r="F10" s="295">
        <v>1139.25</v>
      </c>
      <c r="G10" s="295">
        <v>1196.1300000000001</v>
      </c>
      <c r="H10" s="295">
        <v>1100.5100000000002</v>
      </c>
      <c r="I10" s="295">
        <v>1044.8800000000001</v>
      </c>
      <c r="J10" s="295">
        <v>1136.5</v>
      </c>
      <c r="K10" s="295">
        <v>1164.75</v>
      </c>
      <c r="L10" s="295">
        <v>1183.1300000000001</v>
      </c>
      <c r="M10" s="295">
        <v>1102.8800000000001</v>
      </c>
      <c r="N10" s="295">
        <v>1033.25</v>
      </c>
      <c r="O10" s="295">
        <v>985</v>
      </c>
      <c r="P10" s="295">
        <v>939.25</v>
      </c>
      <c r="Q10" s="295">
        <v>946</v>
      </c>
      <c r="R10" s="295">
        <v>1019.25</v>
      </c>
      <c r="S10" s="295">
        <v>1021</v>
      </c>
      <c r="T10" s="295">
        <v>1018</v>
      </c>
      <c r="U10" s="295">
        <v>1052</v>
      </c>
      <c r="V10" s="295">
        <v>1102.75</v>
      </c>
      <c r="W10" s="295">
        <v>1137.25</v>
      </c>
      <c r="X10" s="295">
        <v>1138.5</v>
      </c>
    </row>
    <row r="11" spans="1:24" x14ac:dyDescent="0.2">
      <c r="A11" s="1">
        <v>34</v>
      </c>
      <c r="B11" t="s">
        <v>952</v>
      </c>
      <c r="C11" s="295">
        <v>29.25</v>
      </c>
      <c r="D11" s="295">
        <v>30.25</v>
      </c>
      <c r="E11" s="295">
        <v>34.75</v>
      </c>
      <c r="F11" s="295">
        <v>36.25</v>
      </c>
      <c r="G11" s="295">
        <v>40.5</v>
      </c>
      <c r="H11" s="295">
        <v>34.75</v>
      </c>
      <c r="I11" s="295">
        <v>28.75</v>
      </c>
      <c r="J11" s="295">
        <v>25.75</v>
      </c>
      <c r="K11" s="295">
        <v>28.75</v>
      </c>
      <c r="L11" s="295">
        <v>30.25</v>
      </c>
      <c r="M11" s="295">
        <v>32.5</v>
      </c>
      <c r="N11" s="295">
        <v>32.75</v>
      </c>
      <c r="O11" s="295">
        <v>33</v>
      </c>
      <c r="P11" s="295">
        <v>32.25</v>
      </c>
      <c r="Q11" s="295">
        <v>30.75</v>
      </c>
      <c r="R11" s="295">
        <v>29</v>
      </c>
      <c r="S11" s="295">
        <v>29.75</v>
      </c>
      <c r="T11" s="295">
        <v>31</v>
      </c>
      <c r="U11" s="295">
        <v>30.75</v>
      </c>
      <c r="V11" s="295">
        <v>29.75</v>
      </c>
      <c r="W11" s="295">
        <v>30.25</v>
      </c>
      <c r="X11" s="295">
        <v>29.75</v>
      </c>
    </row>
    <row r="12" spans="1:24" x14ac:dyDescent="0.2">
      <c r="A12" s="1">
        <v>41</v>
      </c>
      <c r="B12" t="s">
        <v>36</v>
      </c>
      <c r="C12" s="295">
        <v>351.01</v>
      </c>
      <c r="D12" s="295">
        <v>360.01</v>
      </c>
      <c r="E12" s="295">
        <v>352.13</v>
      </c>
      <c r="F12" s="295">
        <v>357.88</v>
      </c>
      <c r="G12" s="295">
        <v>377.25</v>
      </c>
      <c r="H12" s="295">
        <v>401.01</v>
      </c>
      <c r="I12" s="295">
        <v>400.13</v>
      </c>
      <c r="J12" s="295">
        <v>406.88</v>
      </c>
      <c r="K12" s="295">
        <v>442</v>
      </c>
      <c r="L12" s="295">
        <v>422</v>
      </c>
      <c r="M12" s="295">
        <v>436.75</v>
      </c>
      <c r="N12" s="295">
        <v>441.25</v>
      </c>
      <c r="O12" s="295">
        <v>446.51</v>
      </c>
      <c r="P12" s="295">
        <v>429.39</v>
      </c>
      <c r="Q12" s="295">
        <v>430.88</v>
      </c>
      <c r="R12" s="295">
        <v>459.13</v>
      </c>
      <c r="S12" s="295">
        <v>453.25</v>
      </c>
      <c r="T12" s="295">
        <v>499.26</v>
      </c>
      <c r="U12" s="295">
        <v>473.13</v>
      </c>
      <c r="V12" s="295">
        <v>543.01</v>
      </c>
      <c r="W12" s="295">
        <v>545.13</v>
      </c>
      <c r="X12" s="295">
        <v>522.89</v>
      </c>
    </row>
    <row r="13" spans="1:24" x14ac:dyDescent="0.2">
      <c r="A13" s="1">
        <v>51</v>
      </c>
      <c r="B13" t="s">
        <v>37</v>
      </c>
      <c r="C13" s="295">
        <v>0</v>
      </c>
      <c r="D13" s="295">
        <v>0</v>
      </c>
      <c r="E13" s="295">
        <v>0</v>
      </c>
      <c r="F13" s="295">
        <v>0</v>
      </c>
      <c r="G13" s="295">
        <v>0</v>
      </c>
      <c r="H13" s="295">
        <v>0</v>
      </c>
      <c r="I13" s="295">
        <v>0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0</v>
      </c>
      <c r="P13" s="295">
        <v>0</v>
      </c>
      <c r="Q13" s="295">
        <v>0</v>
      </c>
      <c r="R13" s="295">
        <v>0</v>
      </c>
      <c r="S13" s="295">
        <v>0</v>
      </c>
      <c r="T13" s="295">
        <v>0</v>
      </c>
      <c r="U13" s="295">
        <v>0</v>
      </c>
      <c r="V13" s="295">
        <v>0</v>
      </c>
      <c r="W13" s="295">
        <v>0</v>
      </c>
      <c r="X13" s="295">
        <v>0</v>
      </c>
    </row>
    <row r="14" spans="1:24" x14ac:dyDescent="0.2">
      <c r="A14" s="1">
        <v>61</v>
      </c>
      <c r="B14" t="s">
        <v>38</v>
      </c>
      <c r="C14" s="295">
        <v>12</v>
      </c>
      <c r="D14" s="295">
        <v>11.75</v>
      </c>
      <c r="E14" s="295">
        <v>13.25</v>
      </c>
      <c r="F14" s="295">
        <v>13.5</v>
      </c>
      <c r="G14" s="295">
        <v>15.25</v>
      </c>
      <c r="H14" s="295">
        <v>13</v>
      </c>
      <c r="I14" s="295">
        <v>13.75</v>
      </c>
      <c r="J14" s="295">
        <v>14</v>
      </c>
      <c r="K14" s="295">
        <v>14.5</v>
      </c>
      <c r="L14" s="295">
        <v>15.5</v>
      </c>
      <c r="M14" s="295">
        <v>16.5</v>
      </c>
      <c r="N14" s="295">
        <v>15.75</v>
      </c>
      <c r="O14" s="295">
        <v>15.75</v>
      </c>
      <c r="P14" s="295">
        <v>28.75</v>
      </c>
      <c r="Q14" s="295">
        <v>39.25</v>
      </c>
      <c r="R14" s="295">
        <v>40</v>
      </c>
      <c r="S14" s="295">
        <v>41.25</v>
      </c>
      <c r="T14" s="295">
        <v>40.75</v>
      </c>
      <c r="U14" s="295">
        <v>41.75</v>
      </c>
      <c r="V14" s="295">
        <v>44.25</v>
      </c>
      <c r="W14" s="295">
        <v>46</v>
      </c>
      <c r="X14" s="295">
        <v>48</v>
      </c>
    </row>
    <row r="15" spans="1:24" x14ac:dyDescent="0.2">
      <c r="A15" s="1">
        <v>62</v>
      </c>
      <c r="B15" t="s">
        <v>39</v>
      </c>
      <c r="C15" s="295">
        <v>1150.5</v>
      </c>
      <c r="D15" s="295">
        <v>1120.75</v>
      </c>
      <c r="E15" s="295">
        <v>1168.25</v>
      </c>
      <c r="F15" s="295">
        <v>1257.25</v>
      </c>
      <c r="G15" s="295">
        <v>1296</v>
      </c>
      <c r="H15" s="295">
        <v>1176.25</v>
      </c>
      <c r="I15" s="295">
        <v>1458.5</v>
      </c>
      <c r="J15" s="295">
        <v>1230.25</v>
      </c>
      <c r="K15" s="295">
        <v>1208.5</v>
      </c>
      <c r="L15" s="295">
        <v>1225.1300000000001</v>
      </c>
      <c r="M15" s="295">
        <v>1191.3800000000001</v>
      </c>
      <c r="N15" s="295">
        <v>1097.75</v>
      </c>
      <c r="O15" s="295">
        <v>1029.25</v>
      </c>
      <c r="P15" s="295">
        <v>990.5</v>
      </c>
      <c r="Q15" s="295">
        <v>936.25</v>
      </c>
      <c r="R15" s="295">
        <v>893.25</v>
      </c>
      <c r="S15" s="295">
        <v>907.25</v>
      </c>
      <c r="T15" s="295">
        <v>881</v>
      </c>
      <c r="U15" s="295">
        <v>927.25</v>
      </c>
      <c r="V15" s="295">
        <v>975</v>
      </c>
      <c r="W15" s="295">
        <v>998.75</v>
      </c>
      <c r="X15" s="295">
        <v>1051</v>
      </c>
    </row>
    <row r="16" spans="1:24" s="165" customFormat="1" ht="20.100000000000001" customHeight="1" x14ac:dyDescent="0.2">
      <c r="A16" s="771" t="s">
        <v>942</v>
      </c>
      <c r="B16" s="772" t="s">
        <v>5</v>
      </c>
      <c r="C16" s="773">
        <f>SUM(C3:C15)</f>
        <v>7991.6500000000005</v>
      </c>
      <c r="D16" s="773">
        <f t="shared" ref="D16:X16" si="0">SUM(D3:D15)</f>
        <v>8053.170000000001</v>
      </c>
      <c r="E16" s="773">
        <f t="shared" si="0"/>
        <v>8016.76</v>
      </c>
      <c r="F16" s="773">
        <f t="shared" si="0"/>
        <v>8650.91</v>
      </c>
      <c r="G16" s="773">
        <f t="shared" si="0"/>
        <v>9260.2900000000009</v>
      </c>
      <c r="H16" s="773">
        <f t="shared" si="0"/>
        <v>9609.5600000000013</v>
      </c>
      <c r="I16" s="773">
        <f t="shared" si="0"/>
        <v>10056.280000000001</v>
      </c>
      <c r="J16" s="773">
        <f t="shared" si="0"/>
        <v>10234.530000000001</v>
      </c>
      <c r="K16" s="773">
        <f t="shared" si="0"/>
        <v>9835.77</v>
      </c>
      <c r="L16" s="773">
        <f t="shared" si="0"/>
        <v>10210.420000000002</v>
      </c>
      <c r="M16" s="773">
        <f t="shared" si="0"/>
        <v>10539.780000000002</v>
      </c>
      <c r="N16" s="773">
        <f t="shared" si="0"/>
        <v>10468.52</v>
      </c>
      <c r="O16" s="773">
        <f t="shared" si="0"/>
        <v>10429.15</v>
      </c>
      <c r="P16" s="773">
        <f t="shared" si="0"/>
        <v>10974.15</v>
      </c>
      <c r="Q16" s="773">
        <f t="shared" si="0"/>
        <v>10688.519999999999</v>
      </c>
      <c r="R16" s="773">
        <f t="shared" si="0"/>
        <v>10803.65</v>
      </c>
      <c r="S16" s="773">
        <f t="shared" si="0"/>
        <v>10924.02</v>
      </c>
      <c r="T16" s="773">
        <f t="shared" si="0"/>
        <v>10856.78</v>
      </c>
      <c r="U16" s="773">
        <f t="shared" si="0"/>
        <v>10752.63</v>
      </c>
      <c r="V16" s="773">
        <f t="shared" si="0"/>
        <v>11039.78</v>
      </c>
      <c r="W16" s="773">
        <f t="shared" si="0"/>
        <v>11135.78</v>
      </c>
      <c r="X16" s="773">
        <f t="shared" si="0"/>
        <v>11307.29</v>
      </c>
    </row>
    <row r="17" spans="1:24" s="778" customFormat="1" ht="20.100000000000001" customHeight="1" x14ac:dyDescent="0.2">
      <c r="A17" s="775"/>
      <c r="B17" s="776" t="s">
        <v>953</v>
      </c>
      <c r="C17" s="777">
        <f>C4+C8+C9+C10+C11</f>
        <v>3891.25</v>
      </c>
      <c r="D17" s="777">
        <f t="shared" ref="D17:X17" si="1">D4+D8+D9+D10+D11</f>
        <v>3779.01</v>
      </c>
      <c r="E17" s="777">
        <f t="shared" si="1"/>
        <v>3730.88</v>
      </c>
      <c r="F17" s="777">
        <f t="shared" si="1"/>
        <v>3755.75</v>
      </c>
      <c r="G17" s="777">
        <f t="shared" si="1"/>
        <v>3922.51</v>
      </c>
      <c r="H17" s="777">
        <f t="shared" si="1"/>
        <v>4109.7700000000004</v>
      </c>
      <c r="I17" s="777">
        <f t="shared" si="1"/>
        <v>4211.3900000000003</v>
      </c>
      <c r="J17" s="777">
        <f t="shared" si="1"/>
        <v>4392.38</v>
      </c>
      <c r="K17" s="777">
        <f t="shared" si="1"/>
        <v>4556.38</v>
      </c>
      <c r="L17" s="777">
        <f t="shared" si="1"/>
        <v>4682.63</v>
      </c>
      <c r="M17" s="777">
        <f t="shared" si="1"/>
        <v>4772.88</v>
      </c>
      <c r="N17" s="777">
        <f t="shared" si="1"/>
        <v>4692.75</v>
      </c>
      <c r="O17" s="777">
        <f t="shared" si="1"/>
        <v>4640.25</v>
      </c>
      <c r="P17" s="777">
        <f t="shared" si="1"/>
        <v>4630.25</v>
      </c>
      <c r="Q17" s="777">
        <f t="shared" si="1"/>
        <v>4739.5</v>
      </c>
      <c r="R17" s="777">
        <f t="shared" si="1"/>
        <v>4876.25</v>
      </c>
      <c r="S17" s="777">
        <f t="shared" si="1"/>
        <v>4900.75</v>
      </c>
      <c r="T17" s="777">
        <f t="shared" si="1"/>
        <v>4917.75</v>
      </c>
      <c r="U17" s="777">
        <f t="shared" si="1"/>
        <v>5048.25</v>
      </c>
      <c r="V17" s="777">
        <f t="shared" si="1"/>
        <v>5157</v>
      </c>
      <c r="W17" s="777">
        <f t="shared" si="1"/>
        <v>5228</v>
      </c>
      <c r="X17" s="777">
        <f t="shared" si="1"/>
        <v>5332.75</v>
      </c>
    </row>
    <row r="18" spans="1:24" s="4" customFormat="1" ht="18" customHeight="1" x14ac:dyDescent="0.2">
      <c r="A18" s="255" t="s">
        <v>638</v>
      </c>
      <c r="B18" s="7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</row>
    <row r="19" spans="1:24" ht="20.100000000000001" customHeight="1" x14ac:dyDescent="0.2">
      <c r="A19" s="45" t="str">
        <f>Index!B34</f>
        <v>Table 4b    Employment by institutional sector, wage costs, FY2004-FY2018</v>
      </c>
      <c r="R19"/>
    </row>
    <row r="20" spans="1:24" s="32" customFormat="1" ht="20.100000000000001" customHeight="1" x14ac:dyDescent="0.2">
      <c r="A20" s="17"/>
      <c r="B20" s="217" t="s">
        <v>348</v>
      </c>
      <c r="C20" s="49" t="str">
        <f>C2</f>
        <v>FY1997</v>
      </c>
      <c r="D20" s="49" t="str">
        <f t="shared" ref="D20:X20" si="2">D2</f>
        <v>FY1998</v>
      </c>
      <c r="E20" s="49" t="str">
        <f t="shared" si="2"/>
        <v>FY1999</v>
      </c>
      <c r="F20" s="49" t="str">
        <f t="shared" si="2"/>
        <v>FY2000</v>
      </c>
      <c r="G20" s="49" t="str">
        <f t="shared" si="2"/>
        <v>FY2001</v>
      </c>
      <c r="H20" s="49" t="str">
        <f t="shared" si="2"/>
        <v>FY2002</v>
      </c>
      <c r="I20" s="49" t="str">
        <f t="shared" si="2"/>
        <v>FY2003</v>
      </c>
      <c r="J20" s="49" t="str">
        <f t="shared" si="2"/>
        <v>FY2004</v>
      </c>
      <c r="K20" s="49" t="str">
        <f t="shared" si="2"/>
        <v>FY2005</v>
      </c>
      <c r="L20" s="49" t="str">
        <f t="shared" si="2"/>
        <v>FY2006</v>
      </c>
      <c r="M20" s="49" t="str">
        <f t="shared" si="2"/>
        <v>FY2007</v>
      </c>
      <c r="N20" s="49" t="str">
        <f t="shared" si="2"/>
        <v>FY2008</v>
      </c>
      <c r="O20" s="49" t="str">
        <f t="shared" si="2"/>
        <v>FY2009</v>
      </c>
      <c r="P20" s="49" t="str">
        <f t="shared" si="2"/>
        <v>FY2010</v>
      </c>
      <c r="Q20" s="49" t="str">
        <f t="shared" si="2"/>
        <v>FY2011</v>
      </c>
      <c r="R20" s="49" t="str">
        <f t="shared" si="2"/>
        <v>FY2012</v>
      </c>
      <c r="S20" s="49" t="str">
        <f t="shared" si="2"/>
        <v>FY2013</v>
      </c>
      <c r="T20" s="49" t="str">
        <f t="shared" si="2"/>
        <v>FY2014</v>
      </c>
      <c r="U20" s="49" t="str">
        <f t="shared" si="2"/>
        <v>FY2015</v>
      </c>
      <c r="V20" s="49" t="str">
        <f t="shared" si="2"/>
        <v>FY2016</v>
      </c>
      <c r="W20" s="49" t="str">
        <f t="shared" si="2"/>
        <v>FY2017</v>
      </c>
      <c r="X20" s="49" t="str">
        <f t="shared" si="2"/>
        <v>FY2018</v>
      </c>
    </row>
    <row r="21" spans="1:24" ht="20.100000000000001" customHeight="1" x14ac:dyDescent="0.2">
      <c r="A21" s="1">
        <v>11</v>
      </c>
      <c r="B21" t="s">
        <v>31</v>
      </c>
      <c r="C21" s="295">
        <v>14131.89</v>
      </c>
      <c r="D21" s="295">
        <v>14380.76</v>
      </c>
      <c r="E21" s="295">
        <v>14813.900000000001</v>
      </c>
      <c r="F21" s="295">
        <v>15758.81</v>
      </c>
      <c r="G21" s="295">
        <v>17308.07</v>
      </c>
      <c r="H21" s="295">
        <v>17740.18</v>
      </c>
      <c r="I21" s="295">
        <v>16568.38</v>
      </c>
      <c r="J21" s="295">
        <v>16604.500000000004</v>
      </c>
      <c r="K21" s="295">
        <v>15931.69</v>
      </c>
      <c r="L21" s="295">
        <v>17071.330000000002</v>
      </c>
      <c r="M21" s="295">
        <v>18573.540000000005</v>
      </c>
      <c r="N21" s="295">
        <v>19433.169999999998</v>
      </c>
      <c r="O21" s="295">
        <v>19908.79</v>
      </c>
      <c r="P21" s="295">
        <v>20710.390000000007</v>
      </c>
      <c r="Q21" s="295">
        <v>21050.55</v>
      </c>
      <c r="R21" s="295">
        <v>20529.079999999998</v>
      </c>
      <c r="S21" s="295">
        <v>21159.58</v>
      </c>
      <c r="T21" s="295">
        <v>21730.019999999997</v>
      </c>
      <c r="U21" s="295">
        <v>21145.89</v>
      </c>
      <c r="V21" s="295">
        <v>22280.599999999995</v>
      </c>
      <c r="W21" s="295">
        <v>23743.23</v>
      </c>
      <c r="X21" s="295">
        <v>25470.039999999997</v>
      </c>
    </row>
    <row r="22" spans="1:24" x14ac:dyDescent="0.2">
      <c r="A22" s="1">
        <v>12</v>
      </c>
      <c r="B22" t="s">
        <v>32</v>
      </c>
      <c r="C22" s="295">
        <v>6807.23</v>
      </c>
      <c r="D22" s="295">
        <v>6975.67</v>
      </c>
      <c r="E22" s="295">
        <v>6265.3099999999995</v>
      </c>
      <c r="F22" s="295">
        <v>6393.5300000000007</v>
      </c>
      <c r="G22" s="295">
        <v>6343.25</v>
      </c>
      <c r="H22" s="295">
        <v>6789.7099999999991</v>
      </c>
      <c r="I22" s="295">
        <v>7540.6699999999992</v>
      </c>
      <c r="J22" s="295">
        <v>7829.8300000000008</v>
      </c>
      <c r="K22" s="295">
        <v>8139.52</v>
      </c>
      <c r="L22" s="295">
        <v>8207.76</v>
      </c>
      <c r="M22" s="295">
        <v>8664.7000000000007</v>
      </c>
      <c r="N22" s="295">
        <v>9430.51</v>
      </c>
      <c r="O22" s="295">
        <v>10146.58</v>
      </c>
      <c r="P22" s="295">
        <v>10608.05</v>
      </c>
      <c r="Q22" s="295">
        <v>10989.359999999999</v>
      </c>
      <c r="R22" s="295">
        <v>10604.38</v>
      </c>
      <c r="S22" s="295">
        <v>10562.45</v>
      </c>
      <c r="T22" s="295">
        <v>10971.660000000002</v>
      </c>
      <c r="U22" s="295">
        <v>11403.57</v>
      </c>
      <c r="V22" s="295">
        <v>12062.05</v>
      </c>
      <c r="W22" s="295">
        <v>12357.79</v>
      </c>
      <c r="X22" s="295">
        <v>12954.999999999998</v>
      </c>
    </row>
    <row r="23" spans="1:24" x14ac:dyDescent="0.2">
      <c r="A23" s="1">
        <v>21</v>
      </c>
      <c r="B23" t="s">
        <v>949</v>
      </c>
      <c r="C23" s="295">
        <v>1100.0899999999999</v>
      </c>
      <c r="D23" s="295">
        <v>1302.79</v>
      </c>
      <c r="E23" s="295">
        <v>1250.18</v>
      </c>
      <c r="F23" s="295">
        <v>1215.99</v>
      </c>
      <c r="G23" s="295">
        <v>1340.62</v>
      </c>
      <c r="H23" s="295">
        <v>1524.06</v>
      </c>
      <c r="I23" s="295">
        <v>1578.07</v>
      </c>
      <c r="J23" s="295">
        <v>1677.38</v>
      </c>
      <c r="K23" s="295">
        <v>1984.72</v>
      </c>
      <c r="L23" s="295">
        <v>2236.86</v>
      </c>
      <c r="M23" s="295">
        <v>2465.29</v>
      </c>
      <c r="N23" s="295">
        <v>2437.59</v>
      </c>
      <c r="O23" s="295">
        <v>2484.4699999999998</v>
      </c>
      <c r="P23" s="295">
        <v>2618.1799999999998</v>
      </c>
      <c r="Q23" s="295">
        <v>2711.89</v>
      </c>
      <c r="R23" s="295">
        <v>2697.11</v>
      </c>
      <c r="S23" s="295">
        <v>2720.71</v>
      </c>
      <c r="T23" s="295">
        <v>2768.01</v>
      </c>
      <c r="U23" s="295">
        <v>2865.72</v>
      </c>
      <c r="V23" s="295">
        <v>2844.53</v>
      </c>
      <c r="W23" s="295">
        <v>2689.23</v>
      </c>
      <c r="X23" s="295">
        <v>2668.32</v>
      </c>
    </row>
    <row r="24" spans="1:24" x14ac:dyDescent="0.2">
      <c r="A24" s="1">
        <v>22</v>
      </c>
      <c r="B24" t="s">
        <v>950</v>
      </c>
      <c r="C24" s="295">
        <v>288.10000000000002</v>
      </c>
      <c r="D24" s="295">
        <v>296.77</v>
      </c>
      <c r="E24" s="295">
        <v>319.2</v>
      </c>
      <c r="F24" s="295">
        <v>318.17</v>
      </c>
      <c r="G24" s="295">
        <v>342.53</v>
      </c>
      <c r="H24" s="295">
        <v>427.72</v>
      </c>
      <c r="I24" s="295">
        <v>441.42</v>
      </c>
      <c r="J24" s="295">
        <v>594.34</v>
      </c>
      <c r="K24" s="295">
        <v>680.16</v>
      </c>
      <c r="L24" s="295">
        <v>737.64</v>
      </c>
      <c r="M24" s="295">
        <v>751.93</v>
      </c>
      <c r="N24" s="295">
        <v>718.71</v>
      </c>
      <c r="O24" s="295">
        <v>776.08</v>
      </c>
      <c r="P24" s="295">
        <v>825.04</v>
      </c>
      <c r="Q24" s="295">
        <v>812.45</v>
      </c>
      <c r="R24" s="295">
        <v>815.21</v>
      </c>
      <c r="S24" s="295">
        <v>797.78</v>
      </c>
      <c r="T24" s="295">
        <v>887.05</v>
      </c>
      <c r="U24" s="295">
        <v>937.09</v>
      </c>
      <c r="V24" s="295">
        <v>1043.92</v>
      </c>
      <c r="W24" s="295">
        <v>1111.6199999999999</v>
      </c>
      <c r="X24" s="295">
        <v>1206.05</v>
      </c>
    </row>
    <row r="25" spans="1:24" x14ac:dyDescent="0.2">
      <c r="A25" s="1">
        <v>23</v>
      </c>
      <c r="B25" t="s">
        <v>951</v>
      </c>
      <c r="C25" s="295">
        <v>230.17000000000002</v>
      </c>
      <c r="D25" s="295">
        <v>243.76999999999998</v>
      </c>
      <c r="E25" s="295">
        <v>270.77</v>
      </c>
      <c r="F25" s="295">
        <v>276.89999999999998</v>
      </c>
      <c r="G25" s="295">
        <v>337.15999999999997</v>
      </c>
      <c r="H25" s="295">
        <v>286.7</v>
      </c>
      <c r="I25" s="295">
        <v>266.95</v>
      </c>
      <c r="J25" s="295">
        <v>277.44</v>
      </c>
      <c r="K25" s="295">
        <v>303.22000000000003</v>
      </c>
      <c r="L25" s="295">
        <v>328.32</v>
      </c>
      <c r="M25" s="295">
        <v>337.85</v>
      </c>
      <c r="N25" s="295">
        <v>352.6</v>
      </c>
      <c r="O25" s="295">
        <v>373.65</v>
      </c>
      <c r="P25" s="295">
        <v>383.73</v>
      </c>
      <c r="Q25" s="295">
        <v>478.38</v>
      </c>
      <c r="R25" s="295">
        <v>549.04999999999995</v>
      </c>
      <c r="S25" s="295">
        <v>534.93000000000006</v>
      </c>
      <c r="T25" s="295">
        <v>698.81</v>
      </c>
      <c r="U25" s="295">
        <v>789.02</v>
      </c>
      <c r="V25" s="295">
        <v>1065.69</v>
      </c>
      <c r="W25" s="295">
        <v>1420.4299999999998</v>
      </c>
      <c r="X25" s="295">
        <v>2035.2600000000002</v>
      </c>
    </row>
    <row r="26" spans="1:24" x14ac:dyDescent="0.2">
      <c r="A26" s="1">
        <v>31</v>
      </c>
      <c r="B26" t="s">
        <v>33</v>
      </c>
      <c r="C26" s="295">
        <v>17448.2</v>
      </c>
      <c r="D26" s="295">
        <v>15817.49</v>
      </c>
      <c r="E26" s="295">
        <v>15806.14</v>
      </c>
      <c r="F26" s="295">
        <v>16608.400000000001</v>
      </c>
      <c r="G26" s="295">
        <v>17926.41</v>
      </c>
      <c r="H26" s="295">
        <v>20650.78</v>
      </c>
      <c r="I26" s="295">
        <v>21998.190000000002</v>
      </c>
      <c r="J26" s="295">
        <v>26636.809999999998</v>
      </c>
      <c r="K26" s="295">
        <v>27535.320000000003</v>
      </c>
      <c r="L26" s="295">
        <v>30496.129999999997</v>
      </c>
      <c r="M26" s="295">
        <v>30432.25</v>
      </c>
      <c r="N26" s="295">
        <v>30691.170000000002</v>
      </c>
      <c r="O26" s="295">
        <v>30898.300000000003</v>
      </c>
      <c r="P26" s="295">
        <v>31448.93</v>
      </c>
      <c r="Q26" s="295">
        <v>31874.94</v>
      </c>
      <c r="R26" s="295">
        <v>32408.719999999998</v>
      </c>
      <c r="S26" s="295">
        <v>34029.909999999996</v>
      </c>
      <c r="T26" s="295">
        <v>33440.620000000003</v>
      </c>
      <c r="U26" s="295">
        <v>34871.440000000002</v>
      </c>
      <c r="V26" s="295">
        <v>36926.39</v>
      </c>
      <c r="W26" s="295">
        <v>37875.17</v>
      </c>
      <c r="X26" s="295">
        <v>39744.44</v>
      </c>
    </row>
    <row r="27" spans="1:24" x14ac:dyDescent="0.2">
      <c r="A27" s="1">
        <v>32</v>
      </c>
      <c r="B27" t="s">
        <v>34</v>
      </c>
      <c r="C27" s="295">
        <v>3432.4199999999996</v>
      </c>
      <c r="D27" s="295">
        <v>3450.4199999999996</v>
      </c>
      <c r="E27" s="295">
        <v>4817.8599999999997</v>
      </c>
      <c r="F27" s="295">
        <v>5978.73</v>
      </c>
      <c r="G27" s="295">
        <v>6215.5599999999995</v>
      </c>
      <c r="H27" s="295">
        <v>6657.51</v>
      </c>
      <c r="I27" s="295">
        <v>7177.3399999999992</v>
      </c>
      <c r="J27" s="295">
        <v>6795.86</v>
      </c>
      <c r="K27" s="295">
        <v>7206.5</v>
      </c>
      <c r="L27" s="295">
        <v>5365.55</v>
      </c>
      <c r="M27" s="295">
        <v>5669.69</v>
      </c>
      <c r="N27" s="295">
        <v>5700.29</v>
      </c>
      <c r="O27" s="295">
        <v>5969.4699999999993</v>
      </c>
      <c r="P27" s="295">
        <v>6528.99</v>
      </c>
      <c r="Q27" s="295">
        <v>7241.22</v>
      </c>
      <c r="R27" s="295">
        <v>7436.5300000000007</v>
      </c>
      <c r="S27" s="295">
        <v>7226.17</v>
      </c>
      <c r="T27" s="295">
        <v>7480.8600000000006</v>
      </c>
      <c r="U27" s="295">
        <v>8136.7900000000009</v>
      </c>
      <c r="V27" s="295">
        <v>8283.9700000000012</v>
      </c>
      <c r="W27" s="295">
        <v>8407.4600000000009</v>
      </c>
      <c r="X27" s="295">
        <v>8533.2800000000007</v>
      </c>
    </row>
    <row r="28" spans="1:24" x14ac:dyDescent="0.2">
      <c r="A28" s="1">
        <v>33</v>
      </c>
      <c r="B28" t="s">
        <v>35</v>
      </c>
      <c r="C28" s="295">
        <v>6484.18</v>
      </c>
      <c r="D28" s="295">
        <v>6670.34</v>
      </c>
      <c r="E28" s="295">
        <v>6950.55</v>
      </c>
      <c r="F28" s="295">
        <v>7253.9299999999994</v>
      </c>
      <c r="G28" s="295">
        <v>7626.95</v>
      </c>
      <c r="H28" s="295">
        <v>7434.04</v>
      </c>
      <c r="I28" s="295">
        <v>7019.9100000000008</v>
      </c>
      <c r="J28" s="295">
        <v>7521.63</v>
      </c>
      <c r="K28" s="295">
        <v>7914.0899999999992</v>
      </c>
      <c r="L28" s="295">
        <v>8226.5999999999985</v>
      </c>
      <c r="M28" s="295">
        <v>8274.66</v>
      </c>
      <c r="N28" s="295">
        <v>8281.7200000000012</v>
      </c>
      <c r="O28" s="295">
        <v>7415.71</v>
      </c>
      <c r="P28" s="295">
        <v>6878.4</v>
      </c>
      <c r="Q28" s="295">
        <v>7082.4999999999991</v>
      </c>
      <c r="R28" s="295">
        <v>7490.1100000000006</v>
      </c>
      <c r="S28" s="295">
        <v>7451.7000000000016</v>
      </c>
      <c r="T28" s="295">
        <v>7323.2400000000007</v>
      </c>
      <c r="U28" s="295">
        <v>7432.5600000000013</v>
      </c>
      <c r="V28" s="295">
        <v>7940.24</v>
      </c>
      <c r="W28" s="295">
        <v>8507.82</v>
      </c>
      <c r="X28" s="295">
        <v>8341.0899999999983</v>
      </c>
    </row>
    <row r="29" spans="1:24" x14ac:dyDescent="0.2">
      <c r="A29" s="1">
        <v>34</v>
      </c>
      <c r="B29" t="s">
        <v>952</v>
      </c>
      <c r="C29" s="295">
        <v>475.72</v>
      </c>
      <c r="D29" s="295">
        <v>452.69</v>
      </c>
      <c r="E29" s="295">
        <v>483.63</v>
      </c>
      <c r="F29" s="295">
        <v>518.38</v>
      </c>
      <c r="G29" s="295">
        <v>582.57000000000005</v>
      </c>
      <c r="H29" s="295">
        <v>554.42999999999995</v>
      </c>
      <c r="I29" s="295">
        <v>444.15</v>
      </c>
      <c r="J29" s="295">
        <v>381.42</v>
      </c>
      <c r="K29" s="295">
        <v>423.64</v>
      </c>
      <c r="L29" s="295">
        <v>453.14</v>
      </c>
      <c r="M29" s="295">
        <v>484.66</v>
      </c>
      <c r="N29" s="295">
        <v>528.45000000000005</v>
      </c>
      <c r="O29" s="295">
        <v>521.78</v>
      </c>
      <c r="P29" s="295">
        <v>518.86</v>
      </c>
      <c r="Q29" s="295">
        <v>504.86</v>
      </c>
      <c r="R29" s="295">
        <v>455.36</v>
      </c>
      <c r="S29" s="295">
        <v>469.85</v>
      </c>
      <c r="T29" s="295">
        <v>479.71</v>
      </c>
      <c r="U29" s="295">
        <v>521.96</v>
      </c>
      <c r="V29" s="295">
        <v>544.37</v>
      </c>
      <c r="W29" s="295">
        <v>515.92999999999995</v>
      </c>
      <c r="X29" s="295">
        <v>560.21</v>
      </c>
    </row>
    <row r="30" spans="1:24" x14ac:dyDescent="0.2">
      <c r="A30" s="1">
        <v>41</v>
      </c>
      <c r="B30" t="s">
        <v>36</v>
      </c>
      <c r="C30" s="295">
        <v>1749.05</v>
      </c>
      <c r="D30" s="295">
        <v>1746.97</v>
      </c>
      <c r="E30" s="295">
        <v>1776.35</v>
      </c>
      <c r="F30" s="295">
        <v>1801.04</v>
      </c>
      <c r="G30" s="295">
        <v>1990.34</v>
      </c>
      <c r="H30" s="295">
        <v>2122.3500000000004</v>
      </c>
      <c r="I30" s="295">
        <v>2239.9899999999998</v>
      </c>
      <c r="J30" s="295">
        <v>2193.9399999999996</v>
      </c>
      <c r="K30" s="295">
        <v>2469.63</v>
      </c>
      <c r="L30" s="295">
        <v>2481.6400000000003</v>
      </c>
      <c r="M30" s="295">
        <v>2590</v>
      </c>
      <c r="N30" s="295">
        <v>2492.44</v>
      </c>
      <c r="O30" s="295">
        <v>2503.8500000000004</v>
      </c>
      <c r="P30" s="295">
        <v>2688.58</v>
      </c>
      <c r="Q30" s="295">
        <v>2862.46</v>
      </c>
      <c r="R30" s="295">
        <v>3409.9800000000005</v>
      </c>
      <c r="S30" s="295">
        <v>3379.3100000000004</v>
      </c>
      <c r="T30" s="295">
        <v>3762.39</v>
      </c>
      <c r="U30" s="295">
        <v>3661.67</v>
      </c>
      <c r="V30" s="295">
        <v>4274.8</v>
      </c>
      <c r="W30" s="295">
        <v>4496.76</v>
      </c>
      <c r="X30" s="295">
        <v>4601.8</v>
      </c>
    </row>
    <row r="31" spans="1:24" x14ac:dyDescent="0.2">
      <c r="A31" s="1">
        <v>51</v>
      </c>
      <c r="B31" t="s">
        <v>37</v>
      </c>
      <c r="C31" s="295">
        <v>0</v>
      </c>
      <c r="D31" s="295">
        <v>0</v>
      </c>
      <c r="E31" s="295">
        <v>0</v>
      </c>
      <c r="F31" s="295">
        <v>0</v>
      </c>
      <c r="G31" s="295">
        <v>0</v>
      </c>
      <c r="H31" s="295">
        <v>0</v>
      </c>
      <c r="I31" s="295">
        <v>0</v>
      </c>
      <c r="J31" s="295">
        <v>0</v>
      </c>
      <c r="K31" s="295">
        <v>0</v>
      </c>
      <c r="L31" s="295">
        <v>0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0</v>
      </c>
      <c r="S31" s="295">
        <v>0</v>
      </c>
      <c r="T31" s="295">
        <v>0</v>
      </c>
      <c r="U31" s="295">
        <v>0</v>
      </c>
      <c r="V31" s="295">
        <v>0</v>
      </c>
      <c r="W31" s="295">
        <v>0</v>
      </c>
      <c r="X31" s="295">
        <v>0</v>
      </c>
    </row>
    <row r="32" spans="1:24" x14ac:dyDescent="0.2">
      <c r="A32" s="1">
        <v>61</v>
      </c>
      <c r="B32" t="s">
        <v>38</v>
      </c>
      <c r="C32" s="295">
        <v>105.64</v>
      </c>
      <c r="D32" s="295">
        <v>112.63</v>
      </c>
      <c r="E32" s="295">
        <v>139.66</v>
      </c>
      <c r="F32" s="295">
        <v>149.93</v>
      </c>
      <c r="G32" s="295">
        <v>164.59</v>
      </c>
      <c r="H32" s="295">
        <v>143.13</v>
      </c>
      <c r="I32" s="295">
        <v>147.30000000000001</v>
      </c>
      <c r="J32" s="295">
        <v>174.84</v>
      </c>
      <c r="K32" s="295">
        <v>181.58</v>
      </c>
      <c r="L32" s="295">
        <v>199.33</v>
      </c>
      <c r="M32" s="295">
        <v>220.97</v>
      </c>
      <c r="N32" s="295">
        <v>207.67</v>
      </c>
      <c r="O32" s="295">
        <v>199.04</v>
      </c>
      <c r="P32" s="295">
        <v>309.79000000000002</v>
      </c>
      <c r="Q32" s="295">
        <v>408.66</v>
      </c>
      <c r="R32" s="295">
        <v>440.09</v>
      </c>
      <c r="S32" s="295">
        <v>498.06</v>
      </c>
      <c r="T32" s="295">
        <v>486.14</v>
      </c>
      <c r="U32" s="295">
        <v>535.67999999999995</v>
      </c>
      <c r="V32" s="295">
        <v>544.76</v>
      </c>
      <c r="W32" s="295">
        <v>596.66</v>
      </c>
      <c r="X32" s="295">
        <v>652.32000000000005</v>
      </c>
    </row>
    <row r="33" spans="1:24" x14ac:dyDescent="0.2">
      <c r="A33" s="1">
        <v>62</v>
      </c>
      <c r="B33" t="s">
        <v>39</v>
      </c>
      <c r="C33" s="295">
        <v>13379.91</v>
      </c>
      <c r="D33" s="295">
        <v>13533.37</v>
      </c>
      <c r="E33" s="295">
        <v>14816.89</v>
      </c>
      <c r="F33" s="295">
        <v>17134.29</v>
      </c>
      <c r="G33" s="295">
        <v>17844.09</v>
      </c>
      <c r="H33" s="295">
        <v>16102.19</v>
      </c>
      <c r="I33" s="295">
        <v>18542.439999999999</v>
      </c>
      <c r="J33" s="295">
        <v>17930.64</v>
      </c>
      <c r="K33" s="295">
        <v>18450.080000000002</v>
      </c>
      <c r="L33" s="295">
        <v>19642.080000000002</v>
      </c>
      <c r="M33" s="295">
        <v>19196.400000000001</v>
      </c>
      <c r="N33" s="295">
        <v>17106.03</v>
      </c>
      <c r="O33" s="295">
        <v>17335.04</v>
      </c>
      <c r="P33" s="295">
        <v>16394.54</v>
      </c>
      <c r="Q33" s="295">
        <v>16168.68</v>
      </c>
      <c r="R33" s="295">
        <v>15763.38</v>
      </c>
      <c r="S33" s="295">
        <v>16202.25</v>
      </c>
      <c r="T33" s="295">
        <v>16249.82</v>
      </c>
      <c r="U33" s="295">
        <v>17087.2</v>
      </c>
      <c r="V33" s="295">
        <v>18642.79</v>
      </c>
      <c r="W33" s="295">
        <v>19579.349999999999</v>
      </c>
      <c r="X33" s="295">
        <v>19854.419999999998</v>
      </c>
    </row>
    <row r="34" spans="1:24" s="165" customFormat="1" ht="20.100000000000001" customHeight="1" x14ac:dyDescent="0.2">
      <c r="A34" s="771" t="s">
        <v>942</v>
      </c>
      <c r="B34" s="772" t="s">
        <v>5</v>
      </c>
      <c r="C34" s="773">
        <f>SUM(C21:C33)</f>
        <v>65632.599999999991</v>
      </c>
      <c r="D34" s="773">
        <f t="shared" ref="D34:X34" si="3">SUM(D21:D33)</f>
        <v>64983.67</v>
      </c>
      <c r="E34" s="773">
        <f t="shared" si="3"/>
        <v>67710.44</v>
      </c>
      <c r="F34" s="773">
        <f t="shared" si="3"/>
        <v>73408.100000000006</v>
      </c>
      <c r="G34" s="773">
        <f t="shared" si="3"/>
        <v>78022.139999999985</v>
      </c>
      <c r="H34" s="773">
        <f t="shared" si="3"/>
        <v>80432.800000000003</v>
      </c>
      <c r="I34" s="773">
        <f t="shared" si="3"/>
        <v>83964.81</v>
      </c>
      <c r="J34" s="773">
        <f t="shared" si="3"/>
        <v>88618.63</v>
      </c>
      <c r="K34" s="773">
        <f t="shared" si="3"/>
        <v>91220.150000000009</v>
      </c>
      <c r="L34" s="773">
        <f t="shared" si="3"/>
        <v>95446.38</v>
      </c>
      <c r="M34" s="773">
        <f t="shared" si="3"/>
        <v>97661.94</v>
      </c>
      <c r="N34" s="773">
        <f t="shared" si="3"/>
        <v>97380.349999999991</v>
      </c>
      <c r="O34" s="773">
        <f t="shared" si="3"/>
        <v>98532.760000000009</v>
      </c>
      <c r="P34" s="773">
        <f t="shared" si="3"/>
        <v>99913.48000000001</v>
      </c>
      <c r="Q34" s="773">
        <f t="shared" si="3"/>
        <v>102185.95000000001</v>
      </c>
      <c r="R34" s="773">
        <f t="shared" si="3"/>
        <v>102599</v>
      </c>
      <c r="S34" s="773">
        <f t="shared" si="3"/>
        <v>105032.7</v>
      </c>
      <c r="T34" s="773">
        <f t="shared" si="3"/>
        <v>106278.33000000002</v>
      </c>
      <c r="U34" s="773">
        <f t="shared" si="3"/>
        <v>109388.58999999998</v>
      </c>
      <c r="V34" s="773">
        <f t="shared" si="3"/>
        <v>116454.10999999999</v>
      </c>
      <c r="W34" s="773">
        <f t="shared" si="3"/>
        <v>121301.44999999998</v>
      </c>
      <c r="X34" s="773">
        <f t="shared" si="3"/>
        <v>126622.23000000001</v>
      </c>
    </row>
    <row r="35" spans="1:24" s="165" customFormat="1" ht="20.100000000000001" customHeight="1" x14ac:dyDescent="0.2">
      <c r="A35" s="768"/>
      <c r="B35" s="774" t="s">
        <v>953</v>
      </c>
      <c r="C35" s="777">
        <f>C22+C26+C27+C28+C29</f>
        <v>34647.75</v>
      </c>
      <c r="D35" s="777">
        <f t="shared" ref="D35:X35" si="4">D22+D26+D27+D28+D29</f>
        <v>33366.61</v>
      </c>
      <c r="E35" s="777">
        <f t="shared" si="4"/>
        <v>34323.49</v>
      </c>
      <c r="F35" s="777">
        <f t="shared" si="4"/>
        <v>36752.969999999994</v>
      </c>
      <c r="G35" s="777">
        <f t="shared" si="4"/>
        <v>38694.74</v>
      </c>
      <c r="H35" s="777">
        <f t="shared" si="4"/>
        <v>42086.47</v>
      </c>
      <c r="I35" s="777">
        <f t="shared" si="4"/>
        <v>44180.26</v>
      </c>
      <c r="J35" s="777">
        <f t="shared" si="4"/>
        <v>49165.549999999996</v>
      </c>
      <c r="K35" s="777">
        <f t="shared" si="4"/>
        <v>51219.07</v>
      </c>
      <c r="L35" s="777">
        <f t="shared" si="4"/>
        <v>52749.18</v>
      </c>
      <c r="M35" s="777">
        <f t="shared" si="4"/>
        <v>53525.960000000006</v>
      </c>
      <c r="N35" s="777">
        <f t="shared" si="4"/>
        <v>54632.14</v>
      </c>
      <c r="O35" s="777">
        <f t="shared" si="4"/>
        <v>54951.840000000004</v>
      </c>
      <c r="P35" s="777">
        <f t="shared" si="4"/>
        <v>55983.229999999996</v>
      </c>
      <c r="Q35" s="777">
        <f t="shared" si="4"/>
        <v>57692.88</v>
      </c>
      <c r="R35" s="777">
        <f t="shared" si="4"/>
        <v>58395.1</v>
      </c>
      <c r="S35" s="777">
        <f t="shared" si="4"/>
        <v>59740.08</v>
      </c>
      <c r="T35" s="777">
        <f t="shared" si="4"/>
        <v>59696.090000000004</v>
      </c>
      <c r="U35" s="777">
        <f t="shared" si="4"/>
        <v>62366.32</v>
      </c>
      <c r="V35" s="777">
        <f t="shared" si="4"/>
        <v>65757.02</v>
      </c>
      <c r="W35" s="777">
        <f t="shared" si="4"/>
        <v>67664.169999999984</v>
      </c>
      <c r="X35" s="777">
        <f t="shared" si="4"/>
        <v>70134.02</v>
      </c>
    </row>
    <row r="36" spans="1:24" s="4" customFormat="1" ht="18" customHeight="1" x14ac:dyDescent="0.2">
      <c r="A36" s="255" t="s">
        <v>639</v>
      </c>
      <c r="B36" s="7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1:24" ht="20.100000000000001" customHeight="1" x14ac:dyDescent="0.2">
      <c r="A37" s="45" t="str">
        <f>Index!B35</f>
        <v>Table 4c    Employment by institutional sector, average wage and salary rates, FY2004-FY2018</v>
      </c>
      <c r="R37"/>
    </row>
    <row r="38" spans="1:24" s="32" customFormat="1" ht="20.100000000000001" customHeight="1" x14ac:dyDescent="0.2">
      <c r="A38" s="17"/>
      <c r="B38" s="16"/>
      <c r="C38" s="49" t="str">
        <f>C2</f>
        <v>FY1997</v>
      </c>
      <c r="D38" s="49" t="str">
        <f t="shared" ref="D38:X38" si="5">D2</f>
        <v>FY1998</v>
      </c>
      <c r="E38" s="49" t="str">
        <f t="shared" si="5"/>
        <v>FY1999</v>
      </c>
      <c r="F38" s="49" t="str">
        <f t="shared" si="5"/>
        <v>FY2000</v>
      </c>
      <c r="G38" s="49" t="str">
        <f t="shared" si="5"/>
        <v>FY2001</v>
      </c>
      <c r="H38" s="49" t="str">
        <f t="shared" si="5"/>
        <v>FY2002</v>
      </c>
      <c r="I38" s="49" t="str">
        <f t="shared" si="5"/>
        <v>FY2003</v>
      </c>
      <c r="J38" s="49" t="str">
        <f t="shared" si="5"/>
        <v>FY2004</v>
      </c>
      <c r="K38" s="49" t="str">
        <f t="shared" si="5"/>
        <v>FY2005</v>
      </c>
      <c r="L38" s="49" t="str">
        <f t="shared" si="5"/>
        <v>FY2006</v>
      </c>
      <c r="M38" s="49" t="str">
        <f t="shared" si="5"/>
        <v>FY2007</v>
      </c>
      <c r="N38" s="49" t="str">
        <f t="shared" si="5"/>
        <v>FY2008</v>
      </c>
      <c r="O38" s="49" t="str">
        <f t="shared" si="5"/>
        <v>FY2009</v>
      </c>
      <c r="P38" s="49" t="str">
        <f t="shared" si="5"/>
        <v>FY2010</v>
      </c>
      <c r="Q38" s="49" t="str">
        <f t="shared" si="5"/>
        <v>FY2011</v>
      </c>
      <c r="R38" s="49" t="str">
        <f t="shared" si="5"/>
        <v>FY2012</v>
      </c>
      <c r="S38" s="49" t="str">
        <f t="shared" si="5"/>
        <v>FY2013</v>
      </c>
      <c r="T38" s="49" t="str">
        <f t="shared" si="5"/>
        <v>FY2014</v>
      </c>
      <c r="U38" s="49" t="str">
        <f t="shared" si="5"/>
        <v>FY2015</v>
      </c>
      <c r="V38" s="49" t="str">
        <f t="shared" si="5"/>
        <v>FY2016</v>
      </c>
      <c r="W38" s="49" t="str">
        <f t="shared" si="5"/>
        <v>FY2017</v>
      </c>
      <c r="X38" s="49" t="str">
        <f t="shared" si="5"/>
        <v>FY2018</v>
      </c>
    </row>
    <row r="39" spans="1:24" ht="20.100000000000001" customHeight="1" x14ac:dyDescent="0.2">
      <c r="A39" s="1">
        <v>11</v>
      </c>
      <c r="B39" t="s">
        <v>31</v>
      </c>
      <c r="C39" s="295">
        <f>IF(C3&gt;9,C21/C3*1000,"..")</f>
        <v>5735.0191141737059</v>
      </c>
      <c r="D39" s="295">
        <f t="shared" ref="D39:X51" si="6">IF(D3&gt;9,D21/D3*1000,"..")</f>
        <v>5438.9754994288996</v>
      </c>
      <c r="E39" s="295">
        <f t="shared" si="6"/>
        <v>5691.0872070687674</v>
      </c>
      <c r="F39" s="295">
        <f t="shared" si="6"/>
        <v>5064.0476879077078</v>
      </c>
      <c r="G39" s="295">
        <f t="shared" si="6"/>
        <v>4995.4311673468437</v>
      </c>
      <c r="H39" s="295">
        <f t="shared" si="6"/>
        <v>4746.1808881207553</v>
      </c>
      <c r="I39" s="295">
        <f t="shared" si="6"/>
        <v>4350.6430758404103</v>
      </c>
      <c r="J39" s="295">
        <f t="shared" si="6"/>
        <v>4141.2687803028793</v>
      </c>
      <c r="K39" s="295">
        <f t="shared" si="6"/>
        <v>4648.005624861421</v>
      </c>
      <c r="L39" s="295">
        <f t="shared" si="6"/>
        <v>4665.0498304371467</v>
      </c>
      <c r="M39" s="295">
        <f t="shared" si="6"/>
        <v>4760.5907441202407</v>
      </c>
      <c r="N39" s="295">
        <f t="shared" si="6"/>
        <v>4861.306510036221</v>
      </c>
      <c r="O39" s="295">
        <f t="shared" si="6"/>
        <v>4883.9267096622252</v>
      </c>
      <c r="P39" s="295">
        <f t="shared" si="6"/>
        <v>4445.2340733331766</v>
      </c>
      <c r="Q39" s="295">
        <f t="shared" si="6"/>
        <v>4891.6203272303928</v>
      </c>
      <c r="R39" s="295">
        <f t="shared" si="6"/>
        <v>4797.6125374501626</v>
      </c>
      <c r="S39" s="295">
        <f t="shared" si="6"/>
        <v>4843.3723908560078</v>
      </c>
      <c r="T39" s="295">
        <f t="shared" si="6"/>
        <v>5095.2384302084274</v>
      </c>
      <c r="U39" s="295">
        <f t="shared" si="6"/>
        <v>5301.3826386712626</v>
      </c>
      <c r="V39" s="295">
        <f t="shared" si="6"/>
        <v>5510.1990345045888</v>
      </c>
      <c r="W39" s="295">
        <f t="shared" si="6"/>
        <v>5903.1189786556934</v>
      </c>
      <c r="X39" s="295">
        <f t="shared" si="6"/>
        <v>6315.956009075916</v>
      </c>
    </row>
    <row r="40" spans="1:24" x14ac:dyDescent="0.2">
      <c r="A40" s="1">
        <v>12</v>
      </c>
      <c r="B40" t="s">
        <v>32</v>
      </c>
      <c r="C40" s="295">
        <f t="shared" ref="C40:R53" si="7">IF(C4&gt;9,C22/C4*1000,"..")</f>
        <v>10137.349218168278</v>
      </c>
      <c r="D40" s="295">
        <f t="shared" si="7"/>
        <v>10224.507145474532</v>
      </c>
      <c r="E40" s="295">
        <f t="shared" si="7"/>
        <v>10442.183333333332</v>
      </c>
      <c r="F40" s="295">
        <f t="shared" si="7"/>
        <v>10882.604255319149</v>
      </c>
      <c r="G40" s="295">
        <f t="shared" si="7"/>
        <v>10873.272995303234</v>
      </c>
      <c r="H40" s="295">
        <f t="shared" si="7"/>
        <v>10726.240126382305</v>
      </c>
      <c r="I40" s="295">
        <f t="shared" si="7"/>
        <v>11466.432492434955</v>
      </c>
      <c r="J40" s="295">
        <f t="shared" si="7"/>
        <v>11347.57971014493</v>
      </c>
      <c r="K40" s="295">
        <f t="shared" si="7"/>
        <v>11600.872254607129</v>
      </c>
      <c r="L40" s="295">
        <f t="shared" si="7"/>
        <v>11654.6112886049</v>
      </c>
      <c r="M40" s="295">
        <f t="shared" si="7"/>
        <v>10895.567431625275</v>
      </c>
      <c r="N40" s="295">
        <f t="shared" si="7"/>
        <v>11592.513829133373</v>
      </c>
      <c r="O40" s="295">
        <f t="shared" si="7"/>
        <v>11719.988449321398</v>
      </c>
      <c r="P40" s="295">
        <f t="shared" si="7"/>
        <v>13020.006136851795</v>
      </c>
      <c r="Q40" s="295">
        <f t="shared" si="7"/>
        <v>12570.042893909063</v>
      </c>
      <c r="R40" s="295">
        <f t="shared" si="7"/>
        <v>12523.625627398877</v>
      </c>
      <c r="S40" s="295">
        <f t="shared" si="6"/>
        <v>12518.45925925926</v>
      </c>
      <c r="T40" s="295">
        <f t="shared" si="6"/>
        <v>12411.38009049774</v>
      </c>
      <c r="U40" s="295">
        <f t="shared" si="6"/>
        <v>12261.903225806451</v>
      </c>
      <c r="V40" s="295">
        <f t="shared" si="6"/>
        <v>12486.59420289855</v>
      </c>
      <c r="W40" s="295">
        <f t="shared" si="6"/>
        <v>12812.638672887508</v>
      </c>
      <c r="X40" s="295">
        <f t="shared" si="6"/>
        <v>13355.670103092782</v>
      </c>
    </row>
    <row r="41" spans="1:24" x14ac:dyDescent="0.2">
      <c r="A41" s="1">
        <v>21</v>
      </c>
      <c r="B41" t="s">
        <v>949</v>
      </c>
      <c r="C41" s="295">
        <f t="shared" si="7"/>
        <v>13374.954407294832</v>
      </c>
      <c r="D41" s="295">
        <f t="shared" si="6"/>
        <v>14199.34604904632</v>
      </c>
      <c r="E41" s="295">
        <f t="shared" si="6"/>
        <v>12470.62344139651</v>
      </c>
      <c r="F41" s="295">
        <f t="shared" si="6"/>
        <v>12039.504950495049</v>
      </c>
      <c r="G41" s="295">
        <f t="shared" si="6"/>
        <v>10597.78656126482</v>
      </c>
      <c r="H41" s="295">
        <f t="shared" si="6"/>
        <v>13668.699551569507</v>
      </c>
      <c r="I41" s="295">
        <f t="shared" si="6"/>
        <v>14852.423529411764</v>
      </c>
      <c r="J41" s="295">
        <f t="shared" si="6"/>
        <v>15145.643340857789</v>
      </c>
      <c r="K41" s="295">
        <f t="shared" si="6"/>
        <v>17720.714285714286</v>
      </c>
      <c r="L41" s="295">
        <f t="shared" si="6"/>
        <v>17930.741482965932</v>
      </c>
      <c r="M41" s="295">
        <f t="shared" si="6"/>
        <v>19185.136186770429</v>
      </c>
      <c r="N41" s="295">
        <f t="shared" si="6"/>
        <v>17411.357142857145</v>
      </c>
      <c r="O41" s="295">
        <f t="shared" si="6"/>
        <v>18471.895910780666</v>
      </c>
      <c r="P41" s="295">
        <f t="shared" si="6"/>
        <v>18213.426086956519</v>
      </c>
      <c r="Q41" s="295">
        <f t="shared" si="6"/>
        <v>18231.193277310922</v>
      </c>
      <c r="R41" s="295">
        <f t="shared" si="6"/>
        <v>17861.655629139073</v>
      </c>
      <c r="S41" s="295">
        <f t="shared" si="6"/>
        <v>18828.442906574393</v>
      </c>
      <c r="T41" s="295">
        <f t="shared" si="6"/>
        <v>18991.492281303603</v>
      </c>
      <c r="U41" s="295">
        <f t="shared" si="6"/>
        <v>18023.396226415094</v>
      </c>
      <c r="V41" s="295">
        <f t="shared" si="6"/>
        <v>18591.699346405232</v>
      </c>
      <c r="W41" s="295">
        <f t="shared" si="6"/>
        <v>16913.396226415094</v>
      </c>
      <c r="X41" s="295">
        <f t="shared" si="6"/>
        <v>17411.549755301796</v>
      </c>
    </row>
    <row r="42" spans="1:24" x14ac:dyDescent="0.2">
      <c r="A42" s="1">
        <v>22</v>
      </c>
      <c r="B42" t="s">
        <v>950</v>
      </c>
      <c r="C42" s="295">
        <f t="shared" si="7"/>
        <v>13719.04761904762</v>
      </c>
      <c r="D42" s="295">
        <f t="shared" si="6"/>
        <v>12628.510638297872</v>
      </c>
      <c r="E42" s="295">
        <f t="shared" si="6"/>
        <v>14186.666666666666</v>
      </c>
      <c r="F42" s="295">
        <f t="shared" si="6"/>
        <v>14140.888888888891</v>
      </c>
      <c r="G42" s="295">
        <f t="shared" si="6"/>
        <v>15569.545454545454</v>
      </c>
      <c r="H42" s="295">
        <f t="shared" si="6"/>
        <v>14748.96551724138</v>
      </c>
      <c r="I42" s="295">
        <f t="shared" si="6"/>
        <v>14472.786885245903</v>
      </c>
      <c r="J42" s="295">
        <f t="shared" si="6"/>
        <v>13984.470588235296</v>
      </c>
      <c r="K42" s="295">
        <f t="shared" si="6"/>
        <v>14706.162162162162</v>
      </c>
      <c r="L42" s="295">
        <f t="shared" si="6"/>
        <v>14826.934673366834</v>
      </c>
      <c r="M42" s="295">
        <f t="shared" si="6"/>
        <v>13609.592760180994</v>
      </c>
      <c r="N42" s="295">
        <f t="shared" si="6"/>
        <v>14161.773399014779</v>
      </c>
      <c r="O42" s="295">
        <f t="shared" si="6"/>
        <v>14996.714975845411</v>
      </c>
      <c r="P42" s="295">
        <f t="shared" si="6"/>
        <v>14103.247863247861</v>
      </c>
      <c r="Q42" s="295">
        <f t="shared" si="6"/>
        <v>15185.981308411216</v>
      </c>
      <c r="R42" s="295">
        <f t="shared" si="6"/>
        <v>12991.394422310757</v>
      </c>
      <c r="S42" s="295">
        <f t="shared" si="6"/>
        <v>12563.464566929133</v>
      </c>
      <c r="T42" s="295">
        <f t="shared" si="6"/>
        <v>15360.173160173159</v>
      </c>
      <c r="U42" s="295">
        <f t="shared" si="6"/>
        <v>15553.360995850622</v>
      </c>
      <c r="V42" s="295">
        <f t="shared" si="6"/>
        <v>16905.587044534415</v>
      </c>
      <c r="W42" s="295">
        <f t="shared" si="6"/>
        <v>17369.0625</v>
      </c>
      <c r="X42" s="295">
        <f t="shared" si="6"/>
        <v>18412.977099236643</v>
      </c>
    </row>
    <row r="43" spans="1:24" x14ac:dyDescent="0.2">
      <c r="A43" s="1">
        <v>23</v>
      </c>
      <c r="B43" t="s">
        <v>951</v>
      </c>
      <c r="C43" s="295">
        <f t="shared" si="7"/>
        <v>11803.589743589744</v>
      </c>
      <c r="D43" s="295">
        <f t="shared" si="6"/>
        <v>10892.314566577301</v>
      </c>
      <c r="E43" s="295">
        <f t="shared" si="6"/>
        <v>10217.735849056604</v>
      </c>
      <c r="F43" s="295">
        <f t="shared" si="6"/>
        <v>8894.9566334725332</v>
      </c>
      <c r="G43" s="295">
        <f t="shared" si="6"/>
        <v>9365.5555555555547</v>
      </c>
      <c r="H43" s="295">
        <f t="shared" si="6"/>
        <v>9174.4</v>
      </c>
      <c r="I43" s="295">
        <f t="shared" si="6"/>
        <v>9707.2727272727279</v>
      </c>
      <c r="J43" s="295">
        <f t="shared" si="6"/>
        <v>9820.8849557522135</v>
      </c>
      <c r="K43" s="295">
        <f t="shared" si="6"/>
        <v>10639.298245614036</v>
      </c>
      <c r="L43" s="295">
        <f t="shared" si="6"/>
        <v>10506.24</v>
      </c>
      <c r="M43" s="295">
        <f t="shared" si="6"/>
        <v>9131.0810810810817</v>
      </c>
      <c r="N43" s="295">
        <f t="shared" si="6"/>
        <v>10766.412213740459</v>
      </c>
      <c r="O43" s="295">
        <f t="shared" si="6"/>
        <v>10752.51798561151</v>
      </c>
      <c r="P43" s="295">
        <f t="shared" si="6"/>
        <v>11286.176470588236</v>
      </c>
      <c r="Q43" s="295">
        <f t="shared" si="6"/>
        <v>12929.18918918919</v>
      </c>
      <c r="R43" s="295">
        <f t="shared" si="6"/>
        <v>12995.266272189347</v>
      </c>
      <c r="S43" s="295">
        <f t="shared" si="6"/>
        <v>11953.743016759779</v>
      </c>
      <c r="T43" s="295">
        <f t="shared" si="6"/>
        <v>14046.432160804019</v>
      </c>
      <c r="U43" s="295">
        <f t="shared" si="6"/>
        <v>14544.147465437789</v>
      </c>
      <c r="V43" s="295">
        <f t="shared" si="6"/>
        <v>17119.518072289156</v>
      </c>
      <c r="W43" s="295">
        <f t="shared" si="6"/>
        <v>19524.81099656357</v>
      </c>
      <c r="X43" s="295">
        <f t="shared" si="6"/>
        <v>20101.333333333336</v>
      </c>
    </row>
    <row r="44" spans="1:24" x14ac:dyDescent="0.2">
      <c r="A44" s="1">
        <v>31</v>
      </c>
      <c r="B44" t="s">
        <v>33</v>
      </c>
      <c r="C44" s="295">
        <f t="shared" si="7"/>
        <v>9404.7702465974944</v>
      </c>
      <c r="D44" s="295">
        <f t="shared" si="6"/>
        <v>9356.6932860100569</v>
      </c>
      <c r="E44" s="295">
        <f t="shared" si="6"/>
        <v>10334.187643020596</v>
      </c>
      <c r="F44" s="295">
        <f t="shared" si="6"/>
        <v>11180.343318747899</v>
      </c>
      <c r="G44" s="295">
        <f t="shared" si="6"/>
        <v>11758.878320760905</v>
      </c>
      <c r="H44" s="295">
        <f t="shared" si="6"/>
        <v>11627.69144144144</v>
      </c>
      <c r="I44" s="295">
        <f t="shared" si="6"/>
        <v>11523.410162388685</v>
      </c>
      <c r="J44" s="295">
        <f t="shared" si="6"/>
        <v>13235.681987577638</v>
      </c>
      <c r="K44" s="295">
        <f t="shared" si="6"/>
        <v>12985.295920773406</v>
      </c>
      <c r="L44" s="295">
        <f t="shared" si="6"/>
        <v>12517.652129297074</v>
      </c>
      <c r="M44" s="295">
        <f t="shared" si="6"/>
        <v>12550.675327353336</v>
      </c>
      <c r="N44" s="295">
        <f t="shared" si="6"/>
        <v>12639.21342530629</v>
      </c>
      <c r="O44" s="295">
        <f t="shared" si="6"/>
        <v>13044.137203166229</v>
      </c>
      <c r="P44" s="295">
        <f t="shared" si="6"/>
        <v>12996.768261184006</v>
      </c>
      <c r="Q44" s="295">
        <f t="shared" si="6"/>
        <v>13176.907813145928</v>
      </c>
      <c r="R44" s="295">
        <f t="shared" si="6"/>
        <v>13139.558078248529</v>
      </c>
      <c r="S44" s="295">
        <f t="shared" si="6"/>
        <v>13548.28705086095</v>
      </c>
      <c r="T44" s="295">
        <f t="shared" si="6"/>
        <v>13505.904684975767</v>
      </c>
      <c r="U44" s="295">
        <f t="shared" si="6"/>
        <v>14139.458692346681</v>
      </c>
      <c r="V44" s="295">
        <f t="shared" si="6"/>
        <v>14825.410017063134</v>
      </c>
      <c r="W44" s="295">
        <f t="shared" si="6"/>
        <v>15014.933597621406</v>
      </c>
      <c r="X44" s="295">
        <f t="shared" si="6"/>
        <v>15178.323467634142</v>
      </c>
    </row>
    <row r="45" spans="1:24" x14ac:dyDescent="0.2">
      <c r="A45" s="1">
        <v>32</v>
      </c>
      <c r="B45" t="s">
        <v>34</v>
      </c>
      <c r="C45" s="295">
        <f t="shared" si="7"/>
        <v>9521.2760055478484</v>
      </c>
      <c r="D45" s="295">
        <f t="shared" si="6"/>
        <v>10807.554970870136</v>
      </c>
      <c r="E45" s="295">
        <f t="shared" si="6"/>
        <v>11027.87950924739</v>
      </c>
      <c r="F45" s="295">
        <f t="shared" si="6"/>
        <v>11786.554953178906</v>
      </c>
      <c r="G45" s="295">
        <f t="shared" si="6"/>
        <v>10753.564013840829</v>
      </c>
      <c r="H45" s="295">
        <f t="shared" si="6"/>
        <v>11772.576965924563</v>
      </c>
      <c r="I45" s="295">
        <f t="shared" si="6"/>
        <v>12566.911211107803</v>
      </c>
      <c r="J45" s="295">
        <f t="shared" si="6"/>
        <v>12879.972708147754</v>
      </c>
      <c r="K45" s="295">
        <f t="shared" si="6"/>
        <v>13326.860841423948</v>
      </c>
      <c r="L45" s="295">
        <f t="shared" si="6"/>
        <v>16321.064638783269</v>
      </c>
      <c r="M45" s="295">
        <f t="shared" si="6"/>
        <v>13580.095808383232</v>
      </c>
      <c r="N45" s="295">
        <f t="shared" si="6"/>
        <v>14805.948051948051</v>
      </c>
      <c r="O45" s="295">
        <f t="shared" si="6"/>
        <v>15395.151515151512</v>
      </c>
      <c r="P45" s="295">
        <f t="shared" si="6"/>
        <v>15389.487330583383</v>
      </c>
      <c r="Q45" s="295">
        <f t="shared" si="6"/>
        <v>15423.258785942493</v>
      </c>
      <c r="R45" s="295">
        <f t="shared" si="6"/>
        <v>14446.877124817875</v>
      </c>
      <c r="S45" s="295">
        <f t="shared" si="6"/>
        <v>14613.083923154703</v>
      </c>
      <c r="T45" s="295">
        <f t="shared" si="6"/>
        <v>14704.393120393121</v>
      </c>
      <c r="U45" s="295">
        <f t="shared" si="6"/>
        <v>14293.877909530085</v>
      </c>
      <c r="V45" s="295">
        <f t="shared" si="6"/>
        <v>14590.876265962133</v>
      </c>
      <c r="W45" s="295">
        <f t="shared" si="6"/>
        <v>14659.91281604185</v>
      </c>
      <c r="X45" s="295">
        <f t="shared" si="6"/>
        <v>14814.722222222223</v>
      </c>
    </row>
    <row r="46" spans="1:24" x14ac:dyDescent="0.2">
      <c r="A46" s="1">
        <v>33</v>
      </c>
      <c r="B46" t="s">
        <v>35</v>
      </c>
      <c r="C46" s="295">
        <f t="shared" si="7"/>
        <v>6652.14670428315</v>
      </c>
      <c r="D46" s="295">
        <f t="shared" si="6"/>
        <v>6312.1268038798207</v>
      </c>
      <c r="E46" s="295">
        <f t="shared" si="6"/>
        <v>6152.290329718965</v>
      </c>
      <c r="F46" s="295">
        <f t="shared" si="6"/>
        <v>6367.2854948430977</v>
      </c>
      <c r="G46" s="295">
        <f t="shared" si="6"/>
        <v>6376.3554128731821</v>
      </c>
      <c r="H46" s="295">
        <f t="shared" si="6"/>
        <v>6755.0862781801152</v>
      </c>
      <c r="I46" s="295">
        <f t="shared" si="6"/>
        <v>6718.3887144935297</v>
      </c>
      <c r="J46" s="295">
        <f t="shared" si="6"/>
        <v>6618.2402111746596</v>
      </c>
      <c r="K46" s="295">
        <f t="shared" si="6"/>
        <v>6794.6683837733417</v>
      </c>
      <c r="L46" s="295">
        <f t="shared" si="6"/>
        <v>6953.251122023783</v>
      </c>
      <c r="M46" s="295">
        <f t="shared" si="6"/>
        <v>7502.7745538952558</v>
      </c>
      <c r="N46" s="295">
        <f t="shared" si="6"/>
        <v>8015.2141301717884</v>
      </c>
      <c r="O46" s="295">
        <f t="shared" si="6"/>
        <v>7528.6395939086296</v>
      </c>
      <c r="P46" s="295">
        <f t="shared" si="6"/>
        <v>7323.2898589299975</v>
      </c>
      <c r="Q46" s="295">
        <f t="shared" si="6"/>
        <v>7486.7864693446081</v>
      </c>
      <c r="R46" s="295">
        <f t="shared" si="6"/>
        <v>7348.6485160657348</v>
      </c>
      <c r="S46" s="295">
        <f t="shared" si="6"/>
        <v>7298.4329089128323</v>
      </c>
      <c r="T46" s="295">
        <f t="shared" si="6"/>
        <v>7193.7524557956785</v>
      </c>
      <c r="U46" s="295">
        <f t="shared" si="6"/>
        <v>7065.1711026615985</v>
      </c>
      <c r="V46" s="295">
        <f t="shared" si="6"/>
        <v>7200.3990024937648</v>
      </c>
      <c r="W46" s="295">
        <f t="shared" si="6"/>
        <v>7481.0463838206197</v>
      </c>
      <c r="X46" s="295">
        <f t="shared" si="6"/>
        <v>7326.3855950812458</v>
      </c>
    </row>
    <row r="47" spans="1:24" x14ac:dyDescent="0.2">
      <c r="A47" s="1">
        <v>34</v>
      </c>
      <c r="B47" t="s">
        <v>952</v>
      </c>
      <c r="C47" s="295">
        <f t="shared" si="7"/>
        <v>16263.931623931625</v>
      </c>
      <c r="D47" s="295">
        <f t="shared" si="6"/>
        <v>14964.958677685951</v>
      </c>
      <c r="E47" s="295">
        <f t="shared" si="6"/>
        <v>13917.410071942446</v>
      </c>
      <c r="F47" s="295">
        <f t="shared" si="6"/>
        <v>14300.137931034482</v>
      </c>
      <c r="G47" s="295">
        <f t="shared" si="6"/>
        <v>14384.444444444445</v>
      </c>
      <c r="H47" s="295">
        <f t="shared" si="6"/>
        <v>15954.820143884892</v>
      </c>
      <c r="I47" s="295">
        <f t="shared" si="6"/>
        <v>15448.695652173912</v>
      </c>
      <c r="J47" s="295">
        <f t="shared" si="6"/>
        <v>14812.427184466022</v>
      </c>
      <c r="K47" s="295">
        <f t="shared" si="6"/>
        <v>14735.304347826088</v>
      </c>
      <c r="L47" s="295">
        <f t="shared" si="6"/>
        <v>14979.834710743802</v>
      </c>
      <c r="M47" s="295">
        <f t="shared" si="6"/>
        <v>14912.615384615385</v>
      </c>
      <c r="N47" s="295">
        <f t="shared" si="6"/>
        <v>16135.877862595422</v>
      </c>
      <c r="O47" s="295">
        <f t="shared" si="6"/>
        <v>15811.51515151515</v>
      </c>
      <c r="P47" s="295">
        <f t="shared" si="6"/>
        <v>16088.682170542636</v>
      </c>
      <c r="Q47" s="295">
        <f t="shared" si="6"/>
        <v>16418.211382113819</v>
      </c>
      <c r="R47" s="295">
        <f t="shared" si="6"/>
        <v>15702.068965517243</v>
      </c>
      <c r="S47" s="295">
        <f t="shared" si="6"/>
        <v>15793.27731092437</v>
      </c>
      <c r="T47" s="295">
        <f t="shared" si="6"/>
        <v>15474.516129032258</v>
      </c>
      <c r="U47" s="295">
        <f t="shared" si="6"/>
        <v>16974.308943089432</v>
      </c>
      <c r="V47" s="295">
        <f t="shared" si="6"/>
        <v>18298.151260504201</v>
      </c>
      <c r="W47" s="295">
        <f t="shared" si="6"/>
        <v>17055.537190082643</v>
      </c>
      <c r="X47" s="295">
        <f t="shared" si="6"/>
        <v>18830.588235294119</v>
      </c>
    </row>
    <row r="48" spans="1:24" x14ac:dyDescent="0.2">
      <c r="A48" s="1">
        <v>41</v>
      </c>
      <c r="B48" t="s">
        <v>36</v>
      </c>
      <c r="C48" s="295">
        <f t="shared" si="7"/>
        <v>4982.9064699011424</v>
      </c>
      <c r="D48" s="295">
        <f t="shared" si="6"/>
        <v>4852.5596511208023</v>
      </c>
      <c r="E48" s="295">
        <f t="shared" si="6"/>
        <v>5044.5858063783262</v>
      </c>
      <c r="F48" s="295">
        <f t="shared" si="6"/>
        <v>5032.5248686710629</v>
      </c>
      <c r="G48" s="295">
        <f t="shared" si="6"/>
        <v>5275.9178263750828</v>
      </c>
      <c r="H48" s="295">
        <f t="shared" si="6"/>
        <v>5292.5114086930507</v>
      </c>
      <c r="I48" s="295">
        <f t="shared" si="6"/>
        <v>5598.1555994301852</v>
      </c>
      <c r="J48" s="295">
        <f t="shared" si="6"/>
        <v>5392.1057805741248</v>
      </c>
      <c r="K48" s="295">
        <f t="shared" si="6"/>
        <v>5587.3981900452491</v>
      </c>
      <c r="L48" s="295">
        <f t="shared" si="6"/>
        <v>5880.6635071090059</v>
      </c>
      <c r="M48" s="295">
        <f t="shared" si="6"/>
        <v>5930.1659988551801</v>
      </c>
      <c r="N48" s="295">
        <f t="shared" si="6"/>
        <v>5648.5892351274788</v>
      </c>
      <c r="O48" s="295">
        <f t="shared" si="6"/>
        <v>5607.601173545946</v>
      </c>
      <c r="P48" s="295">
        <f t="shared" si="6"/>
        <v>6261.3940706583762</v>
      </c>
      <c r="Q48" s="295">
        <f t="shared" si="6"/>
        <v>6643.2881544745642</v>
      </c>
      <c r="R48" s="295">
        <f t="shared" si="6"/>
        <v>7427.0468059155364</v>
      </c>
      <c r="S48" s="295">
        <f t="shared" si="6"/>
        <v>7455.7308328736908</v>
      </c>
      <c r="T48" s="295">
        <f t="shared" si="6"/>
        <v>7535.9331811080401</v>
      </c>
      <c r="U48" s="295">
        <f t="shared" si="6"/>
        <v>7739.2471413776348</v>
      </c>
      <c r="V48" s="295">
        <f t="shared" si="6"/>
        <v>7872.4148726542799</v>
      </c>
      <c r="W48" s="295">
        <f t="shared" si="6"/>
        <v>8248.968136040945</v>
      </c>
      <c r="X48" s="295">
        <f t="shared" si="6"/>
        <v>8800.7037809099438</v>
      </c>
    </row>
    <row r="49" spans="1:24" x14ac:dyDescent="0.2">
      <c r="A49" s="1">
        <v>51</v>
      </c>
      <c r="B49" t="s">
        <v>37</v>
      </c>
      <c r="C49" s="295" t="str">
        <f t="shared" si="7"/>
        <v>..</v>
      </c>
      <c r="D49" s="295" t="str">
        <f t="shared" si="6"/>
        <v>..</v>
      </c>
      <c r="E49" s="295" t="str">
        <f t="shared" si="6"/>
        <v>..</v>
      </c>
      <c r="F49" s="295" t="str">
        <f t="shared" si="6"/>
        <v>..</v>
      </c>
      <c r="G49" s="295" t="str">
        <f t="shared" si="6"/>
        <v>..</v>
      </c>
      <c r="H49" s="295" t="str">
        <f t="shared" si="6"/>
        <v>..</v>
      </c>
      <c r="I49" s="295" t="str">
        <f t="shared" si="6"/>
        <v>..</v>
      </c>
      <c r="J49" s="295" t="str">
        <f t="shared" si="6"/>
        <v>..</v>
      </c>
      <c r="K49" s="295" t="str">
        <f t="shared" si="6"/>
        <v>..</v>
      </c>
      <c r="L49" s="295" t="str">
        <f t="shared" si="6"/>
        <v>..</v>
      </c>
      <c r="M49" s="295" t="str">
        <f t="shared" si="6"/>
        <v>..</v>
      </c>
      <c r="N49" s="295" t="str">
        <f t="shared" si="6"/>
        <v>..</v>
      </c>
      <c r="O49" s="295" t="str">
        <f t="shared" si="6"/>
        <v>..</v>
      </c>
      <c r="P49" s="295" t="str">
        <f t="shared" si="6"/>
        <v>..</v>
      </c>
      <c r="Q49" s="295" t="str">
        <f t="shared" si="6"/>
        <v>..</v>
      </c>
      <c r="R49" s="295" t="str">
        <f t="shared" si="6"/>
        <v>..</v>
      </c>
      <c r="S49" s="295" t="str">
        <f t="shared" si="6"/>
        <v>..</v>
      </c>
      <c r="T49" s="295" t="str">
        <f t="shared" si="6"/>
        <v>..</v>
      </c>
      <c r="U49" s="295" t="str">
        <f t="shared" si="6"/>
        <v>..</v>
      </c>
      <c r="V49" s="295" t="str">
        <f t="shared" si="6"/>
        <v>..</v>
      </c>
      <c r="W49" s="295" t="str">
        <f t="shared" si="6"/>
        <v>..</v>
      </c>
      <c r="X49" s="295" t="str">
        <f t="shared" si="6"/>
        <v>..</v>
      </c>
    </row>
    <row r="50" spans="1:24" x14ac:dyDescent="0.2">
      <c r="A50" s="1">
        <v>61</v>
      </c>
      <c r="B50" t="s">
        <v>38</v>
      </c>
      <c r="C50" s="295">
        <f t="shared" si="7"/>
        <v>8803.3333333333321</v>
      </c>
      <c r="D50" s="295">
        <f t="shared" si="6"/>
        <v>9585.531914893616</v>
      </c>
      <c r="E50" s="295">
        <f t="shared" si="6"/>
        <v>10540.377358490567</v>
      </c>
      <c r="F50" s="295">
        <f t="shared" si="6"/>
        <v>11105.925925925927</v>
      </c>
      <c r="G50" s="295">
        <f t="shared" si="6"/>
        <v>10792.786885245901</v>
      </c>
      <c r="H50" s="295">
        <f t="shared" si="6"/>
        <v>11010</v>
      </c>
      <c r="I50" s="295">
        <f t="shared" si="6"/>
        <v>10712.727272727272</v>
      </c>
      <c r="J50" s="295">
        <f t="shared" si="6"/>
        <v>12488.571428571429</v>
      </c>
      <c r="K50" s="295">
        <f t="shared" si="6"/>
        <v>12522.758620689656</v>
      </c>
      <c r="L50" s="295">
        <f t="shared" si="6"/>
        <v>12860.000000000002</v>
      </c>
      <c r="M50" s="295">
        <f t="shared" si="6"/>
        <v>13392.121212121212</v>
      </c>
      <c r="N50" s="295">
        <f t="shared" si="6"/>
        <v>13185.396825396825</v>
      </c>
      <c r="O50" s="295">
        <f t="shared" si="6"/>
        <v>12637.460317460316</v>
      </c>
      <c r="P50" s="295">
        <f t="shared" si="6"/>
        <v>10775.304347826088</v>
      </c>
      <c r="Q50" s="295">
        <f t="shared" si="6"/>
        <v>10411.71974522293</v>
      </c>
      <c r="R50" s="295">
        <f t="shared" si="6"/>
        <v>11002.25</v>
      </c>
      <c r="S50" s="295">
        <f t="shared" si="6"/>
        <v>12074.181818181818</v>
      </c>
      <c r="T50" s="295">
        <f t="shared" si="6"/>
        <v>11929.815950920245</v>
      </c>
      <c r="U50" s="295">
        <f t="shared" si="6"/>
        <v>12830.658682634728</v>
      </c>
      <c r="V50" s="295">
        <f t="shared" si="6"/>
        <v>12310.9604519774</v>
      </c>
      <c r="W50" s="295">
        <f t="shared" si="6"/>
        <v>12970.86956521739</v>
      </c>
      <c r="X50" s="295">
        <f t="shared" si="6"/>
        <v>13590.000000000002</v>
      </c>
    </row>
    <row r="51" spans="1:24" x14ac:dyDescent="0.2">
      <c r="A51" s="1">
        <v>62</v>
      </c>
      <c r="B51" t="s">
        <v>39</v>
      </c>
      <c r="C51" s="295">
        <f t="shared" si="7"/>
        <v>11629.647979139503</v>
      </c>
      <c r="D51" s="295">
        <f t="shared" si="6"/>
        <v>12075.279946464421</v>
      </c>
      <c r="E51" s="295">
        <f t="shared" si="6"/>
        <v>12682.978814466082</v>
      </c>
      <c r="F51" s="295">
        <f t="shared" si="6"/>
        <v>13628.387353350567</v>
      </c>
      <c r="G51" s="295">
        <f t="shared" si="6"/>
        <v>13768.587962962964</v>
      </c>
      <c r="H51" s="295">
        <f t="shared" si="6"/>
        <v>13689.428267800213</v>
      </c>
      <c r="I51" s="295">
        <f t="shared" si="6"/>
        <v>12713.363044223517</v>
      </c>
      <c r="J51" s="295">
        <f t="shared" si="6"/>
        <v>14574.79374110953</v>
      </c>
      <c r="K51" s="295">
        <f t="shared" si="6"/>
        <v>15266.925941249485</v>
      </c>
      <c r="L51" s="295">
        <f t="shared" si="6"/>
        <v>16032.649596369363</v>
      </c>
      <c r="M51" s="295">
        <f t="shared" si="6"/>
        <v>16112.743205358491</v>
      </c>
      <c r="N51" s="295">
        <f t="shared" si="6"/>
        <v>15582.810293782737</v>
      </c>
      <c r="O51" s="295">
        <f t="shared" si="6"/>
        <v>16842.399805683752</v>
      </c>
      <c r="P51" s="295">
        <f t="shared" si="6"/>
        <v>16551.781928319029</v>
      </c>
      <c r="Q51" s="295">
        <f t="shared" si="6"/>
        <v>17269.618157543391</v>
      </c>
      <c r="R51" s="295">
        <f t="shared" si="6"/>
        <v>17647.220822837953</v>
      </c>
      <c r="S51" s="295">
        <f t="shared" si="6"/>
        <v>17858.638743455496</v>
      </c>
      <c r="T51" s="295">
        <f t="shared" si="6"/>
        <v>18444.744608399546</v>
      </c>
      <c r="U51" s="295">
        <f t="shared" si="6"/>
        <v>18427.824211377731</v>
      </c>
      <c r="V51" s="295">
        <f t="shared" ref="D51:X53" si="8">IF(V15&gt;9,V33/V15*1000,"..")</f>
        <v>19120.810256410259</v>
      </c>
      <c r="W51" s="295">
        <f t="shared" si="8"/>
        <v>19603.854818523152</v>
      </c>
      <c r="X51" s="295">
        <f t="shared" si="8"/>
        <v>18890.980019029495</v>
      </c>
    </row>
    <row r="52" spans="1:24" s="165" customFormat="1" ht="20.100000000000001" customHeight="1" x14ac:dyDescent="0.2">
      <c r="A52" s="771" t="s">
        <v>942</v>
      </c>
      <c r="B52" s="772" t="s">
        <v>5</v>
      </c>
      <c r="C52" s="773">
        <f t="shared" si="7"/>
        <v>8212.6469502543259</v>
      </c>
      <c r="D52" s="773">
        <f t="shared" si="8"/>
        <v>8069.3279789201015</v>
      </c>
      <c r="E52" s="773">
        <f t="shared" si="8"/>
        <v>8446.1103987146926</v>
      </c>
      <c r="F52" s="773">
        <f t="shared" si="8"/>
        <v>8485.5928451457712</v>
      </c>
      <c r="G52" s="773">
        <f t="shared" si="8"/>
        <v>8425.4531985499343</v>
      </c>
      <c r="H52" s="773">
        <f t="shared" si="8"/>
        <v>8370.081460545538</v>
      </c>
      <c r="I52" s="773">
        <f t="shared" si="8"/>
        <v>8349.4900698866768</v>
      </c>
      <c r="J52" s="773">
        <f t="shared" si="8"/>
        <v>8658.7884348377502</v>
      </c>
      <c r="K52" s="773">
        <f t="shared" si="8"/>
        <v>9274.3272768680035</v>
      </c>
      <c r="L52" s="773">
        <f t="shared" si="8"/>
        <v>9347.9386744130006</v>
      </c>
      <c r="M52" s="773">
        <f t="shared" si="8"/>
        <v>9266.0321183174583</v>
      </c>
      <c r="N52" s="773">
        <f t="shared" si="8"/>
        <v>9302.207952986666</v>
      </c>
      <c r="O52" s="773">
        <f t="shared" si="8"/>
        <v>9447.822689289158</v>
      </c>
      <c r="P52" s="773">
        <f t="shared" si="8"/>
        <v>9104.439068173846</v>
      </c>
      <c r="Q52" s="773">
        <f t="shared" si="8"/>
        <v>9560.3460535228478</v>
      </c>
      <c r="R52" s="773">
        <f t="shared" si="8"/>
        <v>9496.6978752551222</v>
      </c>
      <c r="S52" s="773">
        <f t="shared" si="8"/>
        <v>9614.8395920183229</v>
      </c>
      <c r="T52" s="773">
        <f t="shared" si="8"/>
        <v>9789.1207153502237</v>
      </c>
      <c r="U52" s="773">
        <f t="shared" si="8"/>
        <v>10173.193906979035</v>
      </c>
      <c r="V52" s="773">
        <f t="shared" si="8"/>
        <v>10548.589736389673</v>
      </c>
      <c r="W52" s="773">
        <f t="shared" si="8"/>
        <v>10892.945981332243</v>
      </c>
      <c r="X52" s="773">
        <f t="shared" si="8"/>
        <v>11198.282700806294</v>
      </c>
    </row>
    <row r="53" spans="1:24" s="165" customFormat="1" ht="20.100000000000001" customHeight="1" x14ac:dyDescent="0.2">
      <c r="A53" s="768"/>
      <c r="B53" s="774" t="s">
        <v>953</v>
      </c>
      <c r="C53" s="777">
        <f t="shared" si="7"/>
        <v>8904.0154192097652</v>
      </c>
      <c r="D53" s="777">
        <f t="shared" si="8"/>
        <v>8829.4579797354345</v>
      </c>
      <c r="E53" s="777">
        <f t="shared" si="8"/>
        <v>9199.8375718329171</v>
      </c>
      <c r="F53" s="777">
        <f t="shared" si="8"/>
        <v>9785.787126406176</v>
      </c>
      <c r="G53" s="777">
        <f t="shared" si="8"/>
        <v>9864.7906570027862</v>
      </c>
      <c r="H53" s="777">
        <f t="shared" si="8"/>
        <v>10240.590106015665</v>
      </c>
      <c r="I53" s="777">
        <f t="shared" si="8"/>
        <v>10490.659853397572</v>
      </c>
      <c r="J53" s="777">
        <f t="shared" si="8"/>
        <v>11193.373524148639</v>
      </c>
      <c r="K53" s="777">
        <f t="shared" si="8"/>
        <v>11241.176109104155</v>
      </c>
      <c r="L53" s="777">
        <f t="shared" si="8"/>
        <v>11264.86184046145</v>
      </c>
      <c r="M53" s="777">
        <f t="shared" si="8"/>
        <v>11214.60418028528</v>
      </c>
      <c r="N53" s="777">
        <f t="shared" si="8"/>
        <v>11641.817697512119</v>
      </c>
      <c r="O53" s="777">
        <f t="shared" si="8"/>
        <v>11842.430903507355</v>
      </c>
      <c r="P53" s="777">
        <f t="shared" si="8"/>
        <v>12090.757518492523</v>
      </c>
      <c r="Q53" s="777">
        <f t="shared" si="8"/>
        <v>12172.777719168689</v>
      </c>
      <c r="R53" s="777">
        <f t="shared" si="8"/>
        <v>11975.411432965906</v>
      </c>
      <c r="S53" s="777">
        <f t="shared" si="8"/>
        <v>12189.987246849973</v>
      </c>
      <c r="T53" s="777">
        <f t="shared" si="8"/>
        <v>12138.902953586499</v>
      </c>
      <c r="U53" s="777">
        <f t="shared" si="8"/>
        <v>12354.047442182935</v>
      </c>
      <c r="V53" s="777">
        <f t="shared" si="8"/>
        <v>12751.021911964321</v>
      </c>
      <c r="W53" s="777">
        <f t="shared" si="8"/>
        <v>12942.649196633509</v>
      </c>
      <c r="X53" s="777">
        <f t="shared" si="8"/>
        <v>13151.567202662791</v>
      </c>
    </row>
    <row r="54" spans="1:24" s="4" customFormat="1" ht="18" customHeight="1" x14ac:dyDescent="0.2">
      <c r="A54" s="255" t="s">
        <v>638</v>
      </c>
      <c r="B54" s="75"/>
      <c r="C54" s="125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4"/>
    </row>
    <row r="55" spans="1:24" ht="20.100000000000001" customHeight="1" x14ac:dyDescent="0.2">
      <c r="A55" s="45" t="str">
        <f>Index!B36</f>
        <v>Table 4d    Employment by institutional sector, average real wage and salary rates, FY2004-FY2018</v>
      </c>
      <c r="R55"/>
    </row>
    <row r="56" spans="1:24" s="32" customFormat="1" ht="20.100000000000001" customHeight="1" x14ac:dyDescent="0.2">
      <c r="A56" s="593"/>
      <c r="B56" s="220" t="s">
        <v>808</v>
      </c>
      <c r="C56" s="49" t="str">
        <f>C20</f>
        <v>FY1997</v>
      </c>
      <c r="D56" s="49" t="str">
        <f t="shared" ref="D56:U56" si="9">D20</f>
        <v>FY1998</v>
      </c>
      <c r="E56" s="49" t="str">
        <f t="shared" si="9"/>
        <v>FY1999</v>
      </c>
      <c r="F56" s="49" t="str">
        <f t="shared" si="9"/>
        <v>FY2000</v>
      </c>
      <c r="G56" s="49" t="str">
        <f t="shared" si="9"/>
        <v>FY2001</v>
      </c>
      <c r="H56" s="49" t="str">
        <f t="shared" si="9"/>
        <v>FY2002</v>
      </c>
      <c r="I56" s="49" t="str">
        <f t="shared" si="9"/>
        <v>FY2003</v>
      </c>
      <c r="J56" s="49" t="str">
        <f t="shared" si="9"/>
        <v>FY2004</v>
      </c>
      <c r="K56" s="49" t="str">
        <f t="shared" si="9"/>
        <v>FY2005</v>
      </c>
      <c r="L56" s="49" t="str">
        <f t="shared" si="9"/>
        <v>FY2006</v>
      </c>
      <c r="M56" s="49" t="str">
        <f t="shared" si="9"/>
        <v>FY2007</v>
      </c>
      <c r="N56" s="49" t="str">
        <f t="shared" si="9"/>
        <v>FY2008</v>
      </c>
      <c r="O56" s="49" t="str">
        <f t="shared" si="9"/>
        <v>FY2009</v>
      </c>
      <c r="P56" s="49" t="str">
        <f t="shared" si="9"/>
        <v>FY2010</v>
      </c>
      <c r="Q56" s="49" t="str">
        <f t="shared" si="9"/>
        <v>FY2011</v>
      </c>
      <c r="R56" s="49" t="str">
        <f t="shared" si="9"/>
        <v>FY2012</v>
      </c>
      <c r="S56" s="49" t="str">
        <f t="shared" si="9"/>
        <v>FY2013</v>
      </c>
      <c r="T56" s="49" t="str">
        <f t="shared" si="9"/>
        <v>FY2014</v>
      </c>
      <c r="U56" s="49" t="str">
        <f t="shared" si="9"/>
        <v>FY2015</v>
      </c>
      <c r="V56" s="49" t="str">
        <f t="shared" ref="V56:W56" si="10">V20</f>
        <v>FY2016</v>
      </c>
      <c r="W56" s="49" t="str">
        <f t="shared" si="10"/>
        <v>FY2017</v>
      </c>
      <c r="X56" s="49" t="str">
        <f t="shared" ref="X56" si="11">X20</f>
        <v>FY2018</v>
      </c>
    </row>
    <row r="57" spans="1:24" ht="20.100000000000001" customHeight="1" x14ac:dyDescent="0.2">
      <c r="A57" s="1">
        <v>11</v>
      </c>
      <c r="B57" t="s">
        <v>31</v>
      </c>
      <c r="C57" s="295"/>
      <c r="D57" s="295"/>
      <c r="E57" s="295"/>
      <c r="F57" s="295"/>
      <c r="G57" s="295"/>
      <c r="H57" s="295"/>
      <c r="I57" s="295">
        <f t="shared" ref="I57" si="12">I39/I$75*100</f>
        <v>4361.3095539120013</v>
      </c>
      <c r="J57" s="295">
        <f t="shared" ref="J57:U57" si="13">J39/J$75*100</f>
        <v>4141.2687803028793</v>
      </c>
      <c r="K57" s="295">
        <f t="shared" si="13"/>
        <v>4637.1182410046304</v>
      </c>
      <c r="L57" s="295">
        <f t="shared" si="13"/>
        <v>4610.0289410990435</v>
      </c>
      <c r="M57" s="295">
        <f t="shared" si="13"/>
        <v>4661.7381865817588</v>
      </c>
      <c r="N57" s="295">
        <f t="shared" si="13"/>
        <v>4728.9945894166594</v>
      </c>
      <c r="O57" s="295">
        <f t="shared" si="13"/>
        <v>4680.6205537377909</v>
      </c>
      <c r="P57" s="295">
        <f t="shared" si="13"/>
        <v>4197.2272951793575</v>
      </c>
      <c r="Q57" s="295">
        <f t="shared" si="13"/>
        <v>4511.2001971264053</v>
      </c>
      <c r="R57" s="295">
        <f t="shared" si="13"/>
        <v>4407.0089286318807</v>
      </c>
      <c r="S57" s="295">
        <f t="shared" si="13"/>
        <v>4436.286073416677</v>
      </c>
      <c r="T57" s="295">
        <f t="shared" si="13"/>
        <v>4610.7938415005801</v>
      </c>
      <c r="U57" s="295">
        <f t="shared" si="13"/>
        <v>4766.3694066245271</v>
      </c>
      <c r="V57" s="295">
        <f t="shared" ref="V57:W57" si="14">V39/V$75*100</f>
        <v>4975.0191008465226</v>
      </c>
      <c r="W57" s="295">
        <f t="shared" si="14"/>
        <v>5241.0536822411896</v>
      </c>
      <c r="X57" s="295">
        <f t="shared" ref="X57" si="15">X39/X$75*100</f>
        <v>5545.8318079858309</v>
      </c>
    </row>
    <row r="58" spans="1:24" x14ac:dyDescent="0.2">
      <c r="A58" s="1">
        <v>12</v>
      </c>
      <c r="B58" t="s">
        <v>32</v>
      </c>
      <c r="C58" s="295"/>
      <c r="D58" s="295"/>
      <c r="E58" s="295"/>
      <c r="F58" s="295"/>
      <c r="G58" s="295"/>
      <c r="H58" s="295"/>
      <c r="I58" s="295">
        <f t="shared" ref="I58" si="16">I40/I$75*100</f>
        <v>11494.544761956467</v>
      </c>
      <c r="J58" s="295">
        <f t="shared" ref="J58:U58" si="17">J40/J$75*100</f>
        <v>11347.57971014493</v>
      </c>
      <c r="K58" s="295">
        <f t="shared" si="17"/>
        <v>11573.698632304711</v>
      </c>
      <c r="L58" s="295">
        <f t="shared" si="17"/>
        <v>11517.153576190958</v>
      </c>
      <c r="M58" s="295">
        <f t="shared" si="17"/>
        <v>10669.323512678995</v>
      </c>
      <c r="N58" s="295">
        <f t="shared" si="17"/>
        <v>11276.996227769447</v>
      </c>
      <c r="O58" s="295">
        <f t="shared" si="17"/>
        <v>11232.113437930184</v>
      </c>
      <c r="P58" s="295">
        <f t="shared" si="17"/>
        <v>12293.598996018754</v>
      </c>
      <c r="Q58" s="295">
        <f t="shared" si="17"/>
        <v>11592.473697360019</v>
      </c>
      <c r="R58" s="295">
        <f t="shared" si="17"/>
        <v>11503.999026174633</v>
      </c>
      <c r="S58" s="295">
        <f t="shared" si="17"/>
        <v>11466.280515067039</v>
      </c>
      <c r="T58" s="295">
        <f t="shared" si="17"/>
        <v>11231.332089683772</v>
      </c>
      <c r="U58" s="295">
        <f t="shared" si="17"/>
        <v>11024.437280973751</v>
      </c>
      <c r="V58" s="295">
        <f t="shared" ref="V58:W58" si="18">V40/V$75*100</f>
        <v>11273.829543169113</v>
      </c>
      <c r="W58" s="295">
        <f t="shared" si="18"/>
        <v>11375.635039471166</v>
      </c>
      <c r="X58" s="295">
        <f t="shared" ref="X58" si="19">X40/X$75*100</f>
        <v>11727.171621883135</v>
      </c>
    </row>
    <row r="59" spans="1:24" x14ac:dyDescent="0.2">
      <c r="A59" s="1">
        <v>21</v>
      </c>
      <c r="B59" t="s">
        <v>949</v>
      </c>
      <c r="C59" s="295"/>
      <c r="D59" s="295"/>
      <c r="E59" s="295"/>
      <c r="F59" s="295"/>
      <c r="G59" s="295"/>
      <c r="H59" s="295"/>
      <c r="I59" s="295">
        <f t="shared" ref="I59" si="20">I41/I$75*100</f>
        <v>14888.837238172704</v>
      </c>
      <c r="J59" s="295">
        <f t="shared" ref="J59:U59" si="21">J41/J$75*100</f>
        <v>15145.643340857789</v>
      </c>
      <c r="K59" s="295">
        <f t="shared" si="21"/>
        <v>17679.205683054013</v>
      </c>
      <c r="L59" s="295">
        <f t="shared" si="21"/>
        <v>17719.261353333117</v>
      </c>
      <c r="M59" s="295">
        <f t="shared" si="21"/>
        <v>18786.761304172363</v>
      </c>
      <c r="N59" s="295">
        <f t="shared" si="21"/>
        <v>16937.465998694875</v>
      </c>
      <c r="O59" s="295">
        <f t="shared" si="21"/>
        <v>17702.95518469904</v>
      </c>
      <c r="P59" s="295">
        <f t="shared" si="21"/>
        <v>17197.269671242335</v>
      </c>
      <c r="Q59" s="295">
        <f t="shared" si="21"/>
        <v>16813.357784254084</v>
      </c>
      <c r="R59" s="295">
        <f t="shared" si="21"/>
        <v>16407.426657176457</v>
      </c>
      <c r="S59" s="295">
        <f t="shared" si="21"/>
        <v>17245.908906003893</v>
      </c>
      <c r="T59" s="295">
        <f t="shared" si="21"/>
        <v>17185.821007390707</v>
      </c>
      <c r="U59" s="295">
        <f t="shared" si="21"/>
        <v>16204.482911761366</v>
      </c>
      <c r="V59" s="295">
        <f t="shared" ref="V59:W59" si="22">V41/V$75*100</f>
        <v>16785.974297183948</v>
      </c>
      <c r="W59" s="295">
        <f t="shared" si="22"/>
        <v>15016.471443684813</v>
      </c>
      <c r="X59" s="295">
        <f t="shared" ref="X59" si="23">X41/X$75*100</f>
        <v>15288.505227161719</v>
      </c>
    </row>
    <row r="60" spans="1:24" x14ac:dyDescent="0.2">
      <c r="A60" s="1">
        <v>22</v>
      </c>
      <c r="B60" t="s">
        <v>950</v>
      </c>
      <c r="C60" s="295"/>
      <c r="D60" s="295"/>
      <c r="E60" s="295"/>
      <c r="F60" s="295"/>
      <c r="G60" s="295"/>
      <c r="H60" s="295"/>
      <c r="I60" s="295">
        <f t="shared" ref="I60" si="24">I42/I$75*100</f>
        <v>14508.269838284165</v>
      </c>
      <c r="J60" s="295">
        <f t="shared" ref="J60:U60" si="25">J42/J$75*100</f>
        <v>13984.470588235297</v>
      </c>
      <c r="K60" s="295">
        <f t="shared" si="25"/>
        <v>14671.714778608395</v>
      </c>
      <c r="L60" s="295">
        <f t="shared" si="25"/>
        <v>14652.061700614438</v>
      </c>
      <c r="M60" s="295">
        <f t="shared" si="25"/>
        <v>13326.992737681116</v>
      </c>
      <c r="N60" s="295">
        <f t="shared" si="25"/>
        <v>13776.3273396202</v>
      </c>
      <c r="O60" s="295">
        <f t="shared" si="25"/>
        <v>14372.437697645961</v>
      </c>
      <c r="P60" s="295">
        <f t="shared" si="25"/>
        <v>13316.404919464219</v>
      </c>
      <c r="Q60" s="295">
        <f t="shared" si="25"/>
        <v>14004.971213874003</v>
      </c>
      <c r="R60" s="295">
        <f t="shared" si="25"/>
        <v>11933.683841198828</v>
      </c>
      <c r="S60" s="295">
        <f t="shared" si="25"/>
        <v>11507.503118561794</v>
      </c>
      <c r="T60" s="295">
        <f t="shared" si="25"/>
        <v>13899.760095900323</v>
      </c>
      <c r="U60" s="295">
        <f t="shared" si="25"/>
        <v>13983.722563250081</v>
      </c>
      <c r="V60" s="295">
        <f t="shared" ref="V60:W60" si="26">V42/V$75*100</f>
        <v>15263.626219473579</v>
      </c>
      <c r="W60" s="295">
        <f t="shared" si="26"/>
        <v>15421.032390140468</v>
      </c>
      <c r="X60" s="295">
        <f t="shared" ref="X60" si="27">X42/X$75*100</f>
        <v>16167.825413907794</v>
      </c>
    </row>
    <row r="61" spans="1:24" x14ac:dyDescent="0.2">
      <c r="A61" s="1">
        <v>23</v>
      </c>
      <c r="B61" t="s">
        <v>951</v>
      </c>
      <c r="C61" s="295"/>
      <c r="D61" s="295"/>
      <c r="E61" s="295"/>
      <c r="F61" s="295"/>
      <c r="G61" s="295"/>
      <c r="H61" s="295"/>
      <c r="I61" s="295">
        <f t="shared" ref="I61" si="28">I43/I$75*100</f>
        <v>9731.0720621929795</v>
      </c>
      <c r="J61" s="295">
        <f t="shared" ref="J61:U61" si="29">J43/J$75*100</f>
        <v>9820.8849557522135</v>
      </c>
      <c r="K61" s="295">
        <f t="shared" si="29"/>
        <v>10614.376992647538</v>
      </c>
      <c r="L61" s="295">
        <f t="shared" si="29"/>
        <v>10382.32649651972</v>
      </c>
      <c r="M61" s="295">
        <f t="shared" si="29"/>
        <v>8941.4763100616565</v>
      </c>
      <c r="N61" s="295">
        <f t="shared" si="29"/>
        <v>10473.378915954985</v>
      </c>
      <c r="O61" s="295">
        <f t="shared" si="29"/>
        <v>10304.916449364417</v>
      </c>
      <c r="P61" s="295">
        <f t="shared" si="29"/>
        <v>10656.502483128852</v>
      </c>
      <c r="Q61" s="295">
        <f t="shared" si="29"/>
        <v>11923.689272094181</v>
      </c>
      <c r="R61" s="295">
        <f t="shared" si="29"/>
        <v>11937.240459590179</v>
      </c>
      <c r="S61" s="295">
        <f t="shared" si="29"/>
        <v>10949.028773953269</v>
      </c>
      <c r="T61" s="295">
        <f t="shared" si="29"/>
        <v>12710.926836733241</v>
      </c>
      <c r="U61" s="295">
        <f t="shared" si="29"/>
        <v>13076.358423747615</v>
      </c>
      <c r="V61" s="295">
        <f t="shared" ref="V61:W61" si="30">V43/V$75*100</f>
        <v>15456.779124237797</v>
      </c>
      <c r="W61" s="295">
        <f t="shared" si="30"/>
        <v>17335.002553498649</v>
      </c>
      <c r="X61" s="295">
        <f t="shared" ref="X61" si="31">X43/X$75*100</f>
        <v>17650.315110290994</v>
      </c>
    </row>
    <row r="62" spans="1:24" x14ac:dyDescent="0.2">
      <c r="A62" s="1">
        <v>31</v>
      </c>
      <c r="B62" t="s">
        <v>33</v>
      </c>
      <c r="C62" s="295"/>
      <c r="D62" s="295"/>
      <c r="E62" s="295"/>
      <c r="F62" s="295"/>
      <c r="G62" s="295"/>
      <c r="H62" s="295"/>
      <c r="I62" s="295">
        <f t="shared" ref="I62" si="32">I44/I$75*100</f>
        <v>11551.662124147999</v>
      </c>
      <c r="J62" s="295">
        <f t="shared" ref="J62:U62" si="33">J44/J$75*100</f>
        <v>13235.681987577638</v>
      </c>
      <c r="K62" s="295">
        <f t="shared" si="33"/>
        <v>12954.879455606653</v>
      </c>
      <c r="L62" s="295">
        <f t="shared" si="33"/>
        <v>12370.015474253158</v>
      </c>
      <c r="M62" s="295">
        <f t="shared" si="33"/>
        <v>12290.063478608232</v>
      </c>
      <c r="N62" s="295">
        <f t="shared" si="33"/>
        <v>12295.207426102104</v>
      </c>
      <c r="O62" s="295">
        <f t="shared" si="33"/>
        <v>12501.141054825164</v>
      </c>
      <c r="P62" s="295">
        <f t="shared" si="33"/>
        <v>12271.657598912147</v>
      </c>
      <c r="Q62" s="295">
        <f t="shared" si="33"/>
        <v>12152.142878561683</v>
      </c>
      <c r="R62" s="295">
        <f t="shared" si="33"/>
        <v>12069.78456828329</v>
      </c>
      <c r="S62" s="295">
        <f t="shared" si="33"/>
        <v>12409.551096227657</v>
      </c>
      <c r="T62" s="295">
        <f t="shared" si="33"/>
        <v>12221.791580189651</v>
      </c>
      <c r="U62" s="295">
        <f t="shared" si="33"/>
        <v>12712.51066576927</v>
      </c>
      <c r="V62" s="295">
        <f t="shared" ref="V62:W62" si="34">V44/V$75*100</f>
        <v>13385.4870851143</v>
      </c>
      <c r="W62" s="295">
        <f t="shared" si="34"/>
        <v>13330.931208562813</v>
      </c>
      <c r="X62" s="295">
        <f t="shared" ref="X62" si="35">X44/X$75*100</f>
        <v>13327.583181032798</v>
      </c>
    </row>
    <row r="63" spans="1:24" x14ac:dyDescent="0.2">
      <c r="A63" s="1">
        <v>32</v>
      </c>
      <c r="B63" t="s">
        <v>34</v>
      </c>
      <c r="C63" s="295"/>
      <c r="D63" s="295"/>
      <c r="E63" s="295"/>
      <c r="F63" s="295"/>
      <c r="G63" s="295"/>
      <c r="H63" s="295"/>
      <c r="I63" s="295">
        <f t="shared" ref="I63" si="36">I45/I$75*100</f>
        <v>12597.721525933506</v>
      </c>
      <c r="J63" s="295">
        <f t="shared" ref="J63:U63" si="37">J45/J$75*100</f>
        <v>12879.972708147752</v>
      </c>
      <c r="K63" s="295">
        <f t="shared" si="37"/>
        <v>13295.644302267772</v>
      </c>
      <c r="L63" s="295">
        <f t="shared" si="37"/>
        <v>16128.569483530797</v>
      </c>
      <c r="M63" s="295">
        <f t="shared" si="37"/>
        <v>13298.108283214362</v>
      </c>
      <c r="N63" s="295">
        <f t="shared" si="37"/>
        <v>14402.969260279118</v>
      </c>
      <c r="O63" s="295">
        <f t="shared" si="37"/>
        <v>14754.288279381097</v>
      </c>
      <c r="P63" s="295">
        <f t="shared" si="37"/>
        <v>14530.883012490609</v>
      </c>
      <c r="Q63" s="295">
        <f t="shared" si="37"/>
        <v>14223.795679348987</v>
      </c>
      <c r="R63" s="295">
        <f t="shared" si="37"/>
        <v>13270.666604051788</v>
      </c>
      <c r="S63" s="295">
        <f t="shared" si="37"/>
        <v>13384.851600581309</v>
      </c>
      <c r="T63" s="295">
        <f t="shared" si="37"/>
        <v>13306.330247579541</v>
      </c>
      <c r="U63" s="295">
        <f t="shared" si="37"/>
        <v>12851.345962661244</v>
      </c>
      <c r="V63" s="295">
        <f t="shared" ref="V63:W63" si="38">V45/V$75*100</f>
        <v>13173.732503435098</v>
      </c>
      <c r="W63" s="295">
        <f t="shared" si="38"/>
        <v>13015.727842122553</v>
      </c>
      <c r="X63" s="295">
        <f t="shared" ref="X63" si="39">X45/X$75*100</f>
        <v>13008.316968707848</v>
      </c>
    </row>
    <row r="64" spans="1:24" x14ac:dyDescent="0.2">
      <c r="A64" s="1">
        <v>33</v>
      </c>
      <c r="B64" t="s">
        <v>35</v>
      </c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</row>
    <row r="65" spans="1:24" x14ac:dyDescent="0.2">
      <c r="A65" s="1">
        <v>34</v>
      </c>
      <c r="B65" t="s">
        <v>952</v>
      </c>
      <c r="C65" s="295"/>
      <c r="D65" s="295"/>
      <c r="E65" s="295"/>
      <c r="F65" s="295"/>
      <c r="G65" s="295"/>
      <c r="H65" s="295"/>
      <c r="I65" s="295">
        <f t="shared" ref="I65" si="40">I47/I$75*100</f>
        <v>15486.571242181202</v>
      </c>
      <c r="J65" s="295">
        <f t="shared" ref="J65:U65" si="41">J47/J$75*100</f>
        <v>14812.427184466023</v>
      </c>
      <c r="K65" s="295">
        <f t="shared" si="41"/>
        <v>14700.788702271935</v>
      </c>
      <c r="L65" s="295">
        <f t="shared" si="41"/>
        <v>14803.158392616311</v>
      </c>
      <c r="M65" s="295">
        <f t="shared" si="41"/>
        <v>14602.958400935859</v>
      </c>
      <c r="N65" s="295">
        <f t="shared" si="41"/>
        <v>15696.701894884891</v>
      </c>
      <c r="O65" s="295">
        <f t="shared" si="41"/>
        <v>15153.319696117373</v>
      </c>
      <c r="P65" s="295">
        <f t="shared" si="41"/>
        <v>15191.068644678257</v>
      </c>
      <c r="Q65" s="295">
        <f t="shared" si="41"/>
        <v>15141.371052685625</v>
      </c>
      <c r="R65" s="295">
        <f t="shared" si="41"/>
        <v>14423.66543543469</v>
      </c>
      <c r="S65" s="295">
        <f t="shared" si="41"/>
        <v>14465.849522604742</v>
      </c>
      <c r="T65" s="295">
        <f t="shared" si="41"/>
        <v>14003.231574979438</v>
      </c>
      <c r="U65" s="295">
        <f t="shared" si="41"/>
        <v>15261.2690611619</v>
      </c>
      <c r="V65" s="295">
        <f t="shared" ref="V65:W65" si="42">V47/V$75*100</f>
        <v>16520.93716781175</v>
      </c>
      <c r="W65" s="295">
        <f t="shared" si="42"/>
        <v>15142.670563797546</v>
      </c>
      <c r="X65" s="295">
        <f t="shared" ref="X65" si="43">X47/X$75*100</f>
        <v>16534.51592257958</v>
      </c>
    </row>
    <row r="66" spans="1:24" x14ac:dyDescent="0.2">
      <c r="A66" s="1">
        <v>41</v>
      </c>
      <c r="B66" t="s">
        <v>36</v>
      </c>
      <c r="C66" s="295"/>
      <c r="D66" s="295"/>
      <c r="E66" s="295"/>
      <c r="F66" s="295"/>
      <c r="G66" s="295"/>
      <c r="H66" s="295"/>
      <c r="I66" s="295">
        <f t="shared" ref="I66" si="44">I48/I$75*100</f>
        <v>5611.8806058032123</v>
      </c>
      <c r="J66" s="295">
        <f t="shared" ref="J66:U66" si="45">J48/J$75*100</f>
        <v>5392.1057805741248</v>
      </c>
      <c r="K66" s="295">
        <f t="shared" si="45"/>
        <v>5574.3103941677273</v>
      </c>
      <c r="L66" s="295">
        <f t="shared" si="45"/>
        <v>5811.3053334946107</v>
      </c>
      <c r="M66" s="295">
        <f t="shared" si="45"/>
        <v>5807.0274836743474</v>
      </c>
      <c r="N66" s="295">
        <f t="shared" si="45"/>
        <v>5494.8495585718592</v>
      </c>
      <c r="O66" s="295">
        <f t="shared" si="45"/>
        <v>5374.1701852603292</v>
      </c>
      <c r="P66" s="295">
        <f t="shared" si="45"/>
        <v>5912.0607971799291</v>
      </c>
      <c r="Q66" s="295">
        <f t="shared" si="45"/>
        <v>6126.6412409815048</v>
      </c>
      <c r="R66" s="295">
        <f t="shared" si="45"/>
        <v>6822.3645264260067</v>
      </c>
      <c r="S66" s="295">
        <f t="shared" si="45"/>
        <v>6829.0753202181786</v>
      </c>
      <c r="T66" s="295">
        <f t="shared" si="45"/>
        <v>6819.4324519552392</v>
      </c>
      <c r="U66" s="295">
        <f t="shared" si="45"/>
        <v>6958.2056831525579</v>
      </c>
      <c r="V66" s="295">
        <f t="shared" ref="V66:W66" si="46">V48/V$75*100</f>
        <v>7107.8039315805909</v>
      </c>
      <c r="W66" s="295">
        <f t="shared" si="46"/>
        <v>7323.8037350101113</v>
      </c>
      <c r="X66" s="295">
        <f t="shared" ref="X66" si="47">X48/X$75*100</f>
        <v>7727.6065398011669</v>
      </c>
    </row>
    <row r="67" spans="1:24" x14ac:dyDescent="0.2">
      <c r="A67" s="1">
        <v>51</v>
      </c>
      <c r="B67" t="s">
        <v>37</v>
      </c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</row>
    <row r="68" spans="1:24" x14ac:dyDescent="0.2">
      <c r="A68" s="1">
        <v>61</v>
      </c>
      <c r="B68" t="s">
        <v>38</v>
      </c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</row>
    <row r="69" spans="1:24" x14ac:dyDescent="0.2">
      <c r="A69" s="1">
        <v>62</v>
      </c>
      <c r="B69" t="s">
        <v>39</v>
      </c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</row>
    <row r="70" spans="1:24" s="165" customFormat="1" ht="20.100000000000001" customHeight="1" x14ac:dyDescent="0.2">
      <c r="A70" s="771" t="s">
        <v>942</v>
      </c>
      <c r="B70" s="772" t="s">
        <v>5</v>
      </c>
      <c r="C70" s="164"/>
      <c r="D70" s="164"/>
      <c r="E70" s="164"/>
      <c r="F70" s="164"/>
      <c r="G70" s="164"/>
      <c r="H70" s="164"/>
      <c r="I70" s="164">
        <f t="shared" ref="I70:V71" si="48">I52/I$75*100</f>
        <v>8369.9605270551747</v>
      </c>
      <c r="J70" s="164">
        <f t="shared" ref="J70:U70" si="49">J52/J$75*100</f>
        <v>8658.7884348377502</v>
      </c>
      <c r="K70" s="164">
        <f t="shared" si="49"/>
        <v>9252.6033012048338</v>
      </c>
      <c r="L70" s="164">
        <f t="shared" si="49"/>
        <v>9237.6864974719338</v>
      </c>
      <c r="M70" s="164">
        <f t="shared" si="49"/>
        <v>9073.6251204547025</v>
      </c>
      <c r="N70" s="164">
        <f t="shared" si="49"/>
        <v>9049.026427048886</v>
      </c>
      <c r="O70" s="164">
        <f t="shared" si="49"/>
        <v>9054.5324892099925</v>
      </c>
      <c r="P70" s="164">
        <f t="shared" si="49"/>
        <v>8596.4877290664172</v>
      </c>
      <c r="Q70" s="164">
        <f t="shared" si="49"/>
        <v>8816.840252536138</v>
      </c>
      <c r="R70" s="164">
        <f t="shared" si="49"/>
        <v>8723.512372471052</v>
      </c>
      <c r="S70" s="164">
        <f t="shared" si="49"/>
        <v>8806.7106012196509</v>
      </c>
      <c r="T70" s="164">
        <f t="shared" si="49"/>
        <v>8858.3916388376401</v>
      </c>
      <c r="U70" s="164">
        <f t="shared" si="49"/>
        <v>9146.5195989017011</v>
      </c>
      <c r="V70" s="164">
        <f t="shared" ref="V70:X71" si="50">V52/V$75*100</f>
        <v>9524.0544119928563</v>
      </c>
      <c r="W70" s="164">
        <f t="shared" si="50"/>
        <v>9671.2458028275832</v>
      </c>
      <c r="X70" s="164">
        <f t="shared" ref="X70" si="51">X52/X$75*100</f>
        <v>9832.8411894742421</v>
      </c>
    </row>
    <row r="71" spans="1:24" s="165" customFormat="1" ht="20.100000000000001" customHeight="1" x14ac:dyDescent="0.2">
      <c r="A71" s="768"/>
      <c r="B71" s="774" t="s">
        <v>953</v>
      </c>
      <c r="C71" s="770"/>
      <c r="D71" s="770"/>
      <c r="E71" s="770"/>
      <c r="F71" s="770"/>
      <c r="G71" s="770"/>
      <c r="H71" s="770"/>
      <c r="I71" s="777">
        <f t="shared" si="48"/>
        <v>10516.379819695005</v>
      </c>
      <c r="J71" s="777">
        <f t="shared" si="48"/>
        <v>11193.373524148639</v>
      </c>
      <c r="K71" s="777">
        <f t="shared" si="48"/>
        <v>11214.84503096454</v>
      </c>
      <c r="L71" s="777">
        <f t="shared" si="48"/>
        <v>11132.00094095098</v>
      </c>
      <c r="M71" s="777">
        <f t="shared" si="48"/>
        <v>10981.735537591689</v>
      </c>
      <c r="N71" s="777">
        <f t="shared" si="48"/>
        <v>11324.958175101719</v>
      </c>
      <c r="O71" s="777">
        <f t="shared" si="48"/>
        <v>11349.458906399042</v>
      </c>
      <c r="P71" s="777">
        <f t="shared" si="48"/>
        <v>11416.194656755086</v>
      </c>
      <c r="Q71" s="777">
        <f t="shared" si="48"/>
        <v>11226.103739204469</v>
      </c>
      <c r="R71" s="777">
        <f t="shared" si="48"/>
        <v>11000.418374171233</v>
      </c>
      <c r="S71" s="777">
        <f t="shared" si="48"/>
        <v>11165.416634166704</v>
      </c>
      <c r="T71" s="777">
        <f t="shared" si="48"/>
        <v>10984.761507751522</v>
      </c>
      <c r="U71" s="777">
        <f t="shared" si="48"/>
        <v>11107.282343077086</v>
      </c>
      <c r="V71" s="777">
        <f t="shared" si="48"/>
        <v>11512.574622095934</v>
      </c>
      <c r="W71" s="777">
        <f t="shared" si="50"/>
        <v>11491.064211180705</v>
      </c>
      <c r="X71" s="777">
        <f t="shared" si="50"/>
        <v>11547.9556242289</v>
      </c>
    </row>
    <row r="72" spans="1:24" s="4" customFormat="1" ht="18" customHeight="1" x14ac:dyDescent="0.2">
      <c r="A72" s="255" t="s">
        <v>807</v>
      </c>
      <c r="B72" s="75"/>
      <c r="C72" s="125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4"/>
    </row>
    <row r="73" spans="1:24" x14ac:dyDescent="0.2"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24" x14ac:dyDescent="0.2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24" x14ac:dyDescent="0.2">
      <c r="B75" t="s">
        <v>810</v>
      </c>
      <c r="C75" s="295"/>
      <c r="D75" s="295"/>
      <c r="E75" s="295"/>
      <c r="F75" s="295"/>
      <c r="G75" s="295"/>
      <c r="H75" s="295"/>
      <c r="I75" s="594">
        <f>I76/$J76*100</f>
        <v>99.755429465857958</v>
      </c>
      <c r="J75" s="594">
        <f>J76/$J76*100</f>
        <v>100</v>
      </c>
      <c r="K75" s="594">
        <f t="shared" ref="K75:X75" si="52">K76/$J76*100</f>
        <v>100.23478771277637</v>
      </c>
      <c r="L75" s="594">
        <f t="shared" si="52"/>
        <v>101.1935042066132</v>
      </c>
      <c r="M75" s="594">
        <f t="shared" si="52"/>
        <v>102.12050856530333</v>
      </c>
      <c r="N75" s="594">
        <f t="shared" si="52"/>
        <v>102.79788691058501</v>
      </c>
      <c r="O75" s="594">
        <f t="shared" si="52"/>
        <v>104.34357268636273</v>
      </c>
      <c r="P75" s="594">
        <f t="shared" si="52"/>
        <v>105.90882410487185</v>
      </c>
      <c r="Q75" s="594">
        <f t="shared" si="52"/>
        <v>108.43279201721776</v>
      </c>
      <c r="R75" s="594">
        <f t="shared" si="52"/>
        <v>108.86323615730777</v>
      </c>
      <c r="S75" s="594">
        <f t="shared" si="52"/>
        <v>109.17628644100958</v>
      </c>
      <c r="T75" s="594">
        <f t="shared" si="52"/>
        <v>110.50675014674232</v>
      </c>
      <c r="U75" s="594">
        <f t="shared" si="52"/>
        <v>111.22475382002807</v>
      </c>
      <c r="V75" s="594">
        <f t="shared" si="52"/>
        <v>110.75734429978374</v>
      </c>
      <c r="W75" s="594">
        <f t="shared" si="52"/>
        <v>112.63229374386773</v>
      </c>
      <c r="X75" s="594">
        <f t="shared" si="52"/>
        <v>113.88654087888366</v>
      </c>
    </row>
    <row r="76" spans="1:24" x14ac:dyDescent="0.2">
      <c r="B76" t="s">
        <v>809</v>
      </c>
      <c r="C76" s="295"/>
      <c r="D76" s="295"/>
      <c r="E76" s="295"/>
      <c r="F76" s="295"/>
      <c r="G76" s="295"/>
      <c r="H76" s="295"/>
      <c r="I76" s="594">
        <f t="array" ref="I76:X76">TRANSPOSE(CpiMaj!B7:B70)</f>
        <v>101.97</v>
      </c>
      <c r="J76" s="594">
        <v>102.22</v>
      </c>
      <c r="K76" s="594">
        <v>102.46</v>
      </c>
      <c r="L76" s="594">
        <v>103.44</v>
      </c>
      <c r="M76" s="594">
        <v>104.38758385545306</v>
      </c>
      <c r="N76" s="594">
        <v>105.08</v>
      </c>
      <c r="O76" s="594">
        <v>106.66</v>
      </c>
      <c r="P76" s="594">
        <v>108.26</v>
      </c>
      <c r="Q76" s="594">
        <v>110.84</v>
      </c>
      <c r="R76" s="594">
        <v>111.28</v>
      </c>
      <c r="S76" s="594">
        <v>111.6</v>
      </c>
      <c r="T76" s="594">
        <v>112.96</v>
      </c>
      <c r="U76" s="594">
        <v>113.6939433548327</v>
      </c>
      <c r="V76" s="594">
        <v>113.21615734323893</v>
      </c>
      <c r="W76" s="594">
        <v>115.13273066498161</v>
      </c>
      <c r="X76" s="594">
        <v>116.41482208639488</v>
      </c>
    </row>
    <row r="77" spans="1:24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</sheetData>
  <phoneticPr fontId="6" type="noConversion"/>
  <pageMargins left="0.74803149606299202" right="0.74803149606299202" top="0.98425196850393704" bottom="0.98425196850393704" header="0.511811023622047" footer="0.511811023622047"/>
  <pageSetup scale="70" orientation="landscape" r:id="rId1"/>
  <headerFooter alignWithMargins="0"/>
  <rowBreaks count="1" manualBreakCount="1">
    <brk id="36" max="2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X11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3" sqref="A3"/>
      <selection pane="topRight" activeCell="A3" sqref="A3"/>
    </sheetView>
  </sheetViews>
  <sheetFormatPr defaultColWidth="8.7109375" defaultRowHeight="12.75" outlineLevelCol="1" x14ac:dyDescent="0.2"/>
  <cols>
    <col min="1" max="1" width="5.7109375" style="1" customWidth="1"/>
    <col min="2" max="2" width="32.7109375" customWidth="1"/>
    <col min="3" max="9" width="9.28515625" hidden="1" customWidth="1" outlineLevel="1"/>
    <col min="10" max="10" width="9.28515625" bestFit="1" customWidth="1" collapsed="1"/>
    <col min="11" max="17" width="9.28515625" bestFit="1" customWidth="1"/>
    <col min="18" max="18" width="8.7109375" style="51"/>
  </cols>
  <sheetData>
    <row r="1" spans="1:24" ht="20.100000000000001" customHeight="1" x14ac:dyDescent="0.2">
      <c r="A1" s="45" t="str">
        <f>Index!B37</f>
        <v>Table 4e    Employment by industry, numbers, FY2004-FY2018</v>
      </c>
    </row>
    <row r="2" spans="1:24" s="32" customFormat="1" ht="20.100000000000001" customHeight="1" x14ac:dyDescent="0.2">
      <c r="A2" s="17"/>
      <c r="B2" s="17" t="s">
        <v>580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</row>
    <row r="3" spans="1:24" ht="20.100000000000001" customHeight="1" x14ac:dyDescent="0.2">
      <c r="A3" s="1" t="s">
        <v>954</v>
      </c>
      <c r="B3" t="s">
        <v>955</v>
      </c>
      <c r="C3" s="295">
        <v>8</v>
      </c>
      <c r="D3" s="295">
        <v>8</v>
      </c>
      <c r="E3" s="295">
        <v>8</v>
      </c>
      <c r="F3" s="295">
        <v>6</v>
      </c>
      <c r="G3" s="295">
        <v>1</v>
      </c>
      <c r="H3" s="295">
        <v>0</v>
      </c>
      <c r="I3" s="295">
        <v>0</v>
      </c>
      <c r="J3" s="295">
        <v>0</v>
      </c>
      <c r="K3" s="295">
        <v>0</v>
      </c>
      <c r="L3" s="295">
        <v>0.75</v>
      </c>
      <c r="M3" s="295">
        <v>2.5</v>
      </c>
      <c r="N3" s="295">
        <v>1.5</v>
      </c>
      <c r="O3" s="295">
        <v>0</v>
      </c>
      <c r="P3" s="295">
        <v>0</v>
      </c>
      <c r="Q3" s="295">
        <v>0</v>
      </c>
      <c r="R3" s="295">
        <v>0</v>
      </c>
      <c r="S3" s="295">
        <v>0</v>
      </c>
      <c r="T3" s="295">
        <v>0</v>
      </c>
      <c r="U3" s="295">
        <v>0</v>
      </c>
      <c r="V3" s="295">
        <v>0</v>
      </c>
      <c r="W3" s="295">
        <v>0</v>
      </c>
      <c r="X3" s="295">
        <v>0</v>
      </c>
    </row>
    <row r="4" spans="1:24" x14ac:dyDescent="0.2">
      <c r="A4" s="1" t="s">
        <v>956</v>
      </c>
      <c r="B4" s="46" t="s">
        <v>957</v>
      </c>
      <c r="C4" s="295">
        <v>34</v>
      </c>
      <c r="D4" s="295">
        <v>52.25</v>
      </c>
      <c r="E4" s="295">
        <v>52.25</v>
      </c>
      <c r="F4" s="295">
        <v>68.13</v>
      </c>
      <c r="G4" s="295">
        <v>49.38</v>
      </c>
      <c r="H4" s="295">
        <v>56.25</v>
      </c>
      <c r="I4" s="295">
        <v>44.25</v>
      </c>
      <c r="J4" s="295">
        <v>51.5</v>
      </c>
      <c r="K4" s="295">
        <v>56</v>
      </c>
      <c r="L4" s="295">
        <v>68.75</v>
      </c>
      <c r="M4" s="295">
        <v>69</v>
      </c>
      <c r="N4" s="295">
        <v>66.38</v>
      </c>
      <c r="O4" s="295">
        <v>97</v>
      </c>
      <c r="P4" s="295">
        <v>104.75</v>
      </c>
      <c r="Q4" s="295">
        <v>119.75</v>
      </c>
      <c r="R4" s="295">
        <v>130.63</v>
      </c>
      <c r="S4" s="295">
        <v>137.88</v>
      </c>
      <c r="T4" s="295">
        <v>133</v>
      </c>
      <c r="U4" s="295">
        <v>119.25</v>
      </c>
      <c r="V4" s="295">
        <v>121.5</v>
      </c>
      <c r="W4" s="295">
        <v>144.5</v>
      </c>
      <c r="X4" s="295">
        <v>137</v>
      </c>
    </row>
    <row r="5" spans="1:24" x14ac:dyDescent="0.2">
      <c r="A5" s="1" t="s">
        <v>41</v>
      </c>
      <c r="B5" t="s">
        <v>958</v>
      </c>
      <c r="C5" s="295">
        <v>0</v>
      </c>
      <c r="D5" s="295">
        <v>0</v>
      </c>
      <c r="E5" s="295">
        <v>0</v>
      </c>
      <c r="F5" s="295">
        <v>0</v>
      </c>
      <c r="G5" s="295">
        <v>0</v>
      </c>
      <c r="H5" s="295">
        <v>0</v>
      </c>
      <c r="I5" s="295">
        <v>0</v>
      </c>
      <c r="J5" s="295">
        <v>0</v>
      </c>
      <c r="K5" s="295">
        <v>0</v>
      </c>
      <c r="L5" s="295">
        <v>0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0</v>
      </c>
      <c r="S5" s="295">
        <v>0</v>
      </c>
      <c r="T5" s="295">
        <v>0</v>
      </c>
      <c r="U5" s="295">
        <v>0</v>
      </c>
      <c r="V5" s="295">
        <v>0</v>
      </c>
      <c r="W5" s="295">
        <v>0</v>
      </c>
      <c r="X5" s="295">
        <v>0</v>
      </c>
    </row>
    <row r="6" spans="1:24" x14ac:dyDescent="0.2">
      <c r="A6" s="1" t="s">
        <v>42</v>
      </c>
      <c r="B6" t="s">
        <v>44</v>
      </c>
      <c r="C6" s="295">
        <v>182</v>
      </c>
      <c r="D6" s="295">
        <v>180</v>
      </c>
      <c r="E6" s="295">
        <v>119.5</v>
      </c>
      <c r="F6" s="295">
        <v>564.75</v>
      </c>
      <c r="G6" s="295">
        <v>635.25</v>
      </c>
      <c r="H6" s="295">
        <v>749.63</v>
      </c>
      <c r="I6" s="295">
        <v>922.25</v>
      </c>
      <c r="J6" s="295">
        <v>996</v>
      </c>
      <c r="K6" s="295">
        <v>250.5</v>
      </c>
      <c r="L6" s="295">
        <v>276.63</v>
      </c>
      <c r="M6" s="295">
        <v>276.13</v>
      </c>
      <c r="N6" s="295">
        <v>452.38</v>
      </c>
      <c r="O6" s="295">
        <v>728.75</v>
      </c>
      <c r="P6" s="295">
        <v>1365.75</v>
      </c>
      <c r="Q6" s="295">
        <v>1037.25</v>
      </c>
      <c r="R6" s="295">
        <v>1051.25</v>
      </c>
      <c r="S6" s="295">
        <v>962</v>
      </c>
      <c r="T6" s="295">
        <v>834.13</v>
      </c>
      <c r="U6" s="295">
        <v>662.75</v>
      </c>
      <c r="V6" s="295">
        <v>668.88</v>
      </c>
      <c r="W6" s="295">
        <v>528.5</v>
      </c>
      <c r="X6" s="295">
        <v>622.13</v>
      </c>
    </row>
    <row r="7" spans="1:24" x14ac:dyDescent="0.2">
      <c r="A7" s="1" t="s">
        <v>43</v>
      </c>
      <c r="B7" t="s">
        <v>959</v>
      </c>
      <c r="C7" s="295">
        <v>170.5</v>
      </c>
      <c r="D7" s="295">
        <v>171</v>
      </c>
      <c r="E7" s="295">
        <v>171.25</v>
      </c>
      <c r="F7" s="295">
        <v>166.5</v>
      </c>
      <c r="G7" s="295">
        <v>175.25</v>
      </c>
      <c r="H7" s="295">
        <v>193.5</v>
      </c>
      <c r="I7" s="295">
        <v>202.38</v>
      </c>
      <c r="J7" s="295">
        <v>217.75</v>
      </c>
      <c r="K7" s="295">
        <v>217.88</v>
      </c>
      <c r="L7" s="295">
        <v>210.75</v>
      </c>
      <c r="M7" s="295">
        <v>236.25</v>
      </c>
      <c r="N7" s="295">
        <v>237.75</v>
      </c>
      <c r="O7" s="295">
        <v>278.25</v>
      </c>
      <c r="P7" s="295">
        <v>269.25</v>
      </c>
      <c r="Q7" s="295">
        <v>259.75</v>
      </c>
      <c r="R7" s="295">
        <v>264.75</v>
      </c>
      <c r="S7" s="295">
        <v>273.5</v>
      </c>
      <c r="T7" s="295">
        <v>289</v>
      </c>
      <c r="U7" s="295">
        <v>304.25</v>
      </c>
      <c r="V7" s="295">
        <v>311</v>
      </c>
      <c r="W7" s="295">
        <v>299.25</v>
      </c>
      <c r="X7" s="295">
        <v>301.5</v>
      </c>
    </row>
    <row r="8" spans="1:24" x14ac:dyDescent="0.2">
      <c r="A8" s="1" t="s">
        <v>45</v>
      </c>
      <c r="B8" t="s">
        <v>960</v>
      </c>
      <c r="C8" s="295">
        <v>59.75</v>
      </c>
      <c r="D8" s="295">
        <v>61.75</v>
      </c>
      <c r="E8" s="295">
        <v>48.75</v>
      </c>
      <c r="F8" s="295">
        <v>51.75</v>
      </c>
      <c r="G8" s="295">
        <v>55.5</v>
      </c>
      <c r="H8" s="295">
        <v>57</v>
      </c>
      <c r="I8" s="295">
        <v>58.75</v>
      </c>
      <c r="J8" s="295">
        <v>59.75</v>
      </c>
      <c r="K8" s="295">
        <v>58</v>
      </c>
      <c r="L8" s="295">
        <v>59</v>
      </c>
      <c r="M8" s="295">
        <v>78.5</v>
      </c>
      <c r="N8" s="295">
        <v>87.75</v>
      </c>
      <c r="O8" s="295">
        <v>98.25</v>
      </c>
      <c r="P8" s="295">
        <v>77.75</v>
      </c>
      <c r="Q8" s="295">
        <v>92.5</v>
      </c>
      <c r="R8" s="295">
        <v>90.5</v>
      </c>
      <c r="S8" s="295">
        <v>105</v>
      </c>
      <c r="T8" s="295">
        <v>97.75</v>
      </c>
      <c r="U8" s="295">
        <v>97</v>
      </c>
      <c r="V8" s="295">
        <v>101.5</v>
      </c>
      <c r="W8" s="295">
        <v>89</v>
      </c>
      <c r="X8" s="295">
        <v>93.5</v>
      </c>
    </row>
    <row r="9" spans="1:24" x14ac:dyDescent="0.2">
      <c r="A9" s="1" t="s">
        <v>46</v>
      </c>
      <c r="B9" t="s">
        <v>47</v>
      </c>
      <c r="C9" s="295">
        <v>517</v>
      </c>
      <c r="D9" s="295">
        <v>713.38</v>
      </c>
      <c r="E9" s="295">
        <v>721.5</v>
      </c>
      <c r="F9" s="295">
        <v>520.75</v>
      </c>
      <c r="G9" s="295">
        <v>593.5</v>
      </c>
      <c r="H9" s="295">
        <v>723</v>
      </c>
      <c r="I9" s="295">
        <v>625.25</v>
      </c>
      <c r="J9" s="295">
        <v>600.13</v>
      </c>
      <c r="K9" s="295">
        <v>640</v>
      </c>
      <c r="L9" s="295">
        <v>807.5</v>
      </c>
      <c r="M9" s="295">
        <v>952.5</v>
      </c>
      <c r="N9" s="295">
        <v>923</v>
      </c>
      <c r="O9" s="295">
        <v>789.75</v>
      </c>
      <c r="P9" s="295">
        <v>697.5</v>
      </c>
      <c r="Q9" s="295">
        <v>672</v>
      </c>
      <c r="R9" s="295">
        <v>574.88</v>
      </c>
      <c r="S9" s="295">
        <v>536.13</v>
      </c>
      <c r="T9" s="295">
        <v>485.5</v>
      </c>
      <c r="U9" s="295">
        <v>482.25</v>
      </c>
      <c r="V9" s="295">
        <v>569.75</v>
      </c>
      <c r="W9" s="295">
        <v>773.38</v>
      </c>
      <c r="X9" s="295">
        <v>721.75</v>
      </c>
    </row>
    <row r="10" spans="1:24" x14ac:dyDescent="0.2">
      <c r="A10" s="1" t="s">
        <v>48</v>
      </c>
      <c r="B10" t="s">
        <v>961</v>
      </c>
      <c r="C10" s="295">
        <v>905</v>
      </c>
      <c r="D10" s="295">
        <v>921.38</v>
      </c>
      <c r="E10" s="295">
        <v>959.5</v>
      </c>
      <c r="F10" s="295">
        <v>1153</v>
      </c>
      <c r="G10" s="295">
        <v>1304.8800000000001</v>
      </c>
      <c r="H10" s="295">
        <v>1340.63</v>
      </c>
      <c r="I10" s="295">
        <v>1348.63</v>
      </c>
      <c r="J10" s="295">
        <v>1487.38</v>
      </c>
      <c r="K10" s="295">
        <v>1572.75</v>
      </c>
      <c r="L10" s="295">
        <v>1641.38</v>
      </c>
      <c r="M10" s="295">
        <v>1637.63</v>
      </c>
      <c r="N10" s="295">
        <v>1646.88</v>
      </c>
      <c r="O10" s="295">
        <v>1549.38</v>
      </c>
      <c r="P10" s="295">
        <v>1613</v>
      </c>
      <c r="Q10" s="295">
        <v>1627.13</v>
      </c>
      <c r="R10" s="295">
        <v>1670.7600000000002</v>
      </c>
      <c r="S10" s="295">
        <v>1782.38</v>
      </c>
      <c r="T10" s="295">
        <v>1828.63</v>
      </c>
      <c r="U10" s="295">
        <v>1788.25</v>
      </c>
      <c r="V10" s="295">
        <v>1774.63</v>
      </c>
      <c r="W10" s="295">
        <v>1754.5100000000002</v>
      </c>
      <c r="X10" s="295">
        <v>1718.38</v>
      </c>
    </row>
    <row r="11" spans="1:24" x14ac:dyDescent="0.2">
      <c r="A11" s="1" t="s">
        <v>49</v>
      </c>
      <c r="B11" t="s">
        <v>962</v>
      </c>
      <c r="C11" s="295">
        <v>327.63</v>
      </c>
      <c r="D11" s="295">
        <v>308.25</v>
      </c>
      <c r="E11" s="295">
        <v>276.75</v>
      </c>
      <c r="F11" s="295">
        <v>289.76</v>
      </c>
      <c r="G11" s="295">
        <v>291.13</v>
      </c>
      <c r="H11" s="295">
        <v>342</v>
      </c>
      <c r="I11" s="295">
        <v>370.75</v>
      </c>
      <c r="J11" s="295">
        <v>425.38</v>
      </c>
      <c r="K11" s="295">
        <v>503.51</v>
      </c>
      <c r="L11" s="295">
        <v>521.01</v>
      </c>
      <c r="M11" s="295">
        <v>650</v>
      </c>
      <c r="N11" s="295">
        <v>611.63</v>
      </c>
      <c r="O11" s="295">
        <v>640.38</v>
      </c>
      <c r="P11" s="295">
        <v>622.38</v>
      </c>
      <c r="Q11" s="295">
        <v>649.88</v>
      </c>
      <c r="R11" s="295">
        <v>628.5</v>
      </c>
      <c r="S11" s="295">
        <v>716.25</v>
      </c>
      <c r="T11" s="295">
        <v>796.75</v>
      </c>
      <c r="U11" s="295">
        <v>794</v>
      </c>
      <c r="V11" s="295">
        <v>770.5</v>
      </c>
      <c r="W11" s="295">
        <v>697.38</v>
      </c>
      <c r="X11" s="295">
        <v>694.01</v>
      </c>
    </row>
    <row r="12" spans="1:24" x14ac:dyDescent="0.2">
      <c r="A12" s="1" t="s">
        <v>50</v>
      </c>
      <c r="B12" t="s">
        <v>963</v>
      </c>
      <c r="C12" s="295">
        <v>608.13</v>
      </c>
      <c r="D12" s="295">
        <v>559.75</v>
      </c>
      <c r="E12" s="295">
        <v>527.75</v>
      </c>
      <c r="F12" s="295">
        <v>533.13</v>
      </c>
      <c r="G12" s="295">
        <v>584.39</v>
      </c>
      <c r="H12" s="295">
        <v>581.01</v>
      </c>
      <c r="I12" s="295">
        <v>566.25</v>
      </c>
      <c r="J12" s="295">
        <v>505.5</v>
      </c>
      <c r="K12" s="295">
        <v>473.63</v>
      </c>
      <c r="L12" s="295">
        <v>419.13</v>
      </c>
      <c r="M12" s="295">
        <v>441.88</v>
      </c>
      <c r="N12" s="295">
        <v>439</v>
      </c>
      <c r="O12" s="295">
        <v>411.13</v>
      </c>
      <c r="P12" s="295">
        <v>404</v>
      </c>
      <c r="Q12" s="295">
        <v>396.75</v>
      </c>
      <c r="R12" s="295">
        <v>401.5</v>
      </c>
      <c r="S12" s="295">
        <v>384.63</v>
      </c>
      <c r="T12" s="295">
        <v>373.88</v>
      </c>
      <c r="U12" s="295">
        <v>373</v>
      </c>
      <c r="V12" s="295">
        <v>418.25</v>
      </c>
      <c r="W12" s="295">
        <v>420.25</v>
      </c>
      <c r="X12" s="295">
        <v>406.75</v>
      </c>
    </row>
    <row r="13" spans="1:24" x14ac:dyDescent="0.2">
      <c r="A13" s="1" t="s">
        <v>51</v>
      </c>
      <c r="B13" t="s">
        <v>964</v>
      </c>
      <c r="C13" s="295">
        <v>114.25</v>
      </c>
      <c r="D13" s="295">
        <v>115.5</v>
      </c>
      <c r="E13" s="295">
        <v>112.75</v>
      </c>
      <c r="F13" s="295">
        <v>108</v>
      </c>
      <c r="G13" s="295">
        <v>104</v>
      </c>
      <c r="H13" s="295">
        <v>108</v>
      </c>
      <c r="I13" s="295">
        <v>113.5</v>
      </c>
      <c r="J13" s="295">
        <v>142.25</v>
      </c>
      <c r="K13" s="295">
        <v>149.75</v>
      </c>
      <c r="L13" s="295">
        <v>155</v>
      </c>
      <c r="M13" s="295">
        <v>151.5</v>
      </c>
      <c r="N13" s="295">
        <v>159.5</v>
      </c>
      <c r="O13" s="295">
        <v>163.75</v>
      </c>
      <c r="P13" s="295">
        <v>141.5</v>
      </c>
      <c r="Q13" s="295">
        <v>144.25</v>
      </c>
      <c r="R13" s="295">
        <v>147.25</v>
      </c>
      <c r="S13" s="295">
        <v>139.75</v>
      </c>
      <c r="T13" s="295">
        <v>142.25</v>
      </c>
      <c r="U13" s="295">
        <v>141.75</v>
      </c>
      <c r="V13" s="295">
        <v>133</v>
      </c>
      <c r="W13" s="295">
        <v>131.25</v>
      </c>
      <c r="X13" s="295">
        <v>130.5</v>
      </c>
    </row>
    <row r="14" spans="1:24" x14ac:dyDescent="0.2">
      <c r="A14" s="1" t="s">
        <v>53</v>
      </c>
      <c r="B14" t="s">
        <v>52</v>
      </c>
      <c r="C14" s="295">
        <v>122.75</v>
      </c>
      <c r="D14" s="295">
        <v>137.63</v>
      </c>
      <c r="E14" s="295">
        <v>149.25</v>
      </c>
      <c r="F14" s="295">
        <v>154.63</v>
      </c>
      <c r="G14" s="295">
        <v>184.5</v>
      </c>
      <c r="H14" s="295">
        <v>171.75</v>
      </c>
      <c r="I14" s="295">
        <v>164.25</v>
      </c>
      <c r="J14" s="295">
        <v>181.5</v>
      </c>
      <c r="K14" s="295">
        <v>186.75</v>
      </c>
      <c r="L14" s="295">
        <v>205.75</v>
      </c>
      <c r="M14" s="295">
        <v>220.75</v>
      </c>
      <c r="N14" s="295">
        <v>223.5</v>
      </c>
      <c r="O14" s="295">
        <v>221</v>
      </c>
      <c r="P14" s="295">
        <v>236.25</v>
      </c>
      <c r="Q14" s="295">
        <v>239.25</v>
      </c>
      <c r="R14" s="295">
        <v>256</v>
      </c>
      <c r="S14" s="295">
        <v>252.75</v>
      </c>
      <c r="T14" s="295">
        <v>253.25</v>
      </c>
      <c r="U14" s="295">
        <v>273.5</v>
      </c>
      <c r="V14" s="295">
        <v>277</v>
      </c>
      <c r="W14" s="295">
        <v>295.75</v>
      </c>
      <c r="X14" s="295">
        <v>320</v>
      </c>
    </row>
    <row r="15" spans="1:24" x14ac:dyDescent="0.2">
      <c r="A15" s="1" t="s">
        <v>54</v>
      </c>
      <c r="B15" s="124" t="s">
        <v>965</v>
      </c>
      <c r="C15" s="295">
        <v>26.13</v>
      </c>
      <c r="D15" s="295">
        <v>24.63</v>
      </c>
      <c r="E15" s="295">
        <v>20.75</v>
      </c>
      <c r="F15" s="295">
        <v>25.75</v>
      </c>
      <c r="G15" s="295">
        <v>26.5</v>
      </c>
      <c r="H15" s="295">
        <v>20.5</v>
      </c>
      <c r="I15" s="295">
        <v>17.25</v>
      </c>
      <c r="J15" s="295">
        <v>16.75</v>
      </c>
      <c r="K15" s="295">
        <v>15</v>
      </c>
      <c r="L15" s="295">
        <v>19</v>
      </c>
      <c r="M15" s="295">
        <v>18</v>
      </c>
      <c r="N15" s="295">
        <v>17.5</v>
      </c>
      <c r="O15" s="295">
        <v>15</v>
      </c>
      <c r="P15" s="295">
        <v>16.25</v>
      </c>
      <c r="Q15" s="295">
        <v>17</v>
      </c>
      <c r="R15" s="295">
        <v>15.25</v>
      </c>
      <c r="S15" s="295">
        <v>21</v>
      </c>
      <c r="T15" s="295">
        <v>27.5</v>
      </c>
      <c r="U15" s="295">
        <v>20.25</v>
      </c>
      <c r="V15" s="295">
        <v>21.5</v>
      </c>
      <c r="W15" s="295">
        <v>32.5</v>
      </c>
      <c r="X15" s="295">
        <v>53.25</v>
      </c>
    </row>
    <row r="16" spans="1:24" x14ac:dyDescent="0.2">
      <c r="A16" s="1" t="s">
        <v>56</v>
      </c>
      <c r="B16" s="124" t="s">
        <v>966</v>
      </c>
      <c r="C16" s="295">
        <v>22.25</v>
      </c>
      <c r="D16" s="295">
        <v>22.25</v>
      </c>
      <c r="E16" s="295">
        <v>21.5</v>
      </c>
      <c r="F16" s="295">
        <v>20.75</v>
      </c>
      <c r="G16" s="295">
        <v>22.75</v>
      </c>
      <c r="H16" s="295">
        <v>25.25</v>
      </c>
      <c r="I16" s="295">
        <v>27</v>
      </c>
      <c r="J16" s="295">
        <v>29.25</v>
      </c>
      <c r="K16" s="295">
        <v>28</v>
      </c>
      <c r="L16" s="295">
        <v>27.5</v>
      </c>
      <c r="M16" s="295">
        <v>27.5</v>
      </c>
      <c r="N16" s="295">
        <v>26.5</v>
      </c>
      <c r="O16" s="295">
        <v>26</v>
      </c>
      <c r="P16" s="295">
        <v>30</v>
      </c>
      <c r="Q16" s="295">
        <v>29.75</v>
      </c>
      <c r="R16" s="295">
        <v>25.25</v>
      </c>
      <c r="S16" s="295">
        <v>26</v>
      </c>
      <c r="T16" s="295">
        <v>26.5</v>
      </c>
      <c r="U16" s="295">
        <v>27.25</v>
      </c>
      <c r="V16" s="295">
        <v>22.75</v>
      </c>
      <c r="W16" s="295">
        <v>27.25</v>
      </c>
      <c r="X16" s="295">
        <v>28.38</v>
      </c>
    </row>
    <row r="17" spans="1:24" x14ac:dyDescent="0.2">
      <c r="A17" s="1" t="s">
        <v>58</v>
      </c>
      <c r="B17" t="s">
        <v>967</v>
      </c>
      <c r="C17" s="295">
        <v>143.75</v>
      </c>
      <c r="D17" s="295">
        <v>156.63</v>
      </c>
      <c r="E17" s="295">
        <v>122</v>
      </c>
      <c r="F17" s="295">
        <v>133</v>
      </c>
      <c r="G17" s="295">
        <v>142.13</v>
      </c>
      <c r="H17" s="295">
        <v>128.13</v>
      </c>
      <c r="I17" s="295">
        <v>127.25</v>
      </c>
      <c r="J17" s="295">
        <v>119.13</v>
      </c>
      <c r="K17" s="295">
        <v>110.5</v>
      </c>
      <c r="L17" s="295">
        <v>105.88</v>
      </c>
      <c r="M17" s="295">
        <v>129.13</v>
      </c>
      <c r="N17" s="295">
        <v>122.25</v>
      </c>
      <c r="O17" s="295">
        <v>127.25</v>
      </c>
      <c r="P17" s="295">
        <v>114.75</v>
      </c>
      <c r="Q17" s="295">
        <v>115.25</v>
      </c>
      <c r="R17" s="295">
        <v>108</v>
      </c>
      <c r="S17" s="295">
        <v>109</v>
      </c>
      <c r="T17" s="295">
        <v>91.63</v>
      </c>
      <c r="U17" s="295">
        <v>89.75</v>
      </c>
      <c r="V17" s="295">
        <v>82.13</v>
      </c>
      <c r="W17" s="295">
        <v>77.63</v>
      </c>
      <c r="X17" s="295">
        <v>80.75</v>
      </c>
    </row>
    <row r="18" spans="1:24" x14ac:dyDescent="0.2">
      <c r="A18" s="1" t="s">
        <v>59</v>
      </c>
      <c r="B18" t="s">
        <v>55</v>
      </c>
      <c r="C18" s="295">
        <v>2952.5</v>
      </c>
      <c r="D18" s="295">
        <v>2869.63</v>
      </c>
      <c r="E18" s="295">
        <v>2774.5</v>
      </c>
      <c r="F18" s="295">
        <v>2772.75</v>
      </c>
      <c r="G18" s="295">
        <v>2880.38</v>
      </c>
      <c r="H18" s="295">
        <v>3029.6400000000003</v>
      </c>
      <c r="I18" s="295">
        <v>3113.26</v>
      </c>
      <c r="J18" s="295">
        <v>3278.5</v>
      </c>
      <c r="K18" s="295">
        <v>3427.75</v>
      </c>
      <c r="L18" s="295">
        <v>3770.38</v>
      </c>
      <c r="M18" s="295">
        <v>3693.13</v>
      </c>
      <c r="N18" s="295">
        <v>3615</v>
      </c>
      <c r="O18" s="295">
        <v>3508.25</v>
      </c>
      <c r="P18" s="295">
        <v>3499.5</v>
      </c>
      <c r="Q18" s="295">
        <v>3504.25</v>
      </c>
      <c r="R18" s="295">
        <v>3627.75</v>
      </c>
      <c r="S18" s="295">
        <v>3678.5</v>
      </c>
      <c r="T18" s="295">
        <v>3635.75</v>
      </c>
      <c r="U18" s="295">
        <v>3684</v>
      </c>
      <c r="V18" s="295">
        <v>3772.75</v>
      </c>
      <c r="W18" s="295">
        <v>3846.75</v>
      </c>
      <c r="X18" s="295">
        <v>3936</v>
      </c>
    </row>
    <row r="19" spans="1:24" x14ac:dyDescent="0.2">
      <c r="A19" s="1" t="s">
        <v>60</v>
      </c>
      <c r="B19" s="124" t="s">
        <v>535</v>
      </c>
      <c r="C19" s="295">
        <v>456.13</v>
      </c>
      <c r="D19" s="295">
        <v>401.38</v>
      </c>
      <c r="E19" s="295">
        <v>519.88</v>
      </c>
      <c r="F19" s="295">
        <v>561</v>
      </c>
      <c r="G19" s="295">
        <v>627.25</v>
      </c>
      <c r="H19" s="295">
        <v>623.51</v>
      </c>
      <c r="I19" s="295">
        <v>605.5</v>
      </c>
      <c r="J19" s="295">
        <v>589.88</v>
      </c>
      <c r="K19" s="295">
        <v>623.75</v>
      </c>
      <c r="L19" s="295">
        <v>375.75</v>
      </c>
      <c r="M19" s="295">
        <v>444</v>
      </c>
      <c r="N19" s="295">
        <v>401.5</v>
      </c>
      <c r="O19" s="295">
        <v>397.88</v>
      </c>
      <c r="P19" s="295">
        <v>439.38</v>
      </c>
      <c r="Q19" s="295">
        <v>483</v>
      </c>
      <c r="R19" s="295">
        <v>531.75</v>
      </c>
      <c r="S19" s="295">
        <v>496.5</v>
      </c>
      <c r="T19" s="295">
        <v>548.5</v>
      </c>
      <c r="U19" s="295">
        <v>566.38</v>
      </c>
      <c r="V19" s="295">
        <v>549.38</v>
      </c>
      <c r="W19" s="295">
        <v>562</v>
      </c>
      <c r="X19" s="295">
        <v>538.38</v>
      </c>
    </row>
    <row r="20" spans="1:24" x14ac:dyDescent="0.2">
      <c r="A20" s="1" t="s">
        <v>61</v>
      </c>
      <c r="B20" s="124" t="s">
        <v>974</v>
      </c>
      <c r="C20" s="295">
        <v>35.75</v>
      </c>
      <c r="D20" s="295">
        <v>45.13</v>
      </c>
      <c r="E20" s="295">
        <v>46.63</v>
      </c>
      <c r="F20" s="295">
        <v>47</v>
      </c>
      <c r="G20" s="295">
        <v>48.5</v>
      </c>
      <c r="H20" s="295">
        <v>48</v>
      </c>
      <c r="I20" s="295">
        <v>60.38</v>
      </c>
      <c r="J20" s="295">
        <v>70.5</v>
      </c>
      <c r="K20" s="295">
        <v>69.5</v>
      </c>
      <c r="L20" s="295">
        <v>86.5</v>
      </c>
      <c r="M20" s="295">
        <v>88.75</v>
      </c>
      <c r="N20" s="295">
        <v>96.5</v>
      </c>
      <c r="O20" s="295">
        <v>94.63</v>
      </c>
      <c r="P20" s="295">
        <v>119.88</v>
      </c>
      <c r="Q20" s="295">
        <v>124</v>
      </c>
      <c r="R20" s="295">
        <v>130.63</v>
      </c>
      <c r="S20" s="295">
        <v>124.75</v>
      </c>
      <c r="T20" s="295">
        <v>131.88</v>
      </c>
      <c r="U20" s="295">
        <v>132.5</v>
      </c>
      <c r="V20" s="295">
        <v>154</v>
      </c>
      <c r="W20" s="295">
        <v>142.5</v>
      </c>
      <c r="X20" s="295">
        <v>138.13</v>
      </c>
    </row>
    <row r="21" spans="1:24" x14ac:dyDescent="0.2">
      <c r="A21" s="1" t="s">
        <v>968</v>
      </c>
      <c r="B21" t="s">
        <v>969</v>
      </c>
      <c r="C21" s="295">
        <v>23</v>
      </c>
      <c r="D21" s="295">
        <v>38</v>
      </c>
      <c r="E21" s="295">
        <v>47.75</v>
      </c>
      <c r="F21" s="295">
        <v>63.63</v>
      </c>
      <c r="G21" s="295">
        <v>68.5</v>
      </c>
      <c r="H21" s="295">
        <v>51.38</v>
      </c>
      <c r="I21" s="295">
        <v>48.38</v>
      </c>
      <c r="J21" s="295">
        <v>51.75</v>
      </c>
      <c r="K21" s="295">
        <v>53</v>
      </c>
      <c r="L21" s="295">
        <v>50.88</v>
      </c>
      <c r="M21" s="295">
        <v>36.25</v>
      </c>
      <c r="N21" s="295">
        <v>38.75</v>
      </c>
      <c r="O21" s="295">
        <v>44.75</v>
      </c>
      <c r="P21" s="295">
        <v>41.38</v>
      </c>
      <c r="Q21" s="295">
        <v>50.13</v>
      </c>
      <c r="R21" s="295">
        <v>51.75</v>
      </c>
      <c r="S21" s="295">
        <v>60.75</v>
      </c>
      <c r="T21" s="295">
        <v>58</v>
      </c>
      <c r="U21" s="295">
        <v>58.75</v>
      </c>
      <c r="V21" s="295">
        <v>57.13</v>
      </c>
      <c r="W21" s="295">
        <v>48</v>
      </c>
      <c r="X21" s="295">
        <v>60.5</v>
      </c>
    </row>
    <row r="22" spans="1:24" x14ac:dyDescent="0.2">
      <c r="A22" s="1" t="s">
        <v>970</v>
      </c>
      <c r="B22" t="s">
        <v>971</v>
      </c>
      <c r="C22" s="295">
        <v>120.63</v>
      </c>
      <c r="D22" s="295">
        <v>134.13</v>
      </c>
      <c r="E22" s="295">
        <v>135</v>
      </c>
      <c r="F22" s="295">
        <v>139.88</v>
      </c>
      <c r="G22" s="295">
        <v>154.25</v>
      </c>
      <c r="H22" s="295">
        <v>171.13</v>
      </c>
      <c r="I22" s="295">
        <v>168.75</v>
      </c>
      <c r="J22" s="295">
        <v>167.38</v>
      </c>
      <c r="K22" s="295">
        <v>176.5</v>
      </c>
      <c r="L22" s="295">
        <v>168.25</v>
      </c>
      <c r="M22" s="295">
        <v>178.5</v>
      </c>
      <c r="N22" s="295">
        <v>187.75</v>
      </c>
      <c r="O22" s="295">
        <v>192.75</v>
      </c>
      <c r="P22" s="295">
        <v>161.63</v>
      </c>
      <c r="Q22" s="295">
        <v>151.13</v>
      </c>
      <c r="R22" s="295">
        <v>164</v>
      </c>
      <c r="S22" s="295">
        <v>168.75</v>
      </c>
      <c r="T22" s="295">
        <v>181.13</v>
      </c>
      <c r="U22" s="295">
        <v>168.75</v>
      </c>
      <c r="V22" s="295">
        <v>214.88</v>
      </c>
      <c r="W22" s="295">
        <v>220.63</v>
      </c>
      <c r="X22" s="295">
        <v>227.38</v>
      </c>
    </row>
    <row r="23" spans="1:24" x14ac:dyDescent="0.2">
      <c r="A23" s="1" t="s">
        <v>972</v>
      </c>
      <c r="B23" t="s">
        <v>973</v>
      </c>
      <c r="C23" s="295">
        <v>1162.5</v>
      </c>
      <c r="D23" s="295">
        <v>1132.5</v>
      </c>
      <c r="E23" s="295">
        <v>1181.5</v>
      </c>
      <c r="F23" s="295">
        <v>1270.75</v>
      </c>
      <c r="G23" s="295">
        <v>1311.25</v>
      </c>
      <c r="H23" s="295">
        <v>1189.25</v>
      </c>
      <c r="I23" s="295">
        <v>1472.25</v>
      </c>
      <c r="J23" s="295">
        <v>1244.25</v>
      </c>
      <c r="K23" s="295">
        <v>1223</v>
      </c>
      <c r="L23" s="295">
        <v>1240.6300000000001</v>
      </c>
      <c r="M23" s="295">
        <v>1207.8800000000001</v>
      </c>
      <c r="N23" s="295">
        <v>1113.5</v>
      </c>
      <c r="O23" s="295">
        <v>1045</v>
      </c>
      <c r="P23" s="295">
        <v>1019.25</v>
      </c>
      <c r="Q23" s="295">
        <v>975.5</v>
      </c>
      <c r="R23" s="295">
        <v>933.25</v>
      </c>
      <c r="S23" s="295">
        <v>948.5</v>
      </c>
      <c r="T23" s="295">
        <v>921.75</v>
      </c>
      <c r="U23" s="295">
        <v>969</v>
      </c>
      <c r="V23" s="295">
        <v>1019.25</v>
      </c>
      <c r="W23" s="295">
        <v>1044.75</v>
      </c>
      <c r="X23" s="295">
        <v>1099</v>
      </c>
    </row>
    <row r="24" spans="1:24" s="202" customFormat="1" ht="20.100000000000001" customHeight="1" x14ac:dyDescent="0.2">
      <c r="A24" s="771"/>
      <c r="B24" s="772" t="s">
        <v>5</v>
      </c>
      <c r="C24" s="773">
        <f>SUM(C3:C23)</f>
        <v>7991.6500000000005</v>
      </c>
      <c r="D24" s="773">
        <f t="shared" ref="D24:X24" si="0">SUM(D3:D23)</f>
        <v>8053.170000000001</v>
      </c>
      <c r="E24" s="773">
        <f t="shared" si="0"/>
        <v>8016.76</v>
      </c>
      <c r="F24" s="773">
        <f t="shared" si="0"/>
        <v>8650.91</v>
      </c>
      <c r="G24" s="773">
        <f t="shared" si="0"/>
        <v>9260.2900000000009</v>
      </c>
      <c r="H24" s="773">
        <f t="shared" si="0"/>
        <v>9609.56</v>
      </c>
      <c r="I24" s="773">
        <f t="shared" si="0"/>
        <v>10056.279999999999</v>
      </c>
      <c r="J24" s="773">
        <f t="shared" si="0"/>
        <v>10234.529999999999</v>
      </c>
      <c r="K24" s="773">
        <f t="shared" si="0"/>
        <v>9835.77</v>
      </c>
      <c r="L24" s="773">
        <f t="shared" si="0"/>
        <v>10210.419999999998</v>
      </c>
      <c r="M24" s="773">
        <f t="shared" si="0"/>
        <v>10539.780000000002</v>
      </c>
      <c r="N24" s="773">
        <f t="shared" si="0"/>
        <v>10468.52</v>
      </c>
      <c r="O24" s="773">
        <f t="shared" si="0"/>
        <v>10429.149999999998</v>
      </c>
      <c r="P24" s="773">
        <f t="shared" si="0"/>
        <v>10974.149999999998</v>
      </c>
      <c r="Q24" s="773">
        <f t="shared" si="0"/>
        <v>10688.519999999999</v>
      </c>
      <c r="R24" s="773">
        <f t="shared" si="0"/>
        <v>10803.65</v>
      </c>
      <c r="S24" s="773">
        <f t="shared" si="0"/>
        <v>10924.02</v>
      </c>
      <c r="T24" s="773">
        <f t="shared" si="0"/>
        <v>10856.779999999999</v>
      </c>
      <c r="U24" s="773">
        <f t="shared" si="0"/>
        <v>10752.63</v>
      </c>
      <c r="V24" s="773">
        <f t="shared" si="0"/>
        <v>11039.779999999997</v>
      </c>
      <c r="W24" s="773">
        <f t="shared" si="0"/>
        <v>11135.78</v>
      </c>
      <c r="X24" s="773">
        <f t="shared" si="0"/>
        <v>11307.289999999999</v>
      </c>
    </row>
    <row r="25" spans="1:24" s="769" customFormat="1" ht="20.100000000000001" customHeight="1" x14ac:dyDescent="0.2">
      <c r="A25" s="768"/>
      <c r="B25" s="776" t="s">
        <v>454</v>
      </c>
      <c r="C25" s="777">
        <v>86.25</v>
      </c>
      <c r="D25" s="777">
        <v>91</v>
      </c>
      <c r="E25" s="777">
        <v>57</v>
      </c>
      <c r="F25" s="777">
        <v>559.13</v>
      </c>
      <c r="G25" s="777">
        <v>631.13</v>
      </c>
      <c r="H25" s="777">
        <v>748</v>
      </c>
      <c r="I25" s="777">
        <v>918.5</v>
      </c>
      <c r="J25" s="777">
        <v>1018.25</v>
      </c>
      <c r="K25" s="777">
        <v>295.25</v>
      </c>
      <c r="L25" s="777">
        <v>358.5</v>
      </c>
      <c r="M25" s="777">
        <v>341.25</v>
      </c>
      <c r="N25" s="777">
        <v>504.13</v>
      </c>
      <c r="O25" s="777">
        <v>847.75</v>
      </c>
      <c r="P25" s="777">
        <v>1516.5</v>
      </c>
      <c r="Q25" s="777">
        <v>1182.75</v>
      </c>
      <c r="R25" s="777">
        <v>1220.1300000000001</v>
      </c>
      <c r="S25" s="777">
        <v>1157.8800000000001</v>
      </c>
      <c r="T25" s="777">
        <v>1035.75</v>
      </c>
      <c r="U25" s="777">
        <v>837</v>
      </c>
      <c r="V25" s="777">
        <v>816</v>
      </c>
      <c r="W25" s="777">
        <v>699.25</v>
      </c>
      <c r="X25" s="777">
        <v>773.75</v>
      </c>
    </row>
    <row r="26" spans="1:24" s="46" customFormat="1" ht="16.5" customHeight="1" x14ac:dyDescent="0.2">
      <c r="A26" s="957" t="s">
        <v>581</v>
      </c>
      <c r="B26" s="957"/>
      <c r="C26" s="957"/>
      <c r="D26" s="957"/>
      <c r="E26" s="957"/>
      <c r="F26" s="957"/>
      <c r="G26" s="957"/>
      <c r="H26" s="957"/>
      <c r="I26" s="957"/>
      <c r="J26" s="957"/>
      <c r="K26" s="957"/>
      <c r="L26" s="957"/>
      <c r="M26" s="957"/>
      <c r="N26" s="957"/>
      <c r="O26" s="957"/>
      <c r="P26" s="957"/>
      <c r="Q26" s="957"/>
      <c r="R26" s="958"/>
      <c r="S26" s="958"/>
      <c r="T26" s="958"/>
      <c r="U26" s="958"/>
      <c r="V26" s="959"/>
      <c r="W26" s="959"/>
      <c r="X26" s="959"/>
    </row>
    <row r="27" spans="1:24" s="46" customFormat="1" ht="15" customHeight="1" x14ac:dyDescent="0.2">
      <c r="A27" s="103" t="s">
        <v>638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50"/>
      <c r="S27" s="50"/>
      <c r="T27" s="50"/>
      <c r="U27" s="50"/>
      <c r="V27" s="50"/>
      <c r="W27" s="50"/>
    </row>
    <row r="28" spans="1:24" x14ac:dyDescent="0.2">
      <c r="A28"/>
      <c r="S28" s="51"/>
      <c r="T28" s="51"/>
      <c r="U28" s="51"/>
      <c r="V28" s="51"/>
      <c r="W28" s="51"/>
    </row>
    <row r="29" spans="1:24" ht="20.100000000000001" customHeight="1" x14ac:dyDescent="0.2">
      <c r="A29" s="45" t="str">
        <f>Index!B38</f>
        <v>Table 4f     Employment by industry, wage costs, FY2004-FY2018</v>
      </c>
      <c r="S29" s="51"/>
      <c r="T29" s="51"/>
      <c r="U29" s="51"/>
      <c r="V29" s="51"/>
      <c r="W29" s="51"/>
    </row>
    <row r="30" spans="1:24" s="32" customFormat="1" ht="20.100000000000001" customHeight="1" x14ac:dyDescent="0.2">
      <c r="A30" s="17"/>
      <c r="B30" s="217" t="s">
        <v>356</v>
      </c>
      <c r="C30" s="49" t="str">
        <f>C2</f>
        <v>FY1997</v>
      </c>
      <c r="D30" s="49" t="str">
        <f t="shared" ref="D30:R30" si="1">D2</f>
        <v>FY1998</v>
      </c>
      <c r="E30" s="49" t="str">
        <f t="shared" si="1"/>
        <v>FY1999</v>
      </c>
      <c r="F30" s="49" t="str">
        <f t="shared" si="1"/>
        <v>FY2000</v>
      </c>
      <c r="G30" s="49" t="str">
        <f t="shared" si="1"/>
        <v>FY2001</v>
      </c>
      <c r="H30" s="49" t="str">
        <f t="shared" si="1"/>
        <v>FY2002</v>
      </c>
      <c r="I30" s="49" t="str">
        <f t="shared" si="1"/>
        <v>FY2003</v>
      </c>
      <c r="J30" s="49" t="str">
        <f t="shared" si="1"/>
        <v>FY2004</v>
      </c>
      <c r="K30" s="49" t="str">
        <f t="shared" si="1"/>
        <v>FY2005</v>
      </c>
      <c r="L30" s="49" t="str">
        <f t="shared" si="1"/>
        <v>FY2006</v>
      </c>
      <c r="M30" s="49" t="str">
        <f t="shared" si="1"/>
        <v>FY2007</v>
      </c>
      <c r="N30" s="49" t="str">
        <f t="shared" si="1"/>
        <v>FY2008</v>
      </c>
      <c r="O30" s="49" t="str">
        <f t="shared" si="1"/>
        <v>FY2009</v>
      </c>
      <c r="P30" s="49" t="str">
        <f t="shared" si="1"/>
        <v>FY2010</v>
      </c>
      <c r="Q30" s="49" t="str">
        <f t="shared" si="1"/>
        <v>FY2011</v>
      </c>
      <c r="R30" s="49" t="str">
        <f t="shared" si="1"/>
        <v>FY2012</v>
      </c>
      <c r="S30" s="49" t="str">
        <f t="shared" ref="S30:T30" si="2">S2</f>
        <v>FY2013</v>
      </c>
      <c r="T30" s="49" t="str">
        <f t="shared" si="2"/>
        <v>FY2014</v>
      </c>
      <c r="U30" s="49" t="str">
        <f t="shared" ref="U30:X30" si="3">U2</f>
        <v>FY2015</v>
      </c>
      <c r="V30" s="49" t="str">
        <f t="shared" si="3"/>
        <v>FY2016</v>
      </c>
      <c r="W30" s="49" t="str">
        <f t="shared" ref="W30" si="4">W2</f>
        <v>FY2017</v>
      </c>
      <c r="X30" s="49" t="str">
        <f t="shared" si="3"/>
        <v>FY2018</v>
      </c>
    </row>
    <row r="31" spans="1:24" ht="20.100000000000001" customHeight="1" x14ac:dyDescent="0.2">
      <c r="A31" s="1" t="s">
        <v>954</v>
      </c>
      <c r="B31" t="s">
        <v>955</v>
      </c>
      <c r="C31" s="295">
        <v>17.32</v>
      </c>
      <c r="D31" s="295">
        <v>17.32</v>
      </c>
      <c r="E31" s="295">
        <v>17.32</v>
      </c>
      <c r="F31" s="295">
        <v>12.81</v>
      </c>
      <c r="G31" s="295">
        <v>1.48</v>
      </c>
      <c r="H31" s="295">
        <v>0</v>
      </c>
      <c r="I31" s="295">
        <v>0</v>
      </c>
      <c r="J31" s="295">
        <v>0</v>
      </c>
      <c r="K31" s="295">
        <v>0</v>
      </c>
      <c r="L31" s="295">
        <v>1.86</v>
      </c>
      <c r="M31" s="295">
        <v>13.67</v>
      </c>
      <c r="N31" s="295">
        <v>15.2</v>
      </c>
      <c r="O31" s="295">
        <v>0</v>
      </c>
      <c r="P31" s="295">
        <v>0</v>
      </c>
      <c r="Q31" s="295">
        <v>0</v>
      </c>
      <c r="R31" s="295">
        <v>0</v>
      </c>
      <c r="S31" s="295">
        <v>0</v>
      </c>
      <c r="T31" s="295">
        <v>0</v>
      </c>
      <c r="U31" s="295">
        <v>0</v>
      </c>
      <c r="V31" s="295">
        <v>0</v>
      </c>
      <c r="W31" s="295">
        <v>0</v>
      </c>
      <c r="X31" s="295">
        <v>0</v>
      </c>
    </row>
    <row r="32" spans="1:24" x14ac:dyDescent="0.2">
      <c r="A32" s="1" t="s">
        <v>956</v>
      </c>
      <c r="B32" s="46" t="s">
        <v>957</v>
      </c>
      <c r="C32" s="295">
        <v>217.35</v>
      </c>
      <c r="D32" s="295">
        <v>281</v>
      </c>
      <c r="E32" s="295">
        <v>415.85</v>
      </c>
      <c r="F32" s="295">
        <v>553.70000000000005</v>
      </c>
      <c r="G32" s="295">
        <v>380.19</v>
      </c>
      <c r="H32" s="295">
        <v>249.64</v>
      </c>
      <c r="I32" s="295">
        <v>235.31</v>
      </c>
      <c r="J32" s="295">
        <v>337.26</v>
      </c>
      <c r="K32" s="295">
        <v>363.3</v>
      </c>
      <c r="L32" s="295">
        <v>440.27</v>
      </c>
      <c r="M32" s="295">
        <v>430.77</v>
      </c>
      <c r="N32" s="295">
        <v>399.01</v>
      </c>
      <c r="O32" s="295">
        <v>509.48</v>
      </c>
      <c r="P32" s="295">
        <v>452.06</v>
      </c>
      <c r="Q32" s="295">
        <v>543.39</v>
      </c>
      <c r="R32" s="295">
        <v>558.48</v>
      </c>
      <c r="S32" s="295">
        <v>631.64</v>
      </c>
      <c r="T32" s="295">
        <v>677.15</v>
      </c>
      <c r="U32" s="295">
        <v>628.21</v>
      </c>
      <c r="V32" s="295">
        <v>745.24</v>
      </c>
      <c r="W32" s="295">
        <v>938.59</v>
      </c>
      <c r="X32" s="295">
        <v>934.08</v>
      </c>
    </row>
    <row r="33" spans="1:24" x14ac:dyDescent="0.2">
      <c r="A33" s="1" t="s">
        <v>41</v>
      </c>
      <c r="B33" t="s">
        <v>958</v>
      </c>
      <c r="C33" s="295">
        <v>0</v>
      </c>
      <c r="D33" s="295">
        <v>0</v>
      </c>
      <c r="E33" s="295">
        <v>0</v>
      </c>
      <c r="F33" s="295">
        <v>0</v>
      </c>
      <c r="G33" s="295">
        <v>0</v>
      </c>
      <c r="H33" s="295">
        <v>0</v>
      </c>
      <c r="I33" s="295">
        <v>0</v>
      </c>
      <c r="J33" s="295">
        <v>0</v>
      </c>
      <c r="K33" s="295">
        <v>0</v>
      </c>
      <c r="L33" s="295">
        <v>0</v>
      </c>
      <c r="M33" s="295">
        <v>0</v>
      </c>
      <c r="N33" s="295">
        <v>0</v>
      </c>
      <c r="O33" s="295">
        <v>0</v>
      </c>
      <c r="P33" s="295">
        <v>0</v>
      </c>
      <c r="Q33" s="295">
        <v>0</v>
      </c>
      <c r="R33" s="295">
        <v>0</v>
      </c>
      <c r="S33" s="295">
        <v>0</v>
      </c>
      <c r="T33" s="295">
        <v>0</v>
      </c>
      <c r="U33" s="295">
        <v>0</v>
      </c>
      <c r="V33" s="295">
        <v>0</v>
      </c>
      <c r="W33" s="295">
        <v>0</v>
      </c>
      <c r="X33" s="295">
        <v>0</v>
      </c>
    </row>
    <row r="34" spans="1:24" x14ac:dyDescent="0.2">
      <c r="A34" s="1" t="s">
        <v>42</v>
      </c>
      <c r="B34" t="s">
        <v>44</v>
      </c>
      <c r="C34" s="295">
        <v>867.97</v>
      </c>
      <c r="D34" s="295">
        <v>802.18000000000006</v>
      </c>
      <c r="E34" s="295">
        <v>539.91</v>
      </c>
      <c r="F34" s="295">
        <v>1374.6000000000001</v>
      </c>
      <c r="G34" s="295">
        <v>1633.23</v>
      </c>
      <c r="H34" s="295">
        <v>1944.79</v>
      </c>
      <c r="I34" s="295">
        <v>2101.41</v>
      </c>
      <c r="J34" s="295">
        <v>2253.3100000000004</v>
      </c>
      <c r="K34" s="295">
        <v>1063.1399999999999</v>
      </c>
      <c r="L34" s="295">
        <v>1130.3400000000001</v>
      </c>
      <c r="M34" s="295">
        <v>1176.83</v>
      </c>
      <c r="N34" s="295">
        <v>1531.3600000000001</v>
      </c>
      <c r="O34" s="295">
        <v>1959.8500000000001</v>
      </c>
      <c r="P34" s="295">
        <v>2680.61</v>
      </c>
      <c r="Q34" s="295">
        <v>2481.9699999999998</v>
      </c>
      <c r="R34" s="295">
        <v>2571.27</v>
      </c>
      <c r="S34" s="295">
        <v>2670.02</v>
      </c>
      <c r="T34" s="295">
        <v>2708.09</v>
      </c>
      <c r="U34" s="295">
        <v>2349.65</v>
      </c>
      <c r="V34" s="295">
        <v>2340.4500000000003</v>
      </c>
      <c r="W34" s="295">
        <v>2289.89</v>
      </c>
      <c r="X34" s="295">
        <v>2576.1400000000003</v>
      </c>
    </row>
    <row r="35" spans="1:24" x14ac:dyDescent="0.2">
      <c r="A35" s="1" t="s">
        <v>43</v>
      </c>
      <c r="B35" t="s">
        <v>959</v>
      </c>
      <c r="C35" s="295">
        <v>1978.17</v>
      </c>
      <c r="D35" s="295">
        <v>1955.83</v>
      </c>
      <c r="E35" s="295">
        <v>1939.05</v>
      </c>
      <c r="F35" s="295">
        <v>2096.94</v>
      </c>
      <c r="G35" s="295">
        <v>2026.13</v>
      </c>
      <c r="H35" s="295">
        <v>2304.87</v>
      </c>
      <c r="I35" s="295">
        <v>2714.2799999999997</v>
      </c>
      <c r="J35" s="295">
        <v>2783.15</v>
      </c>
      <c r="K35" s="295">
        <v>2983.33</v>
      </c>
      <c r="L35" s="295">
        <v>2920.7599999999998</v>
      </c>
      <c r="M35" s="295">
        <v>2791.51</v>
      </c>
      <c r="N35" s="295">
        <v>3077.1</v>
      </c>
      <c r="O35" s="295">
        <v>3488.39</v>
      </c>
      <c r="P35" s="295">
        <v>3868.13</v>
      </c>
      <c r="Q35" s="295">
        <v>3896.9100000000003</v>
      </c>
      <c r="R35" s="295">
        <v>3917.91</v>
      </c>
      <c r="S35" s="295">
        <v>3933.96</v>
      </c>
      <c r="T35" s="295">
        <v>3797.2999999999997</v>
      </c>
      <c r="U35" s="295">
        <v>4120.91</v>
      </c>
      <c r="V35" s="295">
        <v>4290.7800000000007</v>
      </c>
      <c r="W35" s="295">
        <v>4108.92</v>
      </c>
      <c r="X35" s="295">
        <v>4465.7</v>
      </c>
    </row>
    <row r="36" spans="1:24" x14ac:dyDescent="0.2">
      <c r="A36" s="1" t="s">
        <v>45</v>
      </c>
      <c r="B36" t="s">
        <v>960</v>
      </c>
      <c r="C36" s="295">
        <v>626.70000000000005</v>
      </c>
      <c r="D36" s="295">
        <v>725.88</v>
      </c>
      <c r="E36" s="295">
        <v>486.56</v>
      </c>
      <c r="F36" s="295">
        <v>518.29999999999995</v>
      </c>
      <c r="G36" s="295">
        <v>560.86</v>
      </c>
      <c r="H36" s="295">
        <v>538.20000000000005</v>
      </c>
      <c r="I36" s="295">
        <v>584.02</v>
      </c>
      <c r="J36" s="295">
        <v>614.87</v>
      </c>
      <c r="K36" s="295">
        <v>627.82000000000005</v>
      </c>
      <c r="L36" s="295">
        <v>629.80999999999995</v>
      </c>
      <c r="M36" s="295">
        <v>684.35</v>
      </c>
      <c r="N36" s="295">
        <v>814.5</v>
      </c>
      <c r="O36" s="295">
        <v>885.33</v>
      </c>
      <c r="P36" s="295">
        <v>811.06</v>
      </c>
      <c r="Q36" s="295">
        <v>838.59999999999991</v>
      </c>
      <c r="R36" s="295">
        <v>900.99</v>
      </c>
      <c r="S36" s="295">
        <v>901.83</v>
      </c>
      <c r="T36" s="295">
        <v>938.59</v>
      </c>
      <c r="U36" s="295">
        <v>931.1099999999999</v>
      </c>
      <c r="V36" s="295">
        <v>996.37999999999988</v>
      </c>
      <c r="W36" s="295">
        <v>876.83999999999992</v>
      </c>
      <c r="X36" s="295">
        <v>955.6400000000001</v>
      </c>
    </row>
    <row r="37" spans="1:24" x14ac:dyDescent="0.2">
      <c r="A37" s="1" t="s">
        <v>46</v>
      </c>
      <c r="B37" t="s">
        <v>47</v>
      </c>
      <c r="C37" s="295">
        <v>3289.8</v>
      </c>
      <c r="D37" s="295">
        <v>4174.76</v>
      </c>
      <c r="E37" s="295">
        <v>4407.1499999999996</v>
      </c>
      <c r="F37" s="295">
        <v>3138.34</v>
      </c>
      <c r="G37" s="295">
        <v>3572.25</v>
      </c>
      <c r="H37" s="295">
        <v>3908.43</v>
      </c>
      <c r="I37" s="295">
        <v>3349.29</v>
      </c>
      <c r="J37" s="295">
        <v>3035.4700000000003</v>
      </c>
      <c r="K37" s="295">
        <v>3136.5699999999997</v>
      </c>
      <c r="L37" s="295">
        <v>4298.3</v>
      </c>
      <c r="M37" s="295">
        <v>5073</v>
      </c>
      <c r="N37" s="295">
        <v>5320.78</v>
      </c>
      <c r="O37" s="295">
        <v>4947.57</v>
      </c>
      <c r="P37" s="295">
        <v>4593.83</v>
      </c>
      <c r="Q37" s="295">
        <v>4536.18</v>
      </c>
      <c r="R37" s="295">
        <v>4111.6400000000003</v>
      </c>
      <c r="S37" s="295">
        <v>4023.75</v>
      </c>
      <c r="T37" s="295">
        <v>3728.13</v>
      </c>
      <c r="U37" s="295">
        <v>3750.2700000000004</v>
      </c>
      <c r="V37" s="295">
        <v>4370.1900000000005</v>
      </c>
      <c r="W37" s="295">
        <v>5153.84</v>
      </c>
      <c r="X37" s="295">
        <v>5741.94</v>
      </c>
    </row>
    <row r="38" spans="1:24" x14ac:dyDescent="0.2">
      <c r="A38" s="1" t="s">
        <v>48</v>
      </c>
      <c r="B38" t="s">
        <v>961</v>
      </c>
      <c r="C38" s="295">
        <v>4836.07</v>
      </c>
      <c r="D38" s="295">
        <v>5028.63</v>
      </c>
      <c r="E38" s="295">
        <v>5476.56</v>
      </c>
      <c r="F38" s="295">
        <v>6318.39</v>
      </c>
      <c r="G38" s="295">
        <v>7043.1200000000008</v>
      </c>
      <c r="H38" s="295">
        <v>7073.3799999999992</v>
      </c>
      <c r="I38" s="295">
        <v>6480.78</v>
      </c>
      <c r="J38" s="295">
        <v>6320.46</v>
      </c>
      <c r="K38" s="295">
        <v>6581.75</v>
      </c>
      <c r="L38" s="295">
        <v>6869.5499999999993</v>
      </c>
      <c r="M38" s="295">
        <v>7085.7800000000007</v>
      </c>
      <c r="N38" s="295">
        <v>7253.41</v>
      </c>
      <c r="O38" s="295">
        <v>7451.81</v>
      </c>
      <c r="P38" s="295">
        <v>7809.4299999999994</v>
      </c>
      <c r="Q38" s="295">
        <v>8309.4599999999991</v>
      </c>
      <c r="R38" s="295">
        <v>8495.7100000000009</v>
      </c>
      <c r="S38" s="295">
        <v>8849.2900000000009</v>
      </c>
      <c r="T38" s="295">
        <v>9536.5400000000009</v>
      </c>
      <c r="U38" s="295">
        <v>9534.09</v>
      </c>
      <c r="V38" s="295">
        <v>9947.58</v>
      </c>
      <c r="W38" s="295">
        <v>10412.42</v>
      </c>
      <c r="X38" s="295">
        <v>10944.130000000001</v>
      </c>
    </row>
    <row r="39" spans="1:24" x14ac:dyDescent="0.2">
      <c r="A39" s="1" t="s">
        <v>49</v>
      </c>
      <c r="B39" t="s">
        <v>962</v>
      </c>
      <c r="C39" s="295">
        <v>3037.6400000000003</v>
      </c>
      <c r="D39" s="295">
        <v>2874.94</v>
      </c>
      <c r="E39" s="295">
        <v>2531.0099999999998</v>
      </c>
      <c r="F39" s="295">
        <v>2602.38</v>
      </c>
      <c r="G39" s="295">
        <v>2688.8699999999994</v>
      </c>
      <c r="H39" s="295">
        <v>2929.62</v>
      </c>
      <c r="I39" s="295">
        <v>3214.3700000000003</v>
      </c>
      <c r="J39" s="295">
        <v>3565.3999999999996</v>
      </c>
      <c r="K39" s="295">
        <v>3820.9000000000005</v>
      </c>
      <c r="L39" s="295">
        <v>3853.59</v>
      </c>
      <c r="M39" s="295">
        <v>4749.3999999999996</v>
      </c>
      <c r="N39" s="295">
        <v>5175.7800000000007</v>
      </c>
      <c r="O39" s="295">
        <v>5269.33</v>
      </c>
      <c r="P39" s="295">
        <v>5402.49</v>
      </c>
      <c r="Q39" s="295">
        <v>5770.7899999999991</v>
      </c>
      <c r="R39" s="295">
        <v>5284.78</v>
      </c>
      <c r="S39" s="295">
        <v>5506.8099999999995</v>
      </c>
      <c r="T39" s="295">
        <v>6079.8099999999995</v>
      </c>
      <c r="U39" s="295">
        <v>6226.670000000001</v>
      </c>
      <c r="V39" s="295">
        <v>6513.1900000000005</v>
      </c>
      <c r="W39" s="295">
        <v>6891.82</v>
      </c>
      <c r="X39" s="295">
        <v>7103.0600000000013</v>
      </c>
    </row>
    <row r="40" spans="1:24" x14ac:dyDescent="0.2">
      <c r="A40" s="1" t="s">
        <v>50</v>
      </c>
      <c r="B40" t="s">
        <v>963</v>
      </c>
      <c r="C40" s="295">
        <v>3463.33</v>
      </c>
      <c r="D40" s="295">
        <v>2993.18</v>
      </c>
      <c r="E40" s="295">
        <v>2803.28</v>
      </c>
      <c r="F40" s="295">
        <v>2983.45</v>
      </c>
      <c r="G40" s="295">
        <v>3179.1099999999997</v>
      </c>
      <c r="H40" s="295">
        <v>3077.46</v>
      </c>
      <c r="I40" s="295">
        <v>2792.56</v>
      </c>
      <c r="J40" s="295">
        <v>2765.56</v>
      </c>
      <c r="K40" s="295">
        <v>2788.48</v>
      </c>
      <c r="L40" s="295">
        <v>2354.7600000000002</v>
      </c>
      <c r="M40" s="295">
        <v>2525.25</v>
      </c>
      <c r="N40" s="295">
        <v>2445.4500000000003</v>
      </c>
      <c r="O40" s="295">
        <v>2458.41</v>
      </c>
      <c r="P40" s="295">
        <v>2399.96</v>
      </c>
      <c r="Q40" s="295">
        <v>2414.88</v>
      </c>
      <c r="R40" s="295">
        <v>2570.7400000000002</v>
      </c>
      <c r="S40" s="295">
        <v>2368.17</v>
      </c>
      <c r="T40" s="295">
        <v>2276.19</v>
      </c>
      <c r="U40" s="295">
        <v>2230.34</v>
      </c>
      <c r="V40" s="295">
        <v>2452.1800000000003</v>
      </c>
      <c r="W40" s="295">
        <v>2770.8900000000003</v>
      </c>
      <c r="X40" s="295">
        <v>2876.22</v>
      </c>
    </row>
    <row r="41" spans="1:24" x14ac:dyDescent="0.2">
      <c r="A41" s="1" t="s">
        <v>51</v>
      </c>
      <c r="B41" t="s">
        <v>964</v>
      </c>
      <c r="C41" s="295">
        <v>1373.53</v>
      </c>
      <c r="D41" s="295">
        <v>1371.65</v>
      </c>
      <c r="E41" s="295">
        <v>1392.1</v>
      </c>
      <c r="F41" s="295">
        <v>1349.26</v>
      </c>
      <c r="G41" s="295">
        <v>1272.96</v>
      </c>
      <c r="H41" s="295">
        <v>1274.28</v>
      </c>
      <c r="I41" s="295">
        <v>1419.75</v>
      </c>
      <c r="J41" s="295">
        <v>1560.53</v>
      </c>
      <c r="K41" s="295">
        <v>1555.94</v>
      </c>
      <c r="L41" s="295">
        <v>1618.68</v>
      </c>
      <c r="M41" s="295">
        <v>1610.44</v>
      </c>
      <c r="N41" s="295">
        <v>1796.8</v>
      </c>
      <c r="O41" s="295">
        <v>1847.14</v>
      </c>
      <c r="P41" s="295">
        <v>2025.41</v>
      </c>
      <c r="Q41" s="295">
        <v>1995.9</v>
      </c>
      <c r="R41" s="295">
        <v>1897.52</v>
      </c>
      <c r="S41" s="295">
        <v>1878.11</v>
      </c>
      <c r="T41" s="295">
        <v>1904.78</v>
      </c>
      <c r="U41" s="295">
        <v>1913.94</v>
      </c>
      <c r="V41" s="295">
        <v>1889.59</v>
      </c>
      <c r="W41" s="295">
        <v>1710.51</v>
      </c>
      <c r="X41" s="295">
        <v>1732.07</v>
      </c>
    </row>
    <row r="42" spans="1:24" x14ac:dyDescent="0.2">
      <c r="A42" s="1" t="s">
        <v>53</v>
      </c>
      <c r="B42" t="s">
        <v>52</v>
      </c>
      <c r="C42" s="295">
        <v>1618.3600000000001</v>
      </c>
      <c r="D42" s="295">
        <v>1843.33</v>
      </c>
      <c r="E42" s="295">
        <v>1840.15</v>
      </c>
      <c r="F42" s="295">
        <v>1811.06</v>
      </c>
      <c r="G42" s="295">
        <v>2020.31</v>
      </c>
      <c r="H42" s="295">
        <v>2238.48</v>
      </c>
      <c r="I42" s="295">
        <v>2286.4399999999996</v>
      </c>
      <c r="J42" s="295">
        <v>2549.1600000000003</v>
      </c>
      <c r="K42" s="295">
        <v>2968.1</v>
      </c>
      <c r="L42" s="295">
        <v>3302.8199999999997</v>
      </c>
      <c r="M42" s="295">
        <v>3555.07</v>
      </c>
      <c r="N42" s="295">
        <v>3508.9</v>
      </c>
      <c r="O42" s="295">
        <v>3634.1999999999994</v>
      </c>
      <c r="P42" s="295">
        <v>3826.95</v>
      </c>
      <c r="Q42" s="295">
        <v>4002.72</v>
      </c>
      <c r="R42" s="295">
        <v>4061.37</v>
      </c>
      <c r="S42" s="295">
        <v>4053.4199999999996</v>
      </c>
      <c r="T42" s="295">
        <v>4353.87</v>
      </c>
      <c r="U42" s="295">
        <v>4591.83</v>
      </c>
      <c r="V42" s="295">
        <v>4954.1399999999994</v>
      </c>
      <c r="W42" s="295">
        <v>5221.28</v>
      </c>
      <c r="X42" s="295">
        <v>5909.6299999999992</v>
      </c>
    </row>
    <row r="43" spans="1:24" x14ac:dyDescent="0.2">
      <c r="A43" s="1" t="s">
        <v>54</v>
      </c>
      <c r="B43" s="124" t="s">
        <v>965</v>
      </c>
      <c r="C43" s="295">
        <v>105.76</v>
      </c>
      <c r="D43" s="295">
        <v>93</v>
      </c>
      <c r="E43" s="295">
        <v>81.290000000000006</v>
      </c>
      <c r="F43" s="295">
        <v>102.81</v>
      </c>
      <c r="G43" s="295">
        <v>109.71</v>
      </c>
      <c r="H43" s="295">
        <v>87.34</v>
      </c>
      <c r="I43" s="295">
        <v>73.89</v>
      </c>
      <c r="J43" s="295">
        <v>44.94</v>
      </c>
      <c r="K43" s="295">
        <v>33.35</v>
      </c>
      <c r="L43" s="295">
        <v>37.94</v>
      </c>
      <c r="M43" s="295">
        <v>37.86</v>
      </c>
      <c r="N43" s="295">
        <v>32.01</v>
      </c>
      <c r="O43" s="295">
        <v>41.16</v>
      </c>
      <c r="P43" s="295">
        <v>51.15</v>
      </c>
      <c r="Q43" s="295">
        <v>61.35</v>
      </c>
      <c r="R43" s="295">
        <v>54.16</v>
      </c>
      <c r="S43" s="295">
        <v>69.63</v>
      </c>
      <c r="T43" s="295">
        <v>81.11</v>
      </c>
      <c r="U43" s="295">
        <v>53.99</v>
      </c>
      <c r="V43" s="295">
        <v>65.72</v>
      </c>
      <c r="W43" s="295">
        <v>116.41</v>
      </c>
      <c r="X43" s="295">
        <v>204.84</v>
      </c>
    </row>
    <row r="44" spans="1:24" x14ac:dyDescent="0.2">
      <c r="A44" s="1" t="s">
        <v>56</v>
      </c>
      <c r="B44" s="124" t="s">
        <v>966</v>
      </c>
      <c r="C44" s="295">
        <v>452.26</v>
      </c>
      <c r="D44" s="295">
        <v>415.1</v>
      </c>
      <c r="E44" s="295">
        <v>457.55</v>
      </c>
      <c r="F44" s="295">
        <v>442.27</v>
      </c>
      <c r="G44" s="295">
        <v>385.51</v>
      </c>
      <c r="H44" s="295">
        <v>446.87</v>
      </c>
      <c r="I44" s="295">
        <v>476.48</v>
      </c>
      <c r="J44" s="295">
        <v>416.08</v>
      </c>
      <c r="K44" s="295">
        <v>392.17</v>
      </c>
      <c r="L44" s="295">
        <v>420.79</v>
      </c>
      <c r="M44" s="295">
        <v>470.88</v>
      </c>
      <c r="N44" s="295">
        <v>556.02</v>
      </c>
      <c r="O44" s="295">
        <v>504.45</v>
      </c>
      <c r="P44" s="295">
        <v>557.48</v>
      </c>
      <c r="Q44" s="295">
        <v>643.22</v>
      </c>
      <c r="R44" s="295">
        <v>520.46</v>
      </c>
      <c r="S44" s="295">
        <v>481.2</v>
      </c>
      <c r="T44" s="295">
        <v>473.72</v>
      </c>
      <c r="U44" s="295">
        <v>456.39</v>
      </c>
      <c r="V44" s="295">
        <v>380.31</v>
      </c>
      <c r="W44" s="295">
        <v>485.53</v>
      </c>
      <c r="X44" s="295">
        <v>558.6</v>
      </c>
    </row>
    <row r="45" spans="1:24" x14ac:dyDescent="0.2">
      <c r="A45" s="1" t="s">
        <v>58</v>
      </c>
      <c r="B45" t="s">
        <v>967</v>
      </c>
      <c r="C45" s="295">
        <v>721.1</v>
      </c>
      <c r="D45" s="295">
        <v>638.72</v>
      </c>
      <c r="E45" s="295">
        <v>501.21</v>
      </c>
      <c r="F45" s="295">
        <v>510.05</v>
      </c>
      <c r="G45" s="295">
        <v>628.89</v>
      </c>
      <c r="H45" s="295">
        <v>565.30999999999995</v>
      </c>
      <c r="I45" s="295">
        <v>629.46</v>
      </c>
      <c r="J45" s="295">
        <v>648.63</v>
      </c>
      <c r="K45" s="295">
        <v>649.30999999999995</v>
      </c>
      <c r="L45" s="295">
        <v>697.69</v>
      </c>
      <c r="M45" s="295">
        <v>666.51</v>
      </c>
      <c r="N45" s="295">
        <v>636.5</v>
      </c>
      <c r="O45" s="295">
        <v>813.93</v>
      </c>
      <c r="P45" s="295">
        <v>771.8</v>
      </c>
      <c r="Q45" s="295">
        <v>749.25</v>
      </c>
      <c r="R45" s="295">
        <v>565</v>
      </c>
      <c r="S45" s="295">
        <v>620.02</v>
      </c>
      <c r="T45" s="295">
        <v>545.92999999999995</v>
      </c>
      <c r="U45" s="295">
        <v>536.82000000000005</v>
      </c>
      <c r="V45" s="295">
        <v>540.71</v>
      </c>
      <c r="W45" s="295">
        <v>540.49</v>
      </c>
      <c r="X45" s="295">
        <v>635.62</v>
      </c>
    </row>
    <row r="46" spans="1:24" x14ac:dyDescent="0.2">
      <c r="A46" s="1" t="s">
        <v>59</v>
      </c>
      <c r="B46" t="s">
        <v>55</v>
      </c>
      <c r="C46" s="295">
        <v>25793.969999999994</v>
      </c>
      <c r="D46" s="295">
        <v>24392.79</v>
      </c>
      <c r="E46" s="295">
        <v>24591.24</v>
      </c>
      <c r="F46" s="295">
        <v>26118.260000000002</v>
      </c>
      <c r="G46" s="295">
        <v>27816.19</v>
      </c>
      <c r="H46" s="295">
        <v>30346.780000000006</v>
      </c>
      <c r="I46" s="295">
        <v>30975.93</v>
      </c>
      <c r="J46" s="295">
        <v>35690.169999999991</v>
      </c>
      <c r="K46" s="295">
        <v>37261.199999999997</v>
      </c>
      <c r="L46" s="295">
        <v>40439.589999999997</v>
      </c>
      <c r="M46" s="295">
        <v>40329.720000000008</v>
      </c>
      <c r="N46" s="295">
        <v>40556.389999999992</v>
      </c>
      <c r="O46" s="295">
        <v>39887.53</v>
      </c>
      <c r="P46" s="295">
        <v>39790.79</v>
      </c>
      <c r="Q46" s="295">
        <v>40549.989999999991</v>
      </c>
      <c r="R46" s="295">
        <v>41564.439999999995</v>
      </c>
      <c r="S46" s="295">
        <v>43247.549999999988</v>
      </c>
      <c r="T46" s="295">
        <v>42565.44999999999</v>
      </c>
      <c r="U46" s="295">
        <v>44553.599999999999</v>
      </c>
      <c r="V46" s="295">
        <v>47327.870000000017</v>
      </c>
      <c r="W46" s="295">
        <v>49172.599999999991</v>
      </c>
      <c r="X46" s="295">
        <v>50803.780000000013</v>
      </c>
    </row>
    <row r="47" spans="1:24" x14ac:dyDescent="0.2">
      <c r="A47" s="1" t="s">
        <v>60</v>
      </c>
      <c r="B47" s="124" t="s">
        <v>535</v>
      </c>
      <c r="C47" s="295">
        <v>2826.57</v>
      </c>
      <c r="D47" s="295">
        <v>2747.7999999999997</v>
      </c>
      <c r="E47" s="295">
        <v>4210.3200000000006</v>
      </c>
      <c r="F47" s="295">
        <v>5020.9400000000005</v>
      </c>
      <c r="G47" s="295">
        <v>5369.29</v>
      </c>
      <c r="H47" s="295">
        <v>5819.8899999999994</v>
      </c>
      <c r="I47" s="295">
        <v>6393.37</v>
      </c>
      <c r="J47" s="295">
        <v>6340.58</v>
      </c>
      <c r="K47" s="295">
        <v>6708.1900000000005</v>
      </c>
      <c r="L47" s="295">
        <v>4613.43</v>
      </c>
      <c r="M47" s="295">
        <v>4995.04</v>
      </c>
      <c r="N47" s="295">
        <v>4824.8999999999996</v>
      </c>
      <c r="O47" s="295">
        <v>5155.76</v>
      </c>
      <c r="P47" s="295">
        <v>5661.5199999999995</v>
      </c>
      <c r="Q47" s="295">
        <v>6282.51</v>
      </c>
      <c r="R47" s="295">
        <v>6389.11</v>
      </c>
      <c r="S47" s="295">
        <v>6138.28</v>
      </c>
      <c r="T47" s="295">
        <v>6730.67</v>
      </c>
      <c r="U47" s="295">
        <v>6992.3200000000006</v>
      </c>
      <c r="V47" s="295">
        <v>6894.6100000000006</v>
      </c>
      <c r="W47" s="295">
        <v>6769.51</v>
      </c>
      <c r="X47" s="295">
        <v>6878.91</v>
      </c>
    </row>
    <row r="48" spans="1:24" x14ac:dyDescent="0.2">
      <c r="A48" s="1" t="s">
        <v>61</v>
      </c>
      <c r="B48" s="124" t="s">
        <v>974</v>
      </c>
      <c r="C48" s="295">
        <v>410.73</v>
      </c>
      <c r="D48" s="295">
        <v>401.71000000000004</v>
      </c>
      <c r="E48" s="295">
        <v>379.18</v>
      </c>
      <c r="F48" s="295">
        <v>368.48</v>
      </c>
      <c r="G48" s="295">
        <v>376.31</v>
      </c>
      <c r="H48" s="295">
        <v>361.52</v>
      </c>
      <c r="I48" s="295">
        <v>545.54</v>
      </c>
      <c r="J48" s="295">
        <v>592.80999999999995</v>
      </c>
      <c r="K48" s="295">
        <v>560.54</v>
      </c>
      <c r="L48" s="295">
        <v>826.08</v>
      </c>
      <c r="M48" s="295">
        <v>902.28</v>
      </c>
      <c r="N48" s="295">
        <v>967.04</v>
      </c>
      <c r="O48" s="295">
        <v>1021.11</v>
      </c>
      <c r="P48" s="295">
        <v>1342.38</v>
      </c>
      <c r="Q48" s="295">
        <v>1319.07</v>
      </c>
      <c r="R48" s="295">
        <v>1326.51</v>
      </c>
      <c r="S48" s="295">
        <v>1420.0300000000002</v>
      </c>
      <c r="T48" s="295">
        <v>1512.9499999999998</v>
      </c>
      <c r="U48" s="295">
        <v>1324.56</v>
      </c>
      <c r="V48" s="295">
        <v>1690.4699999999998</v>
      </c>
      <c r="W48" s="295">
        <v>1704.75</v>
      </c>
      <c r="X48" s="295">
        <v>1624.6999999999998</v>
      </c>
    </row>
    <row r="49" spans="1:24" x14ac:dyDescent="0.2">
      <c r="A49" s="1" t="s">
        <v>968</v>
      </c>
      <c r="B49" t="s">
        <v>969</v>
      </c>
      <c r="C49" s="295">
        <v>110.58</v>
      </c>
      <c r="D49" s="295">
        <v>152.08000000000001</v>
      </c>
      <c r="E49" s="295">
        <v>214.77</v>
      </c>
      <c r="F49" s="295">
        <v>282.18</v>
      </c>
      <c r="G49" s="295">
        <v>329.54</v>
      </c>
      <c r="H49" s="295">
        <v>283.14999999999998</v>
      </c>
      <c r="I49" s="295">
        <v>238.5</v>
      </c>
      <c r="J49" s="295">
        <v>244.21</v>
      </c>
      <c r="K49" s="295">
        <v>217.44</v>
      </c>
      <c r="L49" s="295">
        <v>189.19</v>
      </c>
      <c r="M49" s="295">
        <v>151.94999999999999</v>
      </c>
      <c r="N49" s="295">
        <v>163.41</v>
      </c>
      <c r="O49" s="295">
        <v>193.23</v>
      </c>
      <c r="P49" s="295">
        <v>202.19</v>
      </c>
      <c r="Q49" s="295">
        <v>213.08</v>
      </c>
      <c r="R49" s="295">
        <v>222.26</v>
      </c>
      <c r="S49" s="295">
        <v>228.04</v>
      </c>
      <c r="T49" s="295">
        <v>241.05</v>
      </c>
      <c r="U49" s="295">
        <v>271.97000000000003</v>
      </c>
      <c r="V49" s="295">
        <v>247.84</v>
      </c>
      <c r="W49" s="295">
        <v>216.35</v>
      </c>
      <c r="X49" s="295">
        <v>255.44</v>
      </c>
    </row>
    <row r="50" spans="1:24" x14ac:dyDescent="0.2">
      <c r="A50" s="1" t="s">
        <v>970</v>
      </c>
      <c r="B50" t="s">
        <v>971</v>
      </c>
      <c r="C50" s="295">
        <v>399.84</v>
      </c>
      <c r="D50" s="295">
        <v>427.77</v>
      </c>
      <c r="E50" s="295">
        <v>469.39</v>
      </c>
      <c r="F50" s="295">
        <v>519.66</v>
      </c>
      <c r="G50" s="295">
        <v>619.51</v>
      </c>
      <c r="H50" s="295">
        <v>737.47</v>
      </c>
      <c r="I50" s="295">
        <v>763.69</v>
      </c>
      <c r="J50" s="295">
        <v>750.56</v>
      </c>
      <c r="K50" s="295">
        <v>876.96</v>
      </c>
      <c r="L50" s="295">
        <v>959.52</v>
      </c>
      <c r="M50" s="295">
        <v>994.26</v>
      </c>
      <c r="N50" s="295">
        <v>992.09</v>
      </c>
      <c r="O50" s="295">
        <v>930</v>
      </c>
      <c r="P50" s="295">
        <v>961.91</v>
      </c>
      <c r="Q50" s="295">
        <v>999.34</v>
      </c>
      <c r="R50" s="295">
        <v>1383.18</v>
      </c>
      <c r="S50" s="295">
        <v>1310.6400000000001</v>
      </c>
      <c r="T50" s="295">
        <v>1391.04</v>
      </c>
      <c r="U50" s="295">
        <v>1299.04</v>
      </c>
      <c r="V50" s="295">
        <v>1619.31</v>
      </c>
      <c r="W50" s="295">
        <v>1744.8</v>
      </c>
      <c r="X50" s="295">
        <v>1914.99</v>
      </c>
    </row>
    <row r="51" spans="1:24" x14ac:dyDescent="0.2">
      <c r="A51" s="1" t="s">
        <v>972</v>
      </c>
      <c r="B51" t="s">
        <v>973</v>
      </c>
      <c r="C51" s="295">
        <v>13485.55</v>
      </c>
      <c r="D51" s="295">
        <v>13646</v>
      </c>
      <c r="E51" s="295">
        <v>14956.55</v>
      </c>
      <c r="F51" s="295">
        <v>17284.22</v>
      </c>
      <c r="G51" s="295">
        <v>18008.68</v>
      </c>
      <c r="H51" s="295">
        <v>16245.32</v>
      </c>
      <c r="I51" s="295">
        <v>18689.739999999998</v>
      </c>
      <c r="J51" s="295">
        <v>18105.48</v>
      </c>
      <c r="K51" s="295">
        <v>18631.660000000003</v>
      </c>
      <c r="L51" s="295">
        <v>19841.410000000003</v>
      </c>
      <c r="M51" s="295">
        <v>19417.370000000003</v>
      </c>
      <c r="N51" s="295">
        <v>17313.699999999997</v>
      </c>
      <c r="O51" s="295">
        <v>17534.080000000002</v>
      </c>
      <c r="P51" s="295">
        <v>16704.330000000002</v>
      </c>
      <c r="Q51" s="295">
        <v>16577.34</v>
      </c>
      <c r="R51" s="295">
        <v>16203.47</v>
      </c>
      <c r="S51" s="295">
        <v>16700.310000000001</v>
      </c>
      <c r="T51" s="295">
        <v>16735.96</v>
      </c>
      <c r="U51" s="295">
        <v>17622.88</v>
      </c>
      <c r="V51" s="295">
        <v>19187.55</v>
      </c>
      <c r="W51" s="295">
        <v>20176.009999999998</v>
      </c>
      <c r="X51" s="295">
        <v>20506.739999999998</v>
      </c>
    </row>
    <row r="52" spans="1:24" s="202" customFormat="1" ht="20.100000000000001" customHeight="1" x14ac:dyDescent="0.2">
      <c r="A52" s="771"/>
      <c r="B52" s="772" t="s">
        <v>5</v>
      </c>
      <c r="C52" s="773">
        <f>SUM(C31:C51)</f>
        <v>65632.599999999991</v>
      </c>
      <c r="D52" s="773">
        <f t="shared" ref="D52:X52" si="5">SUM(D31:D51)</f>
        <v>64983.670000000006</v>
      </c>
      <c r="E52" s="773">
        <f t="shared" si="5"/>
        <v>67710.44</v>
      </c>
      <c r="F52" s="773">
        <f t="shared" si="5"/>
        <v>73408.10000000002</v>
      </c>
      <c r="G52" s="773">
        <f t="shared" si="5"/>
        <v>78022.14</v>
      </c>
      <c r="H52" s="773">
        <f t="shared" si="5"/>
        <v>80432.799999999988</v>
      </c>
      <c r="I52" s="773">
        <f t="shared" si="5"/>
        <v>83964.81</v>
      </c>
      <c r="J52" s="773">
        <f t="shared" si="5"/>
        <v>88618.62999999999</v>
      </c>
      <c r="K52" s="773">
        <f t="shared" si="5"/>
        <v>91220.15</v>
      </c>
      <c r="L52" s="773">
        <f t="shared" si="5"/>
        <v>95446.38</v>
      </c>
      <c r="M52" s="773">
        <f t="shared" si="5"/>
        <v>97661.94</v>
      </c>
      <c r="N52" s="773">
        <f t="shared" si="5"/>
        <v>97380.349999999977</v>
      </c>
      <c r="O52" s="773">
        <f t="shared" si="5"/>
        <v>98532.76</v>
      </c>
      <c r="P52" s="773">
        <f t="shared" si="5"/>
        <v>99913.480000000025</v>
      </c>
      <c r="Q52" s="773">
        <f t="shared" si="5"/>
        <v>102185.94999999998</v>
      </c>
      <c r="R52" s="773">
        <f t="shared" si="5"/>
        <v>102598.99999999999</v>
      </c>
      <c r="S52" s="773">
        <f t="shared" si="5"/>
        <v>105032.69999999997</v>
      </c>
      <c r="T52" s="773">
        <f t="shared" si="5"/>
        <v>106278.32999999999</v>
      </c>
      <c r="U52" s="773">
        <f t="shared" si="5"/>
        <v>109388.59000000001</v>
      </c>
      <c r="V52" s="773">
        <f t="shared" si="5"/>
        <v>116454.11000000002</v>
      </c>
      <c r="W52" s="773">
        <f t="shared" si="5"/>
        <v>121301.45</v>
      </c>
      <c r="X52" s="773">
        <f t="shared" si="5"/>
        <v>126622.23000000001</v>
      </c>
    </row>
    <row r="53" spans="1:24" s="769" customFormat="1" ht="20.100000000000001" customHeight="1" x14ac:dyDescent="0.2">
      <c r="A53" s="768"/>
      <c r="B53" s="776" t="s">
        <v>454</v>
      </c>
      <c r="C53" s="777">
        <v>439.48</v>
      </c>
      <c r="D53" s="777">
        <v>434.51</v>
      </c>
      <c r="E53" s="777">
        <v>445.96000000000004</v>
      </c>
      <c r="F53" s="777">
        <v>1743.47</v>
      </c>
      <c r="G53" s="777">
        <v>1975.67</v>
      </c>
      <c r="H53" s="777">
        <v>2086.85</v>
      </c>
      <c r="I53" s="777">
        <v>2286.1</v>
      </c>
      <c r="J53" s="777">
        <v>2635.15</v>
      </c>
      <c r="K53" s="777">
        <v>1623.98</v>
      </c>
      <c r="L53" s="777">
        <v>1938.89</v>
      </c>
      <c r="M53" s="777">
        <v>1973.9199999999998</v>
      </c>
      <c r="N53" s="777">
        <v>2338.62</v>
      </c>
      <c r="O53" s="777">
        <v>2949.08</v>
      </c>
      <c r="P53" s="777">
        <v>3692.6500000000005</v>
      </c>
      <c r="Q53" s="777">
        <v>3652.1799999999994</v>
      </c>
      <c r="R53" s="777">
        <v>3846.0200000000004</v>
      </c>
      <c r="S53" s="777">
        <v>4030.0099999999998</v>
      </c>
      <c r="T53" s="777">
        <v>4151.6499999999996</v>
      </c>
      <c r="U53" s="777">
        <v>3643.45</v>
      </c>
      <c r="V53" s="777">
        <v>3825.8199999999997</v>
      </c>
      <c r="W53" s="777">
        <v>4114.3999999999996</v>
      </c>
      <c r="X53" s="777">
        <v>4251.8900000000003</v>
      </c>
    </row>
    <row r="54" spans="1:24" s="46" customFormat="1" ht="16.5" customHeight="1" x14ac:dyDescent="0.2">
      <c r="A54" s="957" t="s">
        <v>581</v>
      </c>
      <c r="B54" s="957"/>
      <c r="C54" s="957"/>
      <c r="D54" s="957"/>
      <c r="E54" s="957"/>
      <c r="F54" s="957"/>
      <c r="G54" s="957"/>
      <c r="H54" s="957"/>
      <c r="I54" s="957"/>
      <c r="J54" s="957"/>
      <c r="K54" s="957"/>
      <c r="L54" s="957"/>
      <c r="M54" s="957"/>
      <c r="N54" s="957"/>
      <c r="O54" s="957"/>
      <c r="P54" s="957"/>
      <c r="Q54" s="957"/>
      <c r="R54" s="958"/>
      <c r="S54" s="958"/>
      <c r="T54" s="958"/>
      <c r="U54" s="958"/>
      <c r="V54" s="959"/>
      <c r="W54" s="959"/>
      <c r="X54" s="959"/>
    </row>
    <row r="55" spans="1:24" s="46" customFormat="1" ht="15" customHeight="1" x14ac:dyDescent="0.2">
      <c r="A55" s="103" t="s">
        <v>640</v>
      </c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50"/>
      <c r="S55" s="50"/>
      <c r="T55" s="50"/>
      <c r="U55" s="50"/>
      <c r="V55" s="50"/>
      <c r="W55" s="50"/>
    </row>
    <row r="56" spans="1:24" x14ac:dyDescent="0.2">
      <c r="S56" s="51"/>
      <c r="T56" s="51"/>
      <c r="U56" s="51"/>
      <c r="V56" s="51"/>
      <c r="W56" s="51"/>
    </row>
    <row r="57" spans="1:24" ht="20.100000000000001" customHeight="1" x14ac:dyDescent="0.2">
      <c r="A57" s="45" t="str">
        <f>Index!B39</f>
        <v>Table 4g    Employment by industry, average wage and salary rates, FY2004-FY2018</v>
      </c>
      <c r="S57" s="51"/>
      <c r="T57" s="51"/>
      <c r="U57" s="51"/>
      <c r="V57" s="51"/>
      <c r="W57" s="51"/>
    </row>
    <row r="58" spans="1:24" s="32" customFormat="1" ht="20.100000000000001" customHeight="1" x14ac:dyDescent="0.2">
      <c r="A58" s="17"/>
      <c r="B58" s="220" t="s">
        <v>808</v>
      </c>
      <c r="C58" s="49" t="str">
        <f>C2</f>
        <v>FY1997</v>
      </c>
      <c r="D58" s="49" t="str">
        <f t="shared" ref="D58:R58" si="6">D2</f>
        <v>FY1998</v>
      </c>
      <c r="E58" s="49" t="str">
        <f t="shared" si="6"/>
        <v>FY1999</v>
      </c>
      <c r="F58" s="49" t="str">
        <f t="shared" si="6"/>
        <v>FY2000</v>
      </c>
      <c r="G58" s="49" t="str">
        <f t="shared" si="6"/>
        <v>FY2001</v>
      </c>
      <c r="H58" s="49" t="str">
        <f t="shared" si="6"/>
        <v>FY2002</v>
      </c>
      <c r="I58" s="49" t="str">
        <f t="shared" si="6"/>
        <v>FY2003</v>
      </c>
      <c r="J58" s="49" t="str">
        <f t="shared" si="6"/>
        <v>FY2004</v>
      </c>
      <c r="K58" s="49" t="str">
        <f t="shared" si="6"/>
        <v>FY2005</v>
      </c>
      <c r="L58" s="49" t="str">
        <f t="shared" si="6"/>
        <v>FY2006</v>
      </c>
      <c r="M58" s="49" t="str">
        <f t="shared" si="6"/>
        <v>FY2007</v>
      </c>
      <c r="N58" s="49" t="str">
        <f t="shared" si="6"/>
        <v>FY2008</v>
      </c>
      <c r="O58" s="49" t="str">
        <f t="shared" si="6"/>
        <v>FY2009</v>
      </c>
      <c r="P58" s="49" t="str">
        <f t="shared" si="6"/>
        <v>FY2010</v>
      </c>
      <c r="Q58" s="49" t="str">
        <f t="shared" si="6"/>
        <v>FY2011</v>
      </c>
      <c r="R58" s="49" t="str">
        <f t="shared" si="6"/>
        <v>FY2012</v>
      </c>
      <c r="S58" s="49" t="str">
        <f t="shared" ref="S58:T58" si="7">S2</f>
        <v>FY2013</v>
      </c>
      <c r="T58" s="49" t="str">
        <f t="shared" si="7"/>
        <v>FY2014</v>
      </c>
      <c r="U58" s="49" t="str">
        <f t="shared" ref="U58:X58" si="8">U2</f>
        <v>FY2015</v>
      </c>
      <c r="V58" s="49" t="str">
        <f t="shared" si="8"/>
        <v>FY2016</v>
      </c>
      <c r="W58" s="49" t="str">
        <f t="shared" ref="W58" si="9">W2</f>
        <v>FY2017</v>
      </c>
      <c r="X58" s="49" t="str">
        <f t="shared" si="8"/>
        <v>FY2018</v>
      </c>
    </row>
    <row r="59" spans="1:24" ht="20.100000000000001" customHeight="1" x14ac:dyDescent="0.2">
      <c r="A59" s="1" t="s">
        <v>954</v>
      </c>
      <c r="B59" t="s">
        <v>955</v>
      </c>
      <c r="C59" s="295" t="str">
        <f>IF(C3&gt;9,C31/C3*1000,"..")</f>
        <v>..</v>
      </c>
      <c r="D59" s="295" t="str">
        <f t="shared" ref="D59:X71" si="10">IF(D3&gt;9,D31/D3*1000,"..")</f>
        <v>..</v>
      </c>
      <c r="E59" s="295" t="str">
        <f t="shared" si="10"/>
        <v>..</v>
      </c>
      <c r="F59" s="295" t="str">
        <f t="shared" si="10"/>
        <v>..</v>
      </c>
      <c r="G59" s="295" t="str">
        <f t="shared" si="10"/>
        <v>..</v>
      </c>
      <c r="H59" s="295" t="str">
        <f t="shared" si="10"/>
        <v>..</v>
      </c>
      <c r="I59" s="295" t="str">
        <f t="shared" si="10"/>
        <v>..</v>
      </c>
      <c r="J59" s="295" t="str">
        <f t="shared" si="10"/>
        <v>..</v>
      </c>
      <c r="K59" s="295" t="str">
        <f t="shared" si="10"/>
        <v>..</v>
      </c>
      <c r="L59" s="295" t="str">
        <f t="shared" si="10"/>
        <v>..</v>
      </c>
      <c r="M59" s="295" t="str">
        <f t="shared" si="10"/>
        <v>..</v>
      </c>
      <c r="N59" s="295" t="str">
        <f t="shared" si="10"/>
        <v>..</v>
      </c>
      <c r="O59" s="295" t="str">
        <f t="shared" si="10"/>
        <v>..</v>
      </c>
      <c r="P59" s="295" t="str">
        <f t="shared" si="10"/>
        <v>..</v>
      </c>
      <c r="Q59" s="295" t="str">
        <f t="shared" si="10"/>
        <v>..</v>
      </c>
      <c r="R59" s="295" t="str">
        <f t="shared" si="10"/>
        <v>..</v>
      </c>
      <c r="S59" s="295" t="str">
        <f t="shared" si="10"/>
        <v>..</v>
      </c>
      <c r="T59" s="295" t="str">
        <f t="shared" si="10"/>
        <v>..</v>
      </c>
      <c r="U59" s="295" t="str">
        <f t="shared" si="10"/>
        <v>..</v>
      </c>
      <c r="V59" s="295" t="str">
        <f t="shared" si="10"/>
        <v>..</v>
      </c>
      <c r="W59" s="295" t="str">
        <f t="shared" si="10"/>
        <v>..</v>
      </c>
      <c r="X59" s="295" t="str">
        <f t="shared" si="10"/>
        <v>..</v>
      </c>
    </row>
    <row r="60" spans="1:24" x14ac:dyDescent="0.2">
      <c r="A60" s="1" t="s">
        <v>956</v>
      </c>
      <c r="B60" s="46" t="s">
        <v>957</v>
      </c>
      <c r="C60" s="295">
        <f t="shared" ref="C60:R81" si="11">IF(C4&gt;9,C32/C4*1000,"..")</f>
        <v>6392.6470588235297</v>
      </c>
      <c r="D60" s="295">
        <f t="shared" si="11"/>
        <v>5377.9904306220096</v>
      </c>
      <c r="E60" s="295">
        <f t="shared" si="11"/>
        <v>7958.8516746411487</v>
      </c>
      <c r="F60" s="295">
        <f t="shared" si="11"/>
        <v>8127.1099368853666</v>
      </c>
      <c r="G60" s="295">
        <f t="shared" si="11"/>
        <v>7699.2709599027939</v>
      </c>
      <c r="H60" s="295">
        <f t="shared" si="11"/>
        <v>4438.0444444444447</v>
      </c>
      <c r="I60" s="295">
        <f t="shared" si="11"/>
        <v>5317.7401129943501</v>
      </c>
      <c r="J60" s="295">
        <f t="shared" si="11"/>
        <v>6548.7378640776697</v>
      </c>
      <c r="K60" s="295">
        <f t="shared" si="11"/>
        <v>6487.5</v>
      </c>
      <c r="L60" s="295">
        <f t="shared" si="11"/>
        <v>6403.9272727272719</v>
      </c>
      <c r="M60" s="295">
        <f t="shared" si="11"/>
        <v>6243.0434782608691</v>
      </c>
      <c r="N60" s="295">
        <f t="shared" si="11"/>
        <v>6010.9972883398623</v>
      </c>
      <c r="O60" s="295">
        <f t="shared" si="11"/>
        <v>5252.3711340206191</v>
      </c>
      <c r="P60" s="295">
        <f t="shared" si="11"/>
        <v>4315.6085918854415</v>
      </c>
      <c r="Q60" s="295">
        <f t="shared" si="11"/>
        <v>4537.7035490605422</v>
      </c>
      <c r="R60" s="295">
        <f t="shared" si="11"/>
        <v>4275.2813289443466</v>
      </c>
      <c r="S60" s="295">
        <f t="shared" si="10"/>
        <v>4581.0850014505368</v>
      </c>
      <c r="T60" s="295">
        <f t="shared" si="10"/>
        <v>5091.3533834586469</v>
      </c>
      <c r="U60" s="295">
        <f t="shared" si="10"/>
        <v>5268.0083857442351</v>
      </c>
      <c r="V60" s="295">
        <f t="shared" si="10"/>
        <v>6133.6625514403295</v>
      </c>
      <c r="W60" s="295">
        <f t="shared" si="10"/>
        <v>6495.4325259515572</v>
      </c>
      <c r="X60" s="295">
        <f t="shared" si="10"/>
        <v>6818.1021897810224</v>
      </c>
    </row>
    <row r="61" spans="1:24" x14ac:dyDescent="0.2">
      <c r="A61" s="1" t="s">
        <v>41</v>
      </c>
      <c r="B61" t="s">
        <v>958</v>
      </c>
      <c r="C61" s="295" t="str">
        <f t="shared" si="11"/>
        <v>..</v>
      </c>
      <c r="D61" s="295" t="str">
        <f t="shared" si="10"/>
        <v>..</v>
      </c>
      <c r="E61" s="295" t="str">
        <f t="shared" si="10"/>
        <v>..</v>
      </c>
      <c r="F61" s="295" t="str">
        <f t="shared" si="10"/>
        <v>..</v>
      </c>
      <c r="G61" s="295" t="str">
        <f t="shared" si="10"/>
        <v>..</v>
      </c>
      <c r="H61" s="295" t="str">
        <f t="shared" si="10"/>
        <v>..</v>
      </c>
      <c r="I61" s="295" t="str">
        <f t="shared" si="10"/>
        <v>..</v>
      </c>
      <c r="J61" s="295" t="str">
        <f t="shared" si="10"/>
        <v>..</v>
      </c>
      <c r="K61" s="295" t="str">
        <f t="shared" si="10"/>
        <v>..</v>
      </c>
      <c r="L61" s="295" t="str">
        <f t="shared" si="10"/>
        <v>..</v>
      </c>
      <c r="M61" s="295" t="str">
        <f t="shared" si="10"/>
        <v>..</v>
      </c>
      <c r="N61" s="295" t="str">
        <f t="shared" si="10"/>
        <v>..</v>
      </c>
      <c r="O61" s="295" t="str">
        <f t="shared" si="10"/>
        <v>..</v>
      </c>
      <c r="P61" s="295" t="str">
        <f t="shared" si="10"/>
        <v>..</v>
      </c>
      <c r="Q61" s="295" t="str">
        <f t="shared" si="10"/>
        <v>..</v>
      </c>
      <c r="R61" s="295" t="str">
        <f t="shared" si="10"/>
        <v>..</v>
      </c>
      <c r="S61" s="295" t="str">
        <f t="shared" si="10"/>
        <v>..</v>
      </c>
      <c r="T61" s="295" t="str">
        <f t="shared" si="10"/>
        <v>..</v>
      </c>
      <c r="U61" s="295" t="str">
        <f t="shared" si="10"/>
        <v>..</v>
      </c>
      <c r="V61" s="295" t="str">
        <f t="shared" si="10"/>
        <v>..</v>
      </c>
      <c r="W61" s="295" t="str">
        <f t="shared" si="10"/>
        <v>..</v>
      </c>
      <c r="X61" s="295" t="str">
        <f t="shared" si="10"/>
        <v>..</v>
      </c>
    </row>
    <row r="62" spans="1:24" x14ac:dyDescent="0.2">
      <c r="A62" s="1" t="s">
        <v>42</v>
      </c>
      <c r="B62" t="s">
        <v>44</v>
      </c>
      <c r="C62" s="295">
        <f t="shared" si="11"/>
        <v>4769.065934065934</v>
      </c>
      <c r="D62" s="295">
        <f t="shared" si="10"/>
        <v>4456.5555555555557</v>
      </c>
      <c r="E62" s="295">
        <f t="shared" si="10"/>
        <v>4518.0753138075306</v>
      </c>
      <c r="F62" s="295">
        <f t="shared" si="10"/>
        <v>2433.9973439575037</v>
      </c>
      <c r="G62" s="295">
        <f t="shared" si="10"/>
        <v>2571.0035419126325</v>
      </c>
      <c r="H62" s="295">
        <f t="shared" si="10"/>
        <v>2594.3332043808282</v>
      </c>
      <c r="I62" s="295">
        <f t="shared" si="10"/>
        <v>2278.5687178097046</v>
      </c>
      <c r="J62" s="295">
        <f t="shared" si="10"/>
        <v>2262.3594377510044</v>
      </c>
      <c r="K62" s="295">
        <f t="shared" si="10"/>
        <v>4244.0718562874245</v>
      </c>
      <c r="L62" s="295">
        <f t="shared" si="10"/>
        <v>4086.1077974189357</v>
      </c>
      <c r="M62" s="295">
        <f t="shared" si="10"/>
        <v>4261.8694093361819</v>
      </c>
      <c r="N62" s="295">
        <f t="shared" si="10"/>
        <v>3385.1187055130649</v>
      </c>
      <c r="O62" s="295">
        <f t="shared" si="10"/>
        <v>2689.3310463121788</v>
      </c>
      <c r="P62" s="295">
        <f t="shared" si="10"/>
        <v>1962.7384221123925</v>
      </c>
      <c r="Q62" s="295">
        <f t="shared" si="10"/>
        <v>2392.8368281513617</v>
      </c>
      <c r="R62" s="295">
        <f t="shared" si="10"/>
        <v>2445.9167657550533</v>
      </c>
      <c r="S62" s="295">
        <f t="shared" si="10"/>
        <v>2775.4885654885657</v>
      </c>
      <c r="T62" s="295">
        <f t="shared" si="10"/>
        <v>3246.6042463404988</v>
      </c>
      <c r="U62" s="295">
        <f t="shared" si="10"/>
        <v>3545.3036589966055</v>
      </c>
      <c r="V62" s="295">
        <f t="shared" si="10"/>
        <v>3499.0581270182997</v>
      </c>
      <c r="W62" s="295">
        <f t="shared" si="10"/>
        <v>4332.8098391674548</v>
      </c>
      <c r="X62" s="295">
        <f t="shared" si="10"/>
        <v>4140.8387314548409</v>
      </c>
    </row>
    <row r="63" spans="1:24" x14ac:dyDescent="0.2">
      <c r="A63" s="1" t="s">
        <v>43</v>
      </c>
      <c r="B63" t="s">
        <v>959</v>
      </c>
      <c r="C63" s="295">
        <f t="shared" si="11"/>
        <v>11602.170087976541</v>
      </c>
      <c r="D63" s="295">
        <f t="shared" si="10"/>
        <v>11437.602339181285</v>
      </c>
      <c r="E63" s="295">
        <f t="shared" si="10"/>
        <v>11322.919708029196</v>
      </c>
      <c r="F63" s="295">
        <f t="shared" si="10"/>
        <v>12594.234234234234</v>
      </c>
      <c r="G63" s="295">
        <f t="shared" si="10"/>
        <v>11561.369472182596</v>
      </c>
      <c r="H63" s="295">
        <f t="shared" si="10"/>
        <v>11911.472868217053</v>
      </c>
      <c r="I63" s="295">
        <f t="shared" si="10"/>
        <v>13411.799584939223</v>
      </c>
      <c r="J63" s="295">
        <f t="shared" si="10"/>
        <v>12781.400688863376</v>
      </c>
      <c r="K63" s="295">
        <f t="shared" si="10"/>
        <v>13692.537176427391</v>
      </c>
      <c r="L63" s="295">
        <f t="shared" si="10"/>
        <v>13858.884934756819</v>
      </c>
      <c r="M63" s="295">
        <f t="shared" si="10"/>
        <v>11815.915343915345</v>
      </c>
      <c r="N63" s="295">
        <f t="shared" si="10"/>
        <v>12942.586750788641</v>
      </c>
      <c r="O63" s="295">
        <f t="shared" si="10"/>
        <v>12536.891284815812</v>
      </c>
      <c r="P63" s="295">
        <f t="shared" si="10"/>
        <v>14366.31383472609</v>
      </c>
      <c r="Q63" s="295">
        <f t="shared" si="10"/>
        <v>15002.540904716074</v>
      </c>
      <c r="R63" s="295">
        <f t="shared" si="10"/>
        <v>14798.526912181302</v>
      </c>
      <c r="S63" s="295">
        <f t="shared" si="10"/>
        <v>14383.765996343693</v>
      </c>
      <c r="T63" s="295">
        <f t="shared" si="10"/>
        <v>13139.446366782005</v>
      </c>
      <c r="U63" s="295">
        <f t="shared" si="10"/>
        <v>13544.486442070665</v>
      </c>
      <c r="V63" s="295">
        <f t="shared" si="10"/>
        <v>13796.720257234729</v>
      </c>
      <c r="W63" s="295">
        <f t="shared" si="10"/>
        <v>13730.726817042607</v>
      </c>
      <c r="X63" s="295">
        <f t="shared" si="10"/>
        <v>14811.60862354892</v>
      </c>
    </row>
    <row r="64" spans="1:24" x14ac:dyDescent="0.2">
      <c r="A64" s="1" t="s">
        <v>45</v>
      </c>
      <c r="B64" t="s">
        <v>960</v>
      </c>
      <c r="C64" s="295">
        <f t="shared" si="11"/>
        <v>10488.702928870294</v>
      </c>
      <c r="D64" s="295">
        <f t="shared" si="10"/>
        <v>11755.141700404858</v>
      </c>
      <c r="E64" s="295">
        <f t="shared" si="10"/>
        <v>9980.7179487179492</v>
      </c>
      <c r="F64" s="295">
        <f t="shared" si="10"/>
        <v>10015.458937198067</v>
      </c>
      <c r="G64" s="295">
        <f t="shared" si="10"/>
        <v>10105.585585585584</v>
      </c>
      <c r="H64" s="295">
        <f t="shared" si="10"/>
        <v>9442.105263157895</v>
      </c>
      <c r="I64" s="295">
        <f t="shared" si="10"/>
        <v>9940.7659574468089</v>
      </c>
      <c r="J64" s="295">
        <f t="shared" si="10"/>
        <v>10290.71129707113</v>
      </c>
      <c r="K64" s="295">
        <f t="shared" si="10"/>
        <v>10824.482758620692</v>
      </c>
      <c r="L64" s="295">
        <f t="shared" si="10"/>
        <v>10674.745762711864</v>
      </c>
      <c r="M64" s="295">
        <f t="shared" si="10"/>
        <v>8717.8343949044593</v>
      </c>
      <c r="N64" s="295">
        <f t="shared" si="10"/>
        <v>9282.0512820512831</v>
      </c>
      <c r="O64" s="295">
        <f t="shared" si="10"/>
        <v>9010.9923664122143</v>
      </c>
      <c r="P64" s="295">
        <f t="shared" si="10"/>
        <v>10431.639871382637</v>
      </c>
      <c r="Q64" s="295">
        <f t="shared" si="10"/>
        <v>9065.9459459459449</v>
      </c>
      <c r="R64" s="295">
        <f t="shared" si="10"/>
        <v>9955.6906077348067</v>
      </c>
      <c r="S64" s="295">
        <f t="shared" si="10"/>
        <v>8588.8571428571431</v>
      </c>
      <c r="T64" s="295">
        <f t="shared" si="10"/>
        <v>9601.9437340153454</v>
      </c>
      <c r="U64" s="295">
        <f t="shared" si="10"/>
        <v>9599.0721649484531</v>
      </c>
      <c r="V64" s="295">
        <f t="shared" si="10"/>
        <v>9816.5517241379312</v>
      </c>
      <c r="W64" s="295">
        <f t="shared" si="10"/>
        <v>9852.1348314606748</v>
      </c>
      <c r="X64" s="295">
        <f t="shared" si="10"/>
        <v>10220.748663101605</v>
      </c>
    </row>
    <row r="65" spans="1:24" x14ac:dyDescent="0.2">
      <c r="A65" s="1" t="s">
        <v>46</v>
      </c>
      <c r="B65" t="s">
        <v>47</v>
      </c>
      <c r="C65" s="295">
        <f t="shared" si="11"/>
        <v>6363.2495164410066</v>
      </c>
      <c r="D65" s="295">
        <f t="shared" si="10"/>
        <v>5852.084443073818</v>
      </c>
      <c r="E65" s="295">
        <f t="shared" si="10"/>
        <v>6108.3160083160074</v>
      </c>
      <c r="F65" s="295">
        <f t="shared" si="10"/>
        <v>6026.5770523283736</v>
      </c>
      <c r="G65" s="295">
        <f t="shared" si="10"/>
        <v>6018.9553496208928</v>
      </c>
      <c r="H65" s="295">
        <f t="shared" si="10"/>
        <v>5405.8506224066396</v>
      </c>
      <c r="I65" s="295">
        <f t="shared" si="10"/>
        <v>5356.7213114754104</v>
      </c>
      <c r="J65" s="295">
        <f t="shared" si="10"/>
        <v>5058.0207621681966</v>
      </c>
      <c r="K65" s="295">
        <f t="shared" si="10"/>
        <v>4900.890625</v>
      </c>
      <c r="L65" s="295">
        <f t="shared" si="10"/>
        <v>5322.9721362229102</v>
      </c>
      <c r="M65" s="295">
        <f t="shared" si="10"/>
        <v>5325.9842519685035</v>
      </c>
      <c r="N65" s="295">
        <f t="shared" si="10"/>
        <v>5764.6587215601294</v>
      </c>
      <c r="O65" s="295">
        <f t="shared" si="10"/>
        <v>6264.729344729345</v>
      </c>
      <c r="P65" s="295">
        <f t="shared" si="10"/>
        <v>6586.1362007168455</v>
      </c>
      <c r="Q65" s="295">
        <f t="shared" si="10"/>
        <v>6750.2678571428569</v>
      </c>
      <c r="R65" s="295">
        <f t="shared" si="10"/>
        <v>7152.170887837462</v>
      </c>
      <c r="S65" s="295">
        <f t="shared" si="10"/>
        <v>7505.1759834368531</v>
      </c>
      <c r="T65" s="295">
        <f t="shared" si="10"/>
        <v>7678.949536560247</v>
      </c>
      <c r="U65" s="295">
        <f t="shared" si="10"/>
        <v>7776.6096423017116</v>
      </c>
      <c r="V65" s="295">
        <f t="shared" si="10"/>
        <v>7670.3641948222921</v>
      </c>
      <c r="W65" s="295">
        <f t="shared" si="10"/>
        <v>6664.0461351470167</v>
      </c>
      <c r="X65" s="295">
        <f t="shared" si="10"/>
        <v>7955.5801870453752</v>
      </c>
    </row>
    <row r="66" spans="1:24" x14ac:dyDescent="0.2">
      <c r="A66" s="1" t="s">
        <v>48</v>
      </c>
      <c r="B66" t="s">
        <v>961</v>
      </c>
      <c r="C66" s="295">
        <f t="shared" si="11"/>
        <v>5343.7237569060771</v>
      </c>
      <c r="D66" s="295">
        <f t="shared" si="10"/>
        <v>5457.7156005122752</v>
      </c>
      <c r="E66" s="295">
        <f t="shared" si="10"/>
        <v>5707.7227722772286</v>
      </c>
      <c r="F66" s="295">
        <f t="shared" si="10"/>
        <v>5479.956634865569</v>
      </c>
      <c r="G66" s="295">
        <f t="shared" si="10"/>
        <v>5397.5231438906258</v>
      </c>
      <c r="H66" s="295">
        <f t="shared" si="10"/>
        <v>5276.1612077903665</v>
      </c>
      <c r="I66" s="295">
        <f t="shared" si="10"/>
        <v>4805.4544241192907</v>
      </c>
      <c r="J66" s="295">
        <f t="shared" si="10"/>
        <v>4249.3915475534159</v>
      </c>
      <c r="K66" s="295">
        <f t="shared" si="10"/>
        <v>4184.8672707041806</v>
      </c>
      <c r="L66" s="295">
        <f t="shared" si="10"/>
        <v>4185.2282835175274</v>
      </c>
      <c r="M66" s="295">
        <f t="shared" si="10"/>
        <v>4326.8503874501566</v>
      </c>
      <c r="N66" s="295">
        <f t="shared" si="10"/>
        <v>4404.3342562906828</v>
      </c>
      <c r="O66" s="295">
        <f t="shared" si="10"/>
        <v>4809.5431721075529</v>
      </c>
      <c r="P66" s="295">
        <f t="shared" si="10"/>
        <v>4841.5561066336013</v>
      </c>
      <c r="Q66" s="295">
        <f t="shared" si="10"/>
        <v>5106.8199836521972</v>
      </c>
      <c r="R66" s="295">
        <f t="shared" si="10"/>
        <v>5084.9373937609234</v>
      </c>
      <c r="S66" s="295">
        <f t="shared" si="10"/>
        <v>4964.872810511788</v>
      </c>
      <c r="T66" s="295">
        <f t="shared" si="10"/>
        <v>5215.1282654227489</v>
      </c>
      <c r="U66" s="295">
        <f t="shared" si="10"/>
        <v>5331.5196421082064</v>
      </c>
      <c r="V66" s="295">
        <f t="shared" si="10"/>
        <v>5605.4388802172843</v>
      </c>
      <c r="W66" s="295">
        <f t="shared" si="10"/>
        <v>5934.6598195507568</v>
      </c>
      <c r="X66" s="295">
        <f t="shared" si="10"/>
        <v>6368.8648610900964</v>
      </c>
    </row>
    <row r="67" spans="1:24" x14ac:dyDescent="0.2">
      <c r="A67" s="1" t="s">
        <v>49</v>
      </c>
      <c r="B67" t="s">
        <v>962</v>
      </c>
      <c r="C67" s="295">
        <f t="shared" si="11"/>
        <v>9271.5563287855221</v>
      </c>
      <c r="D67" s="295">
        <f t="shared" si="10"/>
        <v>9326.6504460665055</v>
      </c>
      <c r="E67" s="295">
        <f t="shared" si="10"/>
        <v>9145.4742547425467</v>
      </c>
      <c r="F67" s="295">
        <f t="shared" si="10"/>
        <v>8981.1568194367774</v>
      </c>
      <c r="G67" s="295">
        <f t="shared" si="10"/>
        <v>9235.9770549239165</v>
      </c>
      <c r="H67" s="295">
        <f t="shared" si="10"/>
        <v>8566.1403508771928</v>
      </c>
      <c r="I67" s="295">
        <f t="shared" si="10"/>
        <v>8669.9123398516531</v>
      </c>
      <c r="J67" s="295">
        <f t="shared" si="10"/>
        <v>8381.6822605670222</v>
      </c>
      <c r="K67" s="295">
        <f t="shared" si="10"/>
        <v>7588.5285297213577</v>
      </c>
      <c r="L67" s="295">
        <f t="shared" si="10"/>
        <v>7396.3839465653255</v>
      </c>
      <c r="M67" s="295">
        <f t="shared" si="10"/>
        <v>7306.7692307692305</v>
      </c>
      <c r="N67" s="295">
        <f t="shared" si="10"/>
        <v>8462.2729427922131</v>
      </c>
      <c r="O67" s="295">
        <f t="shared" si="10"/>
        <v>8228.4424872731815</v>
      </c>
      <c r="P67" s="295">
        <f t="shared" si="10"/>
        <v>8680.3721199267311</v>
      </c>
      <c r="Q67" s="295">
        <f t="shared" si="10"/>
        <v>8879.7778051332534</v>
      </c>
      <c r="R67" s="295">
        <f t="shared" si="10"/>
        <v>8408.5600636435956</v>
      </c>
      <c r="S67" s="295">
        <f t="shared" si="10"/>
        <v>7688.3909249563694</v>
      </c>
      <c r="T67" s="295">
        <f t="shared" si="10"/>
        <v>7630.7624725447122</v>
      </c>
      <c r="U67" s="295">
        <f t="shared" si="10"/>
        <v>7842.1536523929481</v>
      </c>
      <c r="V67" s="295">
        <f t="shared" si="10"/>
        <v>8453.19922128488</v>
      </c>
      <c r="W67" s="295">
        <f t="shared" si="10"/>
        <v>9882.4457254294648</v>
      </c>
      <c r="X67" s="295">
        <f t="shared" si="10"/>
        <v>10234.809296696016</v>
      </c>
    </row>
    <row r="68" spans="1:24" x14ac:dyDescent="0.2">
      <c r="A68" s="1" t="s">
        <v>50</v>
      </c>
      <c r="B68" t="s">
        <v>963</v>
      </c>
      <c r="C68" s="295">
        <f t="shared" si="11"/>
        <v>5695.0487560225611</v>
      </c>
      <c r="D68" s="295">
        <f t="shared" si="10"/>
        <v>5347.3514962036616</v>
      </c>
      <c r="E68" s="295">
        <f t="shared" si="10"/>
        <v>5311.757460918996</v>
      </c>
      <c r="F68" s="295">
        <f t="shared" si="10"/>
        <v>5596.1022639881448</v>
      </c>
      <c r="G68" s="295">
        <f t="shared" si="10"/>
        <v>5440.0485976830532</v>
      </c>
      <c r="H68" s="295">
        <f t="shared" si="10"/>
        <v>5296.741880518407</v>
      </c>
      <c r="I68" s="295">
        <f t="shared" si="10"/>
        <v>4931.6732891832235</v>
      </c>
      <c r="J68" s="295">
        <f t="shared" si="10"/>
        <v>5470.9396636993079</v>
      </c>
      <c r="K68" s="295">
        <f t="shared" si="10"/>
        <v>5887.4648987606361</v>
      </c>
      <c r="L68" s="295">
        <f t="shared" si="10"/>
        <v>5618.2091475198631</v>
      </c>
      <c r="M68" s="295">
        <f t="shared" si="10"/>
        <v>5714.7868199511176</v>
      </c>
      <c r="N68" s="295">
        <f t="shared" si="10"/>
        <v>5570.5011389521642</v>
      </c>
      <c r="O68" s="295">
        <f t="shared" si="10"/>
        <v>5979.6414759321869</v>
      </c>
      <c r="P68" s="295">
        <f t="shared" si="10"/>
        <v>5940.4950495049507</v>
      </c>
      <c r="Q68" s="295">
        <f t="shared" si="10"/>
        <v>6086.6540642722121</v>
      </c>
      <c r="R68" s="295">
        <f t="shared" si="10"/>
        <v>6402.8393524283938</v>
      </c>
      <c r="S68" s="295">
        <f t="shared" si="10"/>
        <v>6157.0080336947203</v>
      </c>
      <c r="T68" s="295">
        <f t="shared" si="10"/>
        <v>6088.0228950465398</v>
      </c>
      <c r="U68" s="295">
        <f t="shared" si="10"/>
        <v>5979.4638069705097</v>
      </c>
      <c r="V68" s="295">
        <f t="shared" si="10"/>
        <v>5862.9527794381365</v>
      </c>
      <c r="W68" s="295">
        <f t="shared" si="10"/>
        <v>6593.4324806662707</v>
      </c>
      <c r="X68" s="295">
        <f t="shared" si="10"/>
        <v>7071.223110018439</v>
      </c>
    </row>
    <row r="69" spans="1:24" x14ac:dyDescent="0.2">
      <c r="A69" s="1" t="s">
        <v>51</v>
      </c>
      <c r="B69" t="s">
        <v>964</v>
      </c>
      <c r="C69" s="295">
        <f t="shared" si="11"/>
        <v>12022.14442013129</v>
      </c>
      <c r="D69" s="295">
        <f t="shared" si="10"/>
        <v>11875.757575757576</v>
      </c>
      <c r="E69" s="295">
        <f t="shared" si="10"/>
        <v>12346.784922394678</v>
      </c>
      <c r="F69" s="295">
        <f t="shared" si="10"/>
        <v>12493.148148148148</v>
      </c>
      <c r="G69" s="295">
        <f t="shared" si="10"/>
        <v>12240</v>
      </c>
      <c r="H69" s="295">
        <f t="shared" si="10"/>
        <v>11798.888888888889</v>
      </c>
      <c r="I69" s="295">
        <f t="shared" si="10"/>
        <v>12508.810572687224</v>
      </c>
      <c r="J69" s="295">
        <f t="shared" si="10"/>
        <v>10970.333919156416</v>
      </c>
      <c r="K69" s="295">
        <f t="shared" si="10"/>
        <v>10390.250417362271</v>
      </c>
      <c r="L69" s="295">
        <f t="shared" si="10"/>
        <v>10443.096774193549</v>
      </c>
      <c r="M69" s="295">
        <f t="shared" si="10"/>
        <v>10629.96699669967</v>
      </c>
      <c r="N69" s="295">
        <f t="shared" si="10"/>
        <v>11265.203761755485</v>
      </c>
      <c r="O69" s="295">
        <f t="shared" si="10"/>
        <v>11280.24427480916</v>
      </c>
      <c r="P69" s="295">
        <f t="shared" si="10"/>
        <v>14313.851590106007</v>
      </c>
      <c r="Q69" s="295">
        <f t="shared" si="10"/>
        <v>13836.395147313691</v>
      </c>
      <c r="R69" s="295">
        <f t="shared" si="10"/>
        <v>12886.383701188455</v>
      </c>
      <c r="S69" s="295">
        <f t="shared" si="10"/>
        <v>13439.069767441859</v>
      </c>
      <c r="T69" s="295">
        <f t="shared" si="10"/>
        <v>13390.3690685413</v>
      </c>
      <c r="U69" s="295">
        <f t="shared" si="10"/>
        <v>13502.222222222223</v>
      </c>
      <c r="V69" s="295">
        <f t="shared" si="10"/>
        <v>14207.443609022557</v>
      </c>
      <c r="W69" s="295">
        <f t="shared" si="10"/>
        <v>13032.457142857142</v>
      </c>
      <c r="X69" s="295">
        <f t="shared" si="10"/>
        <v>13272.567049808427</v>
      </c>
    </row>
    <row r="70" spans="1:24" x14ac:dyDescent="0.2">
      <c r="A70" s="1" t="s">
        <v>53</v>
      </c>
      <c r="B70" t="s">
        <v>52</v>
      </c>
      <c r="C70" s="295">
        <f t="shared" si="11"/>
        <v>13184.19551934827</v>
      </c>
      <c r="D70" s="295">
        <f t="shared" si="10"/>
        <v>13393.373537746131</v>
      </c>
      <c r="E70" s="295">
        <f t="shared" si="10"/>
        <v>12329.313232830822</v>
      </c>
      <c r="F70" s="295">
        <f t="shared" si="10"/>
        <v>11712.21625816465</v>
      </c>
      <c r="G70" s="295">
        <f t="shared" si="10"/>
        <v>10950.189701897019</v>
      </c>
      <c r="H70" s="295">
        <f t="shared" si="10"/>
        <v>13033.362445414847</v>
      </c>
      <c r="I70" s="295">
        <f t="shared" si="10"/>
        <v>13920.487062404869</v>
      </c>
      <c r="J70" s="295">
        <f t="shared" si="10"/>
        <v>14044.958677685952</v>
      </c>
      <c r="K70" s="295">
        <f t="shared" si="10"/>
        <v>15893.440428380187</v>
      </c>
      <c r="L70" s="295">
        <f t="shared" si="10"/>
        <v>16052.588092345079</v>
      </c>
      <c r="M70" s="295">
        <f t="shared" si="10"/>
        <v>16104.507361268403</v>
      </c>
      <c r="N70" s="295">
        <f t="shared" si="10"/>
        <v>15699.776286353466</v>
      </c>
      <c r="O70" s="295">
        <f t="shared" si="10"/>
        <v>16444.343891402714</v>
      </c>
      <c r="P70" s="295">
        <f t="shared" si="10"/>
        <v>16198.730158730157</v>
      </c>
      <c r="Q70" s="295">
        <f t="shared" si="10"/>
        <v>16730.282131661439</v>
      </c>
      <c r="R70" s="295">
        <f t="shared" si="10"/>
        <v>15864.7265625</v>
      </c>
      <c r="S70" s="295">
        <f t="shared" si="10"/>
        <v>16037.270029673589</v>
      </c>
      <c r="T70" s="295">
        <f t="shared" si="10"/>
        <v>17191.9842053307</v>
      </c>
      <c r="U70" s="295">
        <f t="shared" si="10"/>
        <v>16789.140767824494</v>
      </c>
      <c r="V70" s="295">
        <f t="shared" si="10"/>
        <v>17884.981949458481</v>
      </c>
      <c r="W70" s="295">
        <f t="shared" si="10"/>
        <v>17654.370245139475</v>
      </c>
      <c r="X70" s="295">
        <f t="shared" si="10"/>
        <v>18467.59375</v>
      </c>
    </row>
    <row r="71" spans="1:24" x14ac:dyDescent="0.2">
      <c r="A71" s="1" t="s">
        <v>54</v>
      </c>
      <c r="B71" s="124" t="s">
        <v>965</v>
      </c>
      <c r="C71" s="295">
        <f t="shared" si="11"/>
        <v>4047.45503252966</v>
      </c>
      <c r="D71" s="295">
        <f t="shared" si="10"/>
        <v>3775.8830694275275</v>
      </c>
      <c r="E71" s="295">
        <f t="shared" si="10"/>
        <v>3917.5903614457839</v>
      </c>
      <c r="F71" s="295">
        <f t="shared" si="10"/>
        <v>3992.6213592233012</v>
      </c>
      <c r="G71" s="295">
        <f t="shared" si="10"/>
        <v>4140</v>
      </c>
      <c r="H71" s="295">
        <f t="shared" si="10"/>
        <v>4260.4878048780492</v>
      </c>
      <c r="I71" s="295">
        <f t="shared" si="10"/>
        <v>4283.4782608695659</v>
      </c>
      <c r="J71" s="295">
        <f t="shared" si="10"/>
        <v>2682.9850746268658</v>
      </c>
      <c r="K71" s="295">
        <f t="shared" si="10"/>
        <v>2223.3333333333335</v>
      </c>
      <c r="L71" s="295">
        <f t="shared" si="10"/>
        <v>1996.8421052631577</v>
      </c>
      <c r="M71" s="295">
        <f t="shared" si="10"/>
        <v>2103.3333333333335</v>
      </c>
      <c r="N71" s="295">
        <f t="shared" si="10"/>
        <v>1829.1428571428569</v>
      </c>
      <c r="O71" s="295">
        <f t="shared" si="10"/>
        <v>2744</v>
      </c>
      <c r="P71" s="295">
        <f t="shared" si="10"/>
        <v>3147.6923076923076</v>
      </c>
      <c r="Q71" s="295">
        <f t="shared" si="10"/>
        <v>3608.8235294117649</v>
      </c>
      <c r="R71" s="295">
        <f t="shared" si="10"/>
        <v>3551.4754098360654</v>
      </c>
      <c r="S71" s="295">
        <f t="shared" si="10"/>
        <v>3315.7142857142853</v>
      </c>
      <c r="T71" s="295">
        <f t="shared" si="10"/>
        <v>2949.4545454545455</v>
      </c>
      <c r="U71" s="295">
        <f t="shared" si="10"/>
        <v>2666.1728395061732</v>
      </c>
      <c r="V71" s="295">
        <f t="shared" ref="D71:X81" si="12">IF(V15&gt;9,V43/V15*1000,"..")</f>
        <v>3056.7441860465115</v>
      </c>
      <c r="W71" s="295">
        <f t="shared" si="12"/>
        <v>3581.8461538461538</v>
      </c>
      <c r="X71" s="295">
        <f t="shared" si="12"/>
        <v>3846.7605633802818</v>
      </c>
    </row>
    <row r="72" spans="1:24" x14ac:dyDescent="0.2">
      <c r="A72" s="1" t="s">
        <v>56</v>
      </c>
      <c r="B72" s="124" t="s">
        <v>966</v>
      </c>
      <c r="C72" s="295">
        <f t="shared" si="11"/>
        <v>20326.292134831463</v>
      </c>
      <c r="D72" s="295">
        <f t="shared" si="12"/>
        <v>18656.1797752809</v>
      </c>
      <c r="E72" s="295">
        <f t="shared" si="12"/>
        <v>21281.39534883721</v>
      </c>
      <c r="F72" s="295">
        <f t="shared" si="12"/>
        <v>21314.216867469877</v>
      </c>
      <c r="G72" s="295">
        <f t="shared" si="12"/>
        <v>16945.494505494506</v>
      </c>
      <c r="H72" s="295">
        <f t="shared" si="12"/>
        <v>17697.821782178216</v>
      </c>
      <c r="I72" s="295">
        <f t="shared" si="12"/>
        <v>17647.407407407405</v>
      </c>
      <c r="J72" s="295">
        <f t="shared" si="12"/>
        <v>14224.957264957266</v>
      </c>
      <c r="K72" s="295">
        <f t="shared" si="12"/>
        <v>14006.071428571429</v>
      </c>
      <c r="L72" s="295">
        <f t="shared" si="12"/>
        <v>15301.454545454548</v>
      </c>
      <c r="M72" s="295">
        <f t="shared" si="12"/>
        <v>17122.909090909088</v>
      </c>
      <c r="N72" s="295">
        <f t="shared" si="12"/>
        <v>20981.886792452831</v>
      </c>
      <c r="O72" s="295">
        <f t="shared" si="12"/>
        <v>19401.923076923074</v>
      </c>
      <c r="P72" s="295">
        <f t="shared" si="12"/>
        <v>18582.666666666668</v>
      </c>
      <c r="Q72" s="295">
        <f t="shared" si="12"/>
        <v>21620.840336134454</v>
      </c>
      <c r="R72" s="295">
        <f t="shared" si="12"/>
        <v>20612.277227722774</v>
      </c>
      <c r="S72" s="295">
        <f t="shared" si="12"/>
        <v>18507.692307692305</v>
      </c>
      <c r="T72" s="295">
        <f t="shared" si="12"/>
        <v>17876.226415094341</v>
      </c>
      <c r="U72" s="295">
        <f t="shared" si="12"/>
        <v>16748.256880733945</v>
      </c>
      <c r="V72" s="295">
        <f t="shared" si="12"/>
        <v>16716.923076923078</v>
      </c>
      <c r="W72" s="295">
        <f t="shared" si="12"/>
        <v>17817.614678899081</v>
      </c>
      <c r="X72" s="295">
        <f t="shared" si="12"/>
        <v>19682.875264270613</v>
      </c>
    </row>
    <row r="73" spans="1:24" x14ac:dyDescent="0.2">
      <c r="A73" s="1" t="s">
        <v>58</v>
      </c>
      <c r="B73" t="s">
        <v>967</v>
      </c>
      <c r="C73" s="295">
        <f t="shared" si="11"/>
        <v>5016.347826086957</v>
      </c>
      <c r="D73" s="295">
        <f t="shared" si="12"/>
        <v>4077.8905701334356</v>
      </c>
      <c r="E73" s="295">
        <f t="shared" si="12"/>
        <v>4108.2786885245896</v>
      </c>
      <c r="F73" s="295">
        <f t="shared" si="12"/>
        <v>3834.9624060150377</v>
      </c>
      <c r="G73" s="295">
        <f t="shared" si="12"/>
        <v>4424.7519876169699</v>
      </c>
      <c r="H73" s="295">
        <f t="shared" si="12"/>
        <v>4412.0034340123311</v>
      </c>
      <c r="I73" s="295">
        <f t="shared" si="12"/>
        <v>4946.6404715127701</v>
      </c>
      <c r="J73" s="295">
        <f t="shared" si="12"/>
        <v>5444.7242508184336</v>
      </c>
      <c r="K73" s="295">
        <f t="shared" si="12"/>
        <v>5876.1085972850669</v>
      </c>
      <c r="L73" s="295">
        <f t="shared" si="12"/>
        <v>6589.4408764639229</v>
      </c>
      <c r="M73" s="295">
        <f t="shared" si="12"/>
        <v>5161.5426314566721</v>
      </c>
      <c r="N73" s="295">
        <f t="shared" si="12"/>
        <v>5206.5439672801631</v>
      </c>
      <c r="O73" s="295">
        <f t="shared" si="12"/>
        <v>6396.3064833005892</v>
      </c>
      <c r="P73" s="295">
        <f t="shared" si="12"/>
        <v>6725.9259259259252</v>
      </c>
      <c r="Q73" s="295">
        <f t="shared" si="12"/>
        <v>6501.0845986984814</v>
      </c>
      <c r="R73" s="295">
        <f t="shared" si="12"/>
        <v>5231.4814814814818</v>
      </c>
      <c r="S73" s="295">
        <f t="shared" si="12"/>
        <v>5688.2568807339449</v>
      </c>
      <c r="T73" s="295">
        <f t="shared" si="12"/>
        <v>5957.9831932773113</v>
      </c>
      <c r="U73" s="295">
        <f t="shared" si="12"/>
        <v>5981.2813370473541</v>
      </c>
      <c r="V73" s="295">
        <f t="shared" si="12"/>
        <v>6583.5869962254974</v>
      </c>
      <c r="W73" s="295">
        <f t="shared" si="12"/>
        <v>6962.3856756408604</v>
      </c>
      <c r="X73" s="295">
        <f t="shared" si="12"/>
        <v>7871.4551083591332</v>
      </c>
    </row>
    <row r="74" spans="1:24" x14ac:dyDescent="0.2">
      <c r="A74" s="1" t="s">
        <v>59</v>
      </c>
      <c r="B74" t="s">
        <v>55</v>
      </c>
      <c r="C74" s="295">
        <f t="shared" si="11"/>
        <v>8736.3149872988979</v>
      </c>
      <c r="D74" s="295">
        <f t="shared" si="12"/>
        <v>8500.3258259775648</v>
      </c>
      <c r="E74" s="295">
        <f t="shared" si="12"/>
        <v>8863.3051000180203</v>
      </c>
      <c r="F74" s="295">
        <f t="shared" si="12"/>
        <v>9419.6231178432972</v>
      </c>
      <c r="G74" s="295">
        <f t="shared" si="12"/>
        <v>9657.1251015490998</v>
      </c>
      <c r="H74" s="295">
        <f t="shared" si="12"/>
        <v>10016.62903843361</v>
      </c>
      <c r="I74" s="295">
        <f t="shared" si="12"/>
        <v>9949.6765448436672</v>
      </c>
      <c r="J74" s="295">
        <f t="shared" si="12"/>
        <v>10886.127802348632</v>
      </c>
      <c r="K74" s="295">
        <f t="shared" si="12"/>
        <v>10870.454379695135</v>
      </c>
      <c r="L74" s="295">
        <f t="shared" si="12"/>
        <v>10725.60060259178</v>
      </c>
      <c r="M74" s="295">
        <f t="shared" si="12"/>
        <v>10920.200480351356</v>
      </c>
      <c r="N74" s="295">
        <f t="shared" si="12"/>
        <v>11218.918395573995</v>
      </c>
      <c r="O74" s="295">
        <f t="shared" si="12"/>
        <v>11369.637283545928</v>
      </c>
      <c r="P74" s="295">
        <f t="shared" si="12"/>
        <v>11370.421488784112</v>
      </c>
      <c r="Q74" s="295">
        <f t="shared" si="12"/>
        <v>11571.660126988654</v>
      </c>
      <c r="R74" s="295">
        <f t="shared" si="12"/>
        <v>11457.360622975672</v>
      </c>
      <c r="S74" s="295">
        <f t="shared" si="12"/>
        <v>11756.843822210136</v>
      </c>
      <c r="T74" s="295">
        <f t="shared" si="12"/>
        <v>11707.474386302685</v>
      </c>
      <c r="U74" s="295">
        <f t="shared" si="12"/>
        <v>12093.811074918565</v>
      </c>
      <c r="V74" s="295">
        <f t="shared" si="12"/>
        <v>12544.661056258703</v>
      </c>
      <c r="W74" s="295">
        <f t="shared" si="12"/>
        <v>12782.894651329041</v>
      </c>
      <c r="X74" s="295">
        <f t="shared" si="12"/>
        <v>12907.464430894313</v>
      </c>
    </row>
    <row r="75" spans="1:24" x14ac:dyDescent="0.2">
      <c r="A75" s="1" t="s">
        <v>60</v>
      </c>
      <c r="B75" s="124" t="s">
        <v>535</v>
      </c>
      <c r="C75" s="295">
        <f t="shared" si="11"/>
        <v>6196.8517747133501</v>
      </c>
      <c r="D75" s="295">
        <f t="shared" si="12"/>
        <v>6845.8817081070301</v>
      </c>
      <c r="E75" s="295">
        <f t="shared" si="12"/>
        <v>8098.6381472647545</v>
      </c>
      <c r="F75" s="295">
        <f t="shared" si="12"/>
        <v>8949.9821746880589</v>
      </c>
      <c r="G75" s="295">
        <f t="shared" si="12"/>
        <v>8560.0478278198498</v>
      </c>
      <c r="H75" s="295">
        <f t="shared" si="12"/>
        <v>9334.0764382287362</v>
      </c>
      <c r="I75" s="295">
        <f t="shared" si="12"/>
        <v>10558.827415359208</v>
      </c>
      <c r="J75" s="295">
        <f t="shared" si="12"/>
        <v>10748.931986166677</v>
      </c>
      <c r="K75" s="295">
        <f t="shared" si="12"/>
        <v>10754.613226452908</v>
      </c>
      <c r="L75" s="295">
        <f t="shared" si="12"/>
        <v>12277.924151696609</v>
      </c>
      <c r="M75" s="295">
        <f t="shared" si="12"/>
        <v>11250.090090090091</v>
      </c>
      <c r="N75" s="295">
        <f t="shared" si="12"/>
        <v>12017.185554171854</v>
      </c>
      <c r="O75" s="295">
        <f t="shared" si="12"/>
        <v>12958.077812405751</v>
      </c>
      <c r="P75" s="295">
        <f t="shared" si="12"/>
        <v>12885.247394055259</v>
      </c>
      <c r="Q75" s="295">
        <f t="shared" si="12"/>
        <v>13007.267080745341</v>
      </c>
      <c r="R75" s="295">
        <f t="shared" si="12"/>
        <v>12015.251527973671</v>
      </c>
      <c r="S75" s="295">
        <f t="shared" si="12"/>
        <v>12363.101711983887</v>
      </c>
      <c r="T75" s="295">
        <f t="shared" si="12"/>
        <v>12271.048313582498</v>
      </c>
      <c r="U75" s="295">
        <f t="shared" si="12"/>
        <v>12345.633673505421</v>
      </c>
      <c r="V75" s="295">
        <f t="shared" si="12"/>
        <v>12549.801594524737</v>
      </c>
      <c r="W75" s="295">
        <f t="shared" si="12"/>
        <v>12045.391459074734</v>
      </c>
      <c r="X75" s="295">
        <f t="shared" si="12"/>
        <v>12777.053382369329</v>
      </c>
    </row>
    <row r="76" spans="1:24" x14ac:dyDescent="0.2">
      <c r="A76" s="1" t="s">
        <v>61</v>
      </c>
      <c r="B76" s="124" t="s">
        <v>974</v>
      </c>
      <c r="C76" s="295">
        <f t="shared" si="11"/>
        <v>11488.95104895105</v>
      </c>
      <c r="D76" s="295">
        <f t="shared" si="12"/>
        <v>8901.1743851096835</v>
      </c>
      <c r="E76" s="295">
        <f t="shared" si="12"/>
        <v>8131.6748874115365</v>
      </c>
      <c r="F76" s="295">
        <f t="shared" si="12"/>
        <v>7840.0000000000009</v>
      </c>
      <c r="G76" s="295">
        <f t="shared" si="12"/>
        <v>7758.9690721649486</v>
      </c>
      <c r="H76" s="295">
        <f t="shared" si="12"/>
        <v>7531.6666666666661</v>
      </c>
      <c r="I76" s="295">
        <f t="shared" si="12"/>
        <v>9035.1109638953294</v>
      </c>
      <c r="J76" s="295">
        <f t="shared" si="12"/>
        <v>8408.6524822695028</v>
      </c>
      <c r="K76" s="295">
        <f t="shared" si="12"/>
        <v>8065.3237410071943</v>
      </c>
      <c r="L76" s="295">
        <f t="shared" si="12"/>
        <v>9550.0578034682076</v>
      </c>
      <c r="M76" s="295">
        <f t="shared" si="12"/>
        <v>10166.535211267606</v>
      </c>
      <c r="N76" s="295">
        <f t="shared" si="12"/>
        <v>10021.139896373057</v>
      </c>
      <c r="O76" s="295">
        <f t="shared" si="12"/>
        <v>10790.552678854487</v>
      </c>
      <c r="P76" s="295">
        <f t="shared" si="12"/>
        <v>11197.697697697698</v>
      </c>
      <c r="Q76" s="295">
        <f t="shared" si="12"/>
        <v>10637.66129032258</v>
      </c>
      <c r="R76" s="295">
        <f t="shared" si="12"/>
        <v>10154.711781367221</v>
      </c>
      <c r="S76" s="295">
        <f t="shared" si="12"/>
        <v>11383.006012024049</v>
      </c>
      <c r="T76" s="295">
        <f t="shared" si="12"/>
        <v>11472.171671216256</v>
      </c>
      <c r="U76" s="295">
        <f t="shared" si="12"/>
        <v>9996.6792452830196</v>
      </c>
      <c r="V76" s="295">
        <f t="shared" si="12"/>
        <v>10977.07792207792</v>
      </c>
      <c r="W76" s="295">
        <f t="shared" si="12"/>
        <v>11963.157894736842</v>
      </c>
      <c r="X76" s="295">
        <f t="shared" si="12"/>
        <v>11762.108158980671</v>
      </c>
    </row>
    <row r="77" spans="1:24" x14ac:dyDescent="0.2">
      <c r="A77" s="1" t="s">
        <v>968</v>
      </c>
      <c r="B77" t="s">
        <v>969</v>
      </c>
      <c r="C77" s="295">
        <f t="shared" si="11"/>
        <v>4807.8260869565211</v>
      </c>
      <c r="D77" s="295">
        <f t="shared" si="12"/>
        <v>4002.105263157895</v>
      </c>
      <c r="E77" s="295">
        <f t="shared" si="12"/>
        <v>4497.8010471204198</v>
      </c>
      <c r="F77" s="295">
        <f t="shared" si="12"/>
        <v>4434.7006129184347</v>
      </c>
      <c r="G77" s="295">
        <f t="shared" si="12"/>
        <v>4810.8029197080295</v>
      </c>
      <c r="H77" s="295">
        <f t="shared" si="12"/>
        <v>5510.8991825613075</v>
      </c>
      <c r="I77" s="295">
        <f t="shared" si="12"/>
        <v>4929.72302604382</v>
      </c>
      <c r="J77" s="295">
        <f t="shared" si="12"/>
        <v>4719.0338164251207</v>
      </c>
      <c r="K77" s="295">
        <f t="shared" si="12"/>
        <v>4102.6415094339618</v>
      </c>
      <c r="L77" s="295">
        <f t="shared" si="12"/>
        <v>3718.3569182389933</v>
      </c>
      <c r="M77" s="295">
        <f t="shared" si="12"/>
        <v>4191.7241379310344</v>
      </c>
      <c r="N77" s="295">
        <f t="shared" si="12"/>
        <v>4217.0322580645161</v>
      </c>
      <c r="O77" s="295">
        <f t="shared" si="12"/>
        <v>4317.9888268156419</v>
      </c>
      <c r="P77" s="295">
        <f t="shared" si="12"/>
        <v>4886.1768970517151</v>
      </c>
      <c r="Q77" s="295">
        <f t="shared" si="12"/>
        <v>4250.5485737083582</v>
      </c>
      <c r="R77" s="295">
        <f t="shared" si="12"/>
        <v>4294.8792270531394</v>
      </c>
      <c r="S77" s="295">
        <f t="shared" si="12"/>
        <v>3753.7448559670779</v>
      </c>
      <c r="T77" s="295">
        <f t="shared" si="12"/>
        <v>4156.0344827586205</v>
      </c>
      <c r="U77" s="295">
        <f t="shared" si="12"/>
        <v>4629.2765957446809</v>
      </c>
      <c r="V77" s="295">
        <f t="shared" si="12"/>
        <v>4338.176089620164</v>
      </c>
      <c r="W77" s="295">
        <f t="shared" si="12"/>
        <v>4507.2916666666661</v>
      </c>
      <c r="X77" s="295">
        <f t="shared" si="12"/>
        <v>4222.1487603305786</v>
      </c>
    </row>
    <row r="78" spans="1:24" x14ac:dyDescent="0.2">
      <c r="A78" s="1" t="s">
        <v>970</v>
      </c>
      <c r="B78" t="s">
        <v>971</v>
      </c>
      <c r="C78" s="295">
        <f t="shared" si="11"/>
        <v>3314.5983586172592</v>
      </c>
      <c r="D78" s="295">
        <f t="shared" si="12"/>
        <v>3189.2194140013421</v>
      </c>
      <c r="E78" s="295">
        <f t="shared" si="12"/>
        <v>3476.962962962963</v>
      </c>
      <c r="F78" s="295">
        <f t="shared" si="12"/>
        <v>3715.041464112096</v>
      </c>
      <c r="G78" s="295">
        <f t="shared" si="12"/>
        <v>4016.2722852512152</v>
      </c>
      <c r="H78" s="295">
        <f t="shared" si="12"/>
        <v>4309.4138958686381</v>
      </c>
      <c r="I78" s="295">
        <f t="shared" si="12"/>
        <v>4525.5703703703712</v>
      </c>
      <c r="J78" s="295">
        <f t="shared" si="12"/>
        <v>4484.1677619787306</v>
      </c>
      <c r="K78" s="295">
        <f t="shared" si="12"/>
        <v>4968.6118980169977</v>
      </c>
      <c r="L78" s="295">
        <f t="shared" si="12"/>
        <v>5702.9420505200596</v>
      </c>
      <c r="M78" s="295">
        <f t="shared" si="12"/>
        <v>5570.0840336134452</v>
      </c>
      <c r="N78" s="295">
        <f t="shared" si="12"/>
        <v>5284.1011984021306</v>
      </c>
      <c r="O78" s="295">
        <f t="shared" si="12"/>
        <v>4824.9027237354085</v>
      </c>
      <c r="P78" s="295">
        <f t="shared" si="12"/>
        <v>5951.3085442059028</v>
      </c>
      <c r="Q78" s="295">
        <f t="shared" si="12"/>
        <v>6612.4528551578114</v>
      </c>
      <c r="R78" s="295">
        <f t="shared" si="12"/>
        <v>8434.0243902439015</v>
      </c>
      <c r="S78" s="295">
        <f t="shared" si="12"/>
        <v>7766.7555555555564</v>
      </c>
      <c r="T78" s="295">
        <f t="shared" si="12"/>
        <v>7679.7879975708056</v>
      </c>
      <c r="U78" s="295">
        <f t="shared" si="12"/>
        <v>7698.0148148148146</v>
      </c>
      <c r="V78" s="295">
        <f t="shared" si="12"/>
        <v>7535.8804914370812</v>
      </c>
      <c r="W78" s="295">
        <f t="shared" si="12"/>
        <v>7908.2627022617053</v>
      </c>
      <c r="X78" s="295">
        <f t="shared" si="12"/>
        <v>8421.9808250505776</v>
      </c>
    </row>
    <row r="79" spans="1:24" x14ac:dyDescent="0.2">
      <c r="A79" s="1" t="s">
        <v>972</v>
      </c>
      <c r="B79" t="s">
        <v>973</v>
      </c>
      <c r="C79" s="295">
        <f t="shared" si="11"/>
        <v>11600.473118279568</v>
      </c>
      <c r="D79" s="295">
        <f t="shared" si="12"/>
        <v>12049.448123620308</v>
      </c>
      <c r="E79" s="295">
        <f t="shared" si="12"/>
        <v>12658.950486669488</v>
      </c>
      <c r="F79" s="295">
        <f t="shared" si="12"/>
        <v>13601.589612433603</v>
      </c>
      <c r="G79" s="295">
        <f t="shared" si="12"/>
        <v>13733.979027645377</v>
      </c>
      <c r="H79" s="295">
        <f t="shared" si="12"/>
        <v>13660.138742905192</v>
      </c>
      <c r="I79" s="295">
        <f t="shared" si="12"/>
        <v>12694.678213618608</v>
      </c>
      <c r="J79" s="295">
        <f t="shared" si="12"/>
        <v>14551.32007233273</v>
      </c>
      <c r="K79" s="295">
        <f t="shared" si="12"/>
        <v>15234.390842191335</v>
      </c>
      <c r="L79" s="295">
        <f t="shared" si="12"/>
        <v>15993.011615066542</v>
      </c>
      <c r="M79" s="295">
        <f t="shared" si="12"/>
        <v>16075.57869987085</v>
      </c>
      <c r="N79" s="295">
        <f t="shared" si="12"/>
        <v>15548.899865289626</v>
      </c>
      <c r="O79" s="295">
        <f t="shared" si="12"/>
        <v>16779.023923444976</v>
      </c>
      <c r="P79" s="295">
        <f t="shared" si="12"/>
        <v>16388.844738778516</v>
      </c>
      <c r="Q79" s="295">
        <f t="shared" si="12"/>
        <v>16993.68528959508</v>
      </c>
      <c r="R79" s="295">
        <f t="shared" si="12"/>
        <v>17362.410929547281</v>
      </c>
      <c r="S79" s="295">
        <f t="shared" si="12"/>
        <v>17607.074327886137</v>
      </c>
      <c r="T79" s="295">
        <f t="shared" si="12"/>
        <v>18156.723623542173</v>
      </c>
      <c r="U79" s="295">
        <f t="shared" si="12"/>
        <v>18186.666666666668</v>
      </c>
      <c r="V79" s="295">
        <f t="shared" si="12"/>
        <v>18825.165562913906</v>
      </c>
      <c r="W79" s="295">
        <f t="shared" si="12"/>
        <v>19311.806652309162</v>
      </c>
      <c r="X79" s="295">
        <f t="shared" si="12"/>
        <v>18659.454049135576</v>
      </c>
    </row>
    <row r="80" spans="1:24" s="202" customFormat="1" ht="20.100000000000001" customHeight="1" x14ac:dyDescent="0.2">
      <c r="A80" s="771"/>
      <c r="B80" s="772" t="s">
        <v>5</v>
      </c>
      <c r="C80" s="773">
        <f t="shared" si="11"/>
        <v>8212.6469502543259</v>
      </c>
      <c r="D80" s="773">
        <f t="shared" si="12"/>
        <v>8069.3279789201015</v>
      </c>
      <c r="E80" s="773">
        <f t="shared" si="12"/>
        <v>8446.1103987146926</v>
      </c>
      <c r="F80" s="773">
        <f t="shared" si="12"/>
        <v>8485.592845145773</v>
      </c>
      <c r="G80" s="773">
        <f t="shared" si="12"/>
        <v>8425.4531985499361</v>
      </c>
      <c r="H80" s="773">
        <f t="shared" si="12"/>
        <v>8370.081460545538</v>
      </c>
      <c r="I80" s="773">
        <f t="shared" si="12"/>
        <v>8349.4900698866786</v>
      </c>
      <c r="J80" s="773">
        <f t="shared" si="12"/>
        <v>8658.7884348377502</v>
      </c>
      <c r="K80" s="773">
        <f t="shared" si="12"/>
        <v>9274.3272768680017</v>
      </c>
      <c r="L80" s="773">
        <f t="shared" si="12"/>
        <v>9347.9386744130024</v>
      </c>
      <c r="M80" s="773">
        <f t="shared" si="12"/>
        <v>9266.0321183174583</v>
      </c>
      <c r="N80" s="773">
        <f t="shared" si="12"/>
        <v>9302.207952986666</v>
      </c>
      <c r="O80" s="773">
        <f t="shared" si="12"/>
        <v>9447.822689289158</v>
      </c>
      <c r="P80" s="773">
        <f t="shared" si="12"/>
        <v>9104.4390681738496</v>
      </c>
      <c r="Q80" s="773">
        <f t="shared" si="12"/>
        <v>9560.3460535228442</v>
      </c>
      <c r="R80" s="773">
        <f t="shared" si="12"/>
        <v>9496.6978752551204</v>
      </c>
      <c r="S80" s="773">
        <f t="shared" si="12"/>
        <v>9614.8395920183193</v>
      </c>
      <c r="T80" s="773">
        <f t="shared" si="12"/>
        <v>9789.1207153502237</v>
      </c>
      <c r="U80" s="773">
        <f t="shared" si="12"/>
        <v>10173.193906979039</v>
      </c>
      <c r="V80" s="773">
        <f t="shared" si="12"/>
        <v>10548.589736389678</v>
      </c>
      <c r="W80" s="773">
        <f t="shared" si="12"/>
        <v>10892.945981332245</v>
      </c>
      <c r="X80" s="773">
        <f t="shared" si="12"/>
        <v>11198.282700806296</v>
      </c>
    </row>
    <row r="81" spans="1:24" s="769" customFormat="1" ht="20.100000000000001" customHeight="1" x14ac:dyDescent="0.2">
      <c r="A81" s="768"/>
      <c r="B81" s="776" t="s">
        <v>454</v>
      </c>
      <c r="C81" s="777">
        <f t="shared" si="11"/>
        <v>5095.420289855073</v>
      </c>
      <c r="D81" s="777">
        <f t="shared" si="12"/>
        <v>4774.8351648351645</v>
      </c>
      <c r="E81" s="777">
        <f t="shared" si="12"/>
        <v>7823.8596491228072</v>
      </c>
      <c r="F81" s="777">
        <f t="shared" si="12"/>
        <v>3118.1836066746555</v>
      </c>
      <c r="G81" s="777">
        <f t="shared" si="12"/>
        <v>3130.3693375374332</v>
      </c>
      <c r="H81" s="777">
        <f t="shared" si="12"/>
        <v>2789.9064171122991</v>
      </c>
      <c r="I81" s="777">
        <f t="shared" si="12"/>
        <v>2488.9493739793143</v>
      </c>
      <c r="J81" s="777">
        <f t="shared" si="12"/>
        <v>2587.9204517554626</v>
      </c>
      <c r="K81" s="777">
        <f t="shared" si="12"/>
        <v>5500.3556308213383</v>
      </c>
      <c r="L81" s="777">
        <f t="shared" si="12"/>
        <v>5408.3403068340313</v>
      </c>
      <c r="M81" s="777">
        <f t="shared" si="12"/>
        <v>5784.3809523809514</v>
      </c>
      <c r="N81" s="777">
        <f t="shared" si="12"/>
        <v>4638.9225001487712</v>
      </c>
      <c r="O81" s="777">
        <f t="shared" si="12"/>
        <v>3478.7142435859628</v>
      </c>
      <c r="P81" s="777">
        <f t="shared" si="12"/>
        <v>2434.9818661391364</v>
      </c>
      <c r="Q81" s="777">
        <f t="shared" si="12"/>
        <v>3087.8714859437746</v>
      </c>
      <c r="R81" s="777">
        <f t="shared" si="12"/>
        <v>3152.1395261160696</v>
      </c>
      <c r="S81" s="777">
        <f t="shared" si="12"/>
        <v>3480.507479186098</v>
      </c>
      <c r="T81" s="777">
        <f t="shared" si="12"/>
        <v>4008.3514361573734</v>
      </c>
      <c r="U81" s="777">
        <f t="shared" si="12"/>
        <v>4352.9868578255673</v>
      </c>
      <c r="V81" s="777">
        <f t="shared" si="12"/>
        <v>4688.5049019607841</v>
      </c>
      <c r="W81" s="777">
        <f t="shared" si="12"/>
        <v>5884.0185913478726</v>
      </c>
      <c r="X81" s="777">
        <f t="shared" si="12"/>
        <v>5495.1728594507276</v>
      </c>
    </row>
    <row r="82" spans="1:24" s="46" customFormat="1" ht="16.5" customHeight="1" x14ac:dyDescent="0.2">
      <c r="A82" s="957" t="s">
        <v>581</v>
      </c>
      <c r="B82" s="957"/>
      <c r="C82" s="957"/>
      <c r="D82" s="957"/>
      <c r="E82" s="957"/>
      <c r="F82" s="957"/>
      <c r="G82" s="957"/>
      <c r="H82" s="957"/>
      <c r="I82" s="957"/>
      <c r="J82" s="957"/>
      <c r="K82" s="957"/>
      <c r="L82" s="957"/>
      <c r="M82" s="957"/>
      <c r="N82" s="957"/>
      <c r="O82" s="957"/>
      <c r="P82" s="957"/>
      <c r="Q82" s="957"/>
      <c r="R82" s="958"/>
      <c r="S82" s="958"/>
      <c r="T82" s="958"/>
      <c r="U82" s="958"/>
      <c r="V82" s="959"/>
      <c r="W82" s="959"/>
      <c r="X82" s="959"/>
    </row>
    <row r="83" spans="1:24" s="46" customFormat="1" ht="15" customHeight="1" x14ac:dyDescent="0.2">
      <c r="A83" s="103" t="s">
        <v>638</v>
      </c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50"/>
    </row>
    <row r="84" spans="1:24" s="46" customFormat="1" ht="1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50"/>
    </row>
    <row r="85" spans="1:24" ht="20.100000000000001" customHeight="1" x14ac:dyDescent="0.2">
      <c r="A85" s="45" t="str">
        <f>Index!B40</f>
        <v>Table 4h    Employment by industry, average real wage and salary rates, FY2004-FY2018</v>
      </c>
      <c r="S85" s="51"/>
      <c r="T85" s="51"/>
      <c r="U85" s="51"/>
      <c r="V85" s="51"/>
      <c r="W85" s="51"/>
    </row>
    <row r="86" spans="1:24" s="32" customFormat="1" ht="20.100000000000001" customHeight="1" x14ac:dyDescent="0.2">
      <c r="A86" s="593"/>
      <c r="B86" s="16"/>
      <c r="C86" s="49" t="str">
        <f t="shared" ref="C86:I86" si="13">C2</f>
        <v>FY1997</v>
      </c>
      <c r="D86" s="49" t="str">
        <f t="shared" si="13"/>
        <v>FY1998</v>
      </c>
      <c r="E86" s="49" t="str">
        <f t="shared" si="13"/>
        <v>FY1999</v>
      </c>
      <c r="F86" s="49" t="str">
        <f t="shared" si="13"/>
        <v>FY2000</v>
      </c>
      <c r="G86" s="49" t="str">
        <f t="shared" si="13"/>
        <v>FY2001</v>
      </c>
      <c r="H86" s="49" t="str">
        <f t="shared" si="13"/>
        <v>FY2002</v>
      </c>
      <c r="I86" s="49" t="str">
        <f t="shared" si="13"/>
        <v>FY2003</v>
      </c>
      <c r="J86" s="49" t="str">
        <f>J2</f>
        <v>FY2004</v>
      </c>
      <c r="K86" s="49" t="str">
        <f t="shared" ref="K86:U86" si="14">K2</f>
        <v>FY2005</v>
      </c>
      <c r="L86" s="49" t="str">
        <f t="shared" si="14"/>
        <v>FY2006</v>
      </c>
      <c r="M86" s="49" t="str">
        <f t="shared" si="14"/>
        <v>FY2007</v>
      </c>
      <c r="N86" s="49" t="str">
        <f t="shared" si="14"/>
        <v>FY2008</v>
      </c>
      <c r="O86" s="49" t="str">
        <f t="shared" si="14"/>
        <v>FY2009</v>
      </c>
      <c r="P86" s="49" t="str">
        <f t="shared" si="14"/>
        <v>FY2010</v>
      </c>
      <c r="Q86" s="49" t="str">
        <f t="shared" si="14"/>
        <v>FY2011</v>
      </c>
      <c r="R86" s="49" t="str">
        <f t="shared" si="14"/>
        <v>FY2012</v>
      </c>
      <c r="S86" s="49" t="str">
        <f t="shared" si="14"/>
        <v>FY2013</v>
      </c>
      <c r="T86" s="49" t="str">
        <f t="shared" si="14"/>
        <v>FY2014</v>
      </c>
      <c r="U86" s="49" t="str">
        <f t="shared" si="14"/>
        <v>FY2015</v>
      </c>
      <c r="V86" s="49" t="str">
        <f t="shared" ref="V86:X86" si="15">V2</f>
        <v>FY2016</v>
      </c>
      <c r="W86" s="49" t="str">
        <f t="shared" si="15"/>
        <v>FY2017</v>
      </c>
      <c r="X86" s="49" t="str">
        <f t="shared" si="15"/>
        <v>FY2018</v>
      </c>
    </row>
    <row r="87" spans="1:24" ht="20.100000000000001" customHeight="1" x14ac:dyDescent="0.2">
      <c r="A87" s="1" t="s">
        <v>954</v>
      </c>
      <c r="B87" t="s">
        <v>955</v>
      </c>
      <c r="C87" s="2"/>
      <c r="D87" s="2"/>
      <c r="E87" s="2"/>
      <c r="F87" s="2"/>
      <c r="G87" s="2"/>
      <c r="H87" s="2"/>
      <c r="I87" s="295" t="str">
        <f>IF(I59="..", "..",I59/EmpInst!I$75*100)</f>
        <v>..</v>
      </c>
      <c r="J87" s="295" t="str">
        <f>IF(J59="..", "..",J59/EmpInst!J$75*100)</f>
        <v>..</v>
      </c>
      <c r="K87" s="295" t="str">
        <f>IF(K59="..", "..",K59/EmpInst!K$75*100)</f>
        <v>..</v>
      </c>
      <c r="L87" s="295" t="str">
        <f>IF(L59="..", "..",L59/EmpInst!L$75*100)</f>
        <v>..</v>
      </c>
      <c r="M87" s="295" t="str">
        <f>IF(M59="..", "..",M59/EmpInst!M$75*100)</f>
        <v>..</v>
      </c>
      <c r="N87" s="295" t="str">
        <f>IF(N59="..", "..",N59/EmpInst!N$75*100)</f>
        <v>..</v>
      </c>
      <c r="O87" s="295" t="str">
        <f>IF(O59="..", "..",O59/EmpInst!O$75*100)</f>
        <v>..</v>
      </c>
      <c r="P87" s="295" t="str">
        <f>IF(P59="..", "..",P59/EmpInst!P$75*100)</f>
        <v>..</v>
      </c>
      <c r="Q87" s="295" t="str">
        <f>IF(Q59="..", "..",Q59/EmpInst!Q$75*100)</f>
        <v>..</v>
      </c>
      <c r="R87" s="295" t="str">
        <f>IF(R59="..", "..",R59/EmpInst!R$75*100)</f>
        <v>..</v>
      </c>
      <c r="S87" s="295" t="str">
        <f>IF(S59="..", "..",S59/EmpInst!S$75*100)</f>
        <v>..</v>
      </c>
      <c r="T87" s="295" t="str">
        <f>IF(T59="..", "..",T59/EmpInst!T$75*100)</f>
        <v>..</v>
      </c>
      <c r="U87" s="295" t="str">
        <f>IF(U59="..", "..",U59/EmpInst!U$75*100)</f>
        <v>..</v>
      </c>
      <c r="V87" s="295" t="str">
        <f>IF(V59="..", "..",V59/EmpInst!V$75*100)</f>
        <v>..</v>
      </c>
      <c r="W87" s="295" t="str">
        <f>IF(W59="..", "..",W59/EmpInst!W$75*100)</f>
        <v>..</v>
      </c>
      <c r="X87" s="295" t="str">
        <f>IF(X59="..", "..",X59/EmpInst!X$75*100)</f>
        <v>..</v>
      </c>
    </row>
    <row r="88" spans="1:24" x14ac:dyDescent="0.2">
      <c r="A88" s="1" t="s">
        <v>956</v>
      </c>
      <c r="B88" s="46" t="s">
        <v>957</v>
      </c>
      <c r="C88" s="2"/>
      <c r="D88" s="2"/>
      <c r="E88" s="2"/>
      <c r="F88" s="2"/>
      <c r="G88" s="2"/>
      <c r="H88" s="2"/>
      <c r="I88" s="295">
        <f>IF(I60="..", "..",I60/EmpInst!I$75*100)</f>
        <v>5330.7776243040353</v>
      </c>
      <c r="J88" s="295">
        <f>IF(J60="..", "..",J60/EmpInst!J$75*100)</f>
        <v>6548.7378640776697</v>
      </c>
      <c r="K88" s="295">
        <f>IF(K60="..", "..",K60/EmpInst!K$75*100)</f>
        <v>6472.3038258832712</v>
      </c>
      <c r="L88" s="295">
        <f>IF(L60="..", "..",L60/EmpInst!L$75*100)</f>
        <v>6328.3975813822663</v>
      </c>
      <c r="M88" s="295">
        <f>IF(M60="..", "..",M60/EmpInst!M$75*100)</f>
        <v>6113.4081351236227</v>
      </c>
      <c r="N88" s="295">
        <f>IF(N60="..", "..",N60/EmpInst!N$75*100)</f>
        <v>5847.3938219842094</v>
      </c>
      <c r="O88" s="295">
        <f>IF(O60="..", "..",O60/EmpInst!O$75*100)</f>
        <v>5033.7275203411564</v>
      </c>
      <c r="P88" s="295">
        <f>IF(P60="..", "..",P60/EmpInst!P$75*100)</f>
        <v>4074.833828399499</v>
      </c>
      <c r="Q88" s="295">
        <f>IF(Q60="..", "..",Q60/EmpInst!Q$75*100)</f>
        <v>4184.8074412212973</v>
      </c>
      <c r="R88" s="295">
        <f>IF(R60="..", "..",R60/EmpInst!R$75*100)</f>
        <v>3927.2039669724222</v>
      </c>
      <c r="S88" s="295">
        <f>IF(S60="..", "..",S60/EmpInst!S$75*100)</f>
        <v>4196.043986095644</v>
      </c>
      <c r="T88" s="295">
        <f>IF(T60="..", "..",T60/EmpInst!T$75*100)</f>
        <v>4607.2781768514769</v>
      </c>
      <c r="U88" s="295">
        <f>IF(U60="..", "..",U60/EmpInst!U$75*100)</f>
        <v>4736.3632687992813</v>
      </c>
      <c r="V88" s="295">
        <f>IF(V60="..", "..",V60/EmpInst!V$75*100)</f>
        <v>5537.9285141024329</v>
      </c>
      <c r="W88" s="295">
        <f>IF(W60="..", "..",W60/EmpInst!W$75*100)</f>
        <v>5766.9362045689504</v>
      </c>
      <c r="X88" s="295">
        <f>IF(X60="..", "..",X60/EmpInst!X$75*100)</f>
        <v>5986.7497398414753</v>
      </c>
    </row>
    <row r="89" spans="1:24" x14ac:dyDescent="0.2">
      <c r="A89" s="1" t="s">
        <v>41</v>
      </c>
      <c r="B89" t="s">
        <v>958</v>
      </c>
      <c r="C89" s="2"/>
      <c r="D89" s="2"/>
      <c r="E89" s="2"/>
      <c r="F89" s="2"/>
      <c r="G89" s="2"/>
      <c r="H89" s="2"/>
      <c r="I89" s="295" t="str">
        <f>IF(I61="..", "..",I61/EmpInst!I$75*100)</f>
        <v>..</v>
      </c>
      <c r="J89" s="295" t="str">
        <f>IF(J61="..", "..",J61/EmpInst!J$75*100)</f>
        <v>..</v>
      </c>
      <c r="K89" s="295" t="str">
        <f>IF(K61="..", "..",K61/EmpInst!K$75*100)</f>
        <v>..</v>
      </c>
      <c r="L89" s="295" t="str">
        <f>IF(L61="..", "..",L61/EmpInst!L$75*100)</f>
        <v>..</v>
      </c>
      <c r="M89" s="295" t="str">
        <f>IF(M61="..", "..",M61/EmpInst!M$75*100)</f>
        <v>..</v>
      </c>
      <c r="N89" s="295" t="str">
        <f>IF(N61="..", "..",N61/EmpInst!N$75*100)</f>
        <v>..</v>
      </c>
      <c r="O89" s="295" t="str">
        <f>IF(O61="..", "..",O61/EmpInst!O$75*100)</f>
        <v>..</v>
      </c>
      <c r="P89" s="295" t="str">
        <f>IF(P61="..", "..",P61/EmpInst!P$75*100)</f>
        <v>..</v>
      </c>
      <c r="Q89" s="295" t="str">
        <f>IF(Q61="..", "..",Q61/EmpInst!Q$75*100)</f>
        <v>..</v>
      </c>
      <c r="R89" s="295" t="str">
        <f>IF(R61="..", "..",R61/EmpInst!R$75*100)</f>
        <v>..</v>
      </c>
      <c r="S89" s="295" t="str">
        <f>IF(S61="..", "..",S61/EmpInst!S$75*100)</f>
        <v>..</v>
      </c>
      <c r="T89" s="295" t="str">
        <f>IF(T61="..", "..",T61/EmpInst!T$75*100)</f>
        <v>..</v>
      </c>
      <c r="U89" s="295" t="str">
        <f>IF(U61="..", "..",U61/EmpInst!U$75*100)</f>
        <v>..</v>
      </c>
      <c r="V89" s="295" t="str">
        <f>IF(V61="..", "..",V61/EmpInst!V$75*100)</f>
        <v>..</v>
      </c>
      <c r="W89" s="295" t="str">
        <f>IF(W61="..", "..",W61/EmpInst!W$75*100)</f>
        <v>..</v>
      </c>
      <c r="X89" s="295" t="str">
        <f>IF(X61="..", "..",X61/EmpInst!X$75*100)</f>
        <v>..</v>
      </c>
    </row>
    <row r="90" spans="1:24" x14ac:dyDescent="0.2">
      <c r="A90" s="1" t="s">
        <v>42</v>
      </c>
      <c r="B90" t="s">
        <v>44</v>
      </c>
      <c r="C90" s="2"/>
      <c r="D90" s="2"/>
      <c r="E90" s="2"/>
      <c r="F90" s="2"/>
      <c r="G90" s="2"/>
      <c r="H90" s="2"/>
      <c r="I90" s="295">
        <f>IF(I62="..", "..",I62/EmpInst!I$75*100)</f>
        <v>2284.1550881093262</v>
      </c>
      <c r="J90" s="295">
        <f>IF(J62="..", "..",J62/EmpInst!J$75*100)</f>
        <v>2262.3594377510044</v>
      </c>
      <c r="K90" s="295">
        <f>IF(K62="..", "..",K62/EmpInst!K$75*100)</f>
        <v>4234.1306378069539</v>
      </c>
      <c r="L90" s="295">
        <f>IF(L62="..", "..",L62/EmpInst!L$75*100)</f>
        <v>4037.9151107131052</v>
      </c>
      <c r="M90" s="295">
        <f>IF(M62="..", "..",M62/EmpInst!M$75*100)</f>
        <v>4173.3726841076495</v>
      </c>
      <c r="N90" s="295">
        <f>IF(N62="..", "..",N62/EmpInst!N$75*100)</f>
        <v>3292.984717144514</v>
      </c>
      <c r="O90" s="295">
        <f>IF(O62="..", "..",O62/EmpInst!O$75*100)</f>
        <v>2577.3806446093281</v>
      </c>
      <c r="P90" s="295">
        <f>IF(P62="..", "..",P62/EmpInst!P$75*100)</f>
        <v>1853.2340800695433</v>
      </c>
      <c r="Q90" s="295">
        <f>IF(Q62="..", "..",Q62/EmpInst!Q$75*100)</f>
        <v>2206.7464865899692</v>
      </c>
      <c r="R90" s="295">
        <f>IF(R62="..", "..",R62/EmpInst!R$75*100)</f>
        <v>2246.7794014691008</v>
      </c>
      <c r="S90" s="295">
        <f>IF(S62="..", "..",S62/EmpInst!S$75*100)</f>
        <v>2542.2082541598675</v>
      </c>
      <c r="T90" s="295">
        <f>IF(T62="..", "..",T62/EmpInst!T$75*100)</f>
        <v>2937.9239205110284</v>
      </c>
      <c r="U90" s="295">
        <f>IF(U62="..", "..",U62/EmpInst!U$75*100)</f>
        <v>3187.5131544307433</v>
      </c>
      <c r="V90" s="295">
        <f>IF(V62="..", "..",V62/EmpInst!V$75*100)</f>
        <v>3159.2109301099699</v>
      </c>
      <c r="W90" s="295">
        <f>IF(W62="..", "..",W62/EmpInst!W$75*100)</f>
        <v>3846.8628269442079</v>
      </c>
      <c r="X90" s="295">
        <f>IF(X62="..", "..",X62/EmpInst!X$75*100)</f>
        <v>3635.9333592004959</v>
      </c>
    </row>
    <row r="91" spans="1:24" x14ac:dyDescent="0.2">
      <c r="A91" s="1" t="s">
        <v>43</v>
      </c>
      <c r="B91" t="s">
        <v>959</v>
      </c>
      <c r="C91" s="2"/>
      <c r="D91" s="2"/>
      <c r="E91" s="2"/>
      <c r="F91" s="2"/>
      <c r="G91" s="2"/>
      <c r="H91" s="2"/>
      <c r="I91" s="295">
        <f>IF(I63="..", "..",I63/EmpInst!I$75*100)</f>
        <v>13444.681313842182</v>
      </c>
      <c r="J91" s="295">
        <f>IF(J63="..", "..",J63/EmpInst!J$75*100)</f>
        <v>12781.400688863376</v>
      </c>
      <c r="K91" s="295">
        <f>IF(K63="..", "..",K63/EmpInst!K$75*100)</f>
        <v>13660.464085247002</v>
      </c>
      <c r="L91" s="295">
        <f>IF(L63="..", "..",L63/EmpInst!L$75*100)</f>
        <v>13695.429408650831</v>
      </c>
      <c r="M91" s="295">
        <f>IF(M63="..", "..",M63/EmpInst!M$75*100)</f>
        <v>11570.560615020229</v>
      </c>
      <c r="N91" s="295">
        <f>IF(N63="..", "..",N63/EmpInst!N$75*100)</f>
        <v>12590.323731115484</v>
      </c>
      <c r="O91" s="295">
        <f>IF(O63="..", "..",O63/EmpInst!O$75*100)</f>
        <v>12015.010567540525</v>
      </c>
      <c r="P91" s="295">
        <f>IF(P63="..", "..",P63/EmpInst!P$75*100)</f>
        <v>13564.794016125077</v>
      </c>
      <c r="Q91" s="295">
        <f>IF(Q63="..", "..",Q63/EmpInst!Q$75*100)</f>
        <v>13835.796926020183</v>
      </c>
      <c r="R91" s="295">
        <f>IF(R63="..", "..",R63/EmpInst!R$75*100)</f>
        <v>13593.686385362802</v>
      </c>
      <c r="S91" s="295">
        <f>IF(S63="..", "..",S63/EmpInst!S$75*100)</f>
        <v>13174.807886615165</v>
      </c>
      <c r="T91" s="295">
        <f>IF(T63="..", "..",T63/EmpInst!T$75*100)</f>
        <v>11890.175350676847</v>
      </c>
      <c r="U91" s="295">
        <f>IF(U63="..", "..",U63/EmpInst!U$75*100)</f>
        <v>12177.582756431088</v>
      </c>
      <c r="V91" s="295">
        <f>IF(V63="..", "..",V63/EmpInst!V$75*100)</f>
        <v>12456.709164036598</v>
      </c>
      <c r="W91" s="295">
        <f>IF(W63="..", "..",W63/EmpInst!W$75*100)</f>
        <v>12190.75485425793</v>
      </c>
      <c r="X91" s="295">
        <f>IF(X63="..", "..",X63/EmpInst!X$75*100)</f>
        <v>13005.583020824915</v>
      </c>
    </row>
    <row r="92" spans="1:24" x14ac:dyDescent="0.2">
      <c r="A92" s="1" t="s">
        <v>45</v>
      </c>
      <c r="B92" t="s">
        <v>960</v>
      </c>
      <c r="C92" s="2"/>
      <c r="D92" s="2"/>
      <c r="E92" s="2"/>
      <c r="F92" s="2"/>
      <c r="G92" s="2"/>
      <c r="H92" s="2"/>
      <c r="I92" s="295">
        <f>IF(I64="..", "..",I64/EmpInst!I$75*100)</f>
        <v>9965.1377480652427</v>
      </c>
      <c r="J92" s="295">
        <f>IF(J64="..", "..",J64/EmpInst!J$75*100)</f>
        <v>10290.71129707113</v>
      </c>
      <c r="K92" s="295">
        <f>IF(K64="..", "..",K64/EmpInst!K$75*100)</f>
        <v>10799.127733615138</v>
      </c>
      <c r="L92" s="295">
        <f>IF(L64="..", "..",L64/EmpInst!L$75*100)</f>
        <v>10548.844855611045</v>
      </c>
      <c r="M92" s="295">
        <f>IF(M64="..", "..",M64/EmpInst!M$75*100)</f>
        <v>8536.810595033061</v>
      </c>
      <c r="N92" s="295">
        <f>IF(N64="..", "..",N64/EmpInst!N$75*100)</f>
        <v>9029.4183674465385</v>
      </c>
      <c r="O92" s="295">
        <f>IF(O64="..", "..",O64/EmpInst!O$75*100)</f>
        <v>8635.8863650352214</v>
      </c>
      <c r="P92" s="295">
        <f>IF(P64="..", "..",P64/EmpInst!P$75*100)</f>
        <v>9849.6418589759196</v>
      </c>
      <c r="Q92" s="295">
        <f>IF(Q64="..", "..",Q64/EmpInst!Q$75*100)</f>
        <v>8360.8895217845038</v>
      </c>
      <c r="R92" s="295">
        <f>IF(R64="..", "..",R64/EmpInst!R$75*100)</f>
        <v>9145.1356391323861</v>
      </c>
      <c r="S92" s="295">
        <f>IF(S64="..", "..",S64/EmpInst!S$75*100)</f>
        <v>7866.9621607782901</v>
      </c>
      <c r="T92" s="295">
        <f>IF(T64="..", "..",T64/EmpInst!T$75*100)</f>
        <v>8689.0110525057426</v>
      </c>
      <c r="U92" s="295">
        <f>IF(U64="..", "..",U64/EmpInst!U$75*100)</f>
        <v>8630.3379735779308</v>
      </c>
      <c r="V92" s="295">
        <f>IF(V64="..", "..",V64/EmpInst!V$75*100)</f>
        <v>8863.1158377793454</v>
      </c>
      <c r="W92" s="295">
        <f>IF(W64="..", "..",W64/EmpInst!W$75*100)</f>
        <v>8747.167001557289</v>
      </c>
      <c r="X92" s="295">
        <f>IF(X64="..", "..",X64/EmpInst!X$75*100)</f>
        <v>8974.5009236615515</v>
      </c>
    </row>
    <row r="93" spans="1:24" x14ac:dyDescent="0.2">
      <c r="A93" s="1" t="s">
        <v>46</v>
      </c>
      <c r="B93" t="s">
        <v>47</v>
      </c>
      <c r="C93" s="2"/>
      <c r="D93" s="2"/>
      <c r="E93" s="2"/>
      <c r="F93" s="2"/>
      <c r="G93" s="2"/>
      <c r="H93" s="2"/>
      <c r="I93" s="295">
        <f>IF(I65="..", "..",I65/EmpInst!I$75*100)</f>
        <v>5369.854393047136</v>
      </c>
      <c r="J93" s="295">
        <f>IF(J65="..", "..",J65/EmpInst!J$75*100)</f>
        <v>5058.0207621681966</v>
      </c>
      <c r="K93" s="295">
        <f>IF(K65="..", "..",K65/EmpInst!K$75*100)</f>
        <v>4889.4108890054649</v>
      </c>
      <c r="L93" s="295">
        <f>IF(L65="..", "..",L65/EmpInst!L$75*100)</f>
        <v>5260.1915290478137</v>
      </c>
      <c r="M93" s="295">
        <f>IF(M65="..", "..",M65/EmpInst!M$75*100)</f>
        <v>5215.391429981647</v>
      </c>
      <c r="N93" s="295">
        <f>IF(N65="..", "..",N65/EmpInst!N$75*100)</f>
        <v>5607.7599402158021</v>
      </c>
      <c r="O93" s="295">
        <f>IF(O65="..", "..",O65/EmpInst!O$75*100)</f>
        <v>6003.943686651357</v>
      </c>
      <c r="P93" s="295">
        <f>IF(P65="..", "..",P65/EmpInst!P$75*100)</f>
        <v>6218.685040063513</v>
      </c>
      <c r="Q93" s="295">
        <f>IF(Q65="..", "..",Q65/EmpInst!Q$75*100)</f>
        <v>6225.3011580399034</v>
      </c>
      <c r="R93" s="295">
        <f>IF(R65="..", "..",R65/EmpInst!R$75*100)</f>
        <v>6569.8679740721191</v>
      </c>
      <c r="S93" s="295">
        <f>IF(S65="..", "..",S65/EmpInst!S$75*100)</f>
        <v>6874.3645970153693</v>
      </c>
      <c r="T93" s="295">
        <f>IF(T65="..", "..",T65/EmpInst!T$75*100)</f>
        <v>6948.8511121387073</v>
      </c>
      <c r="U93" s="295">
        <f>IF(U65="..", "..",U65/EmpInst!U$75*100)</f>
        <v>6991.7975767201824</v>
      </c>
      <c r="V93" s="295">
        <f>IF(V65="..", "..",V65/EmpInst!V$75*100)</f>
        <v>6925.3774937589114</v>
      </c>
      <c r="W93" s="295">
        <f>IF(W65="..", "..",W65/EmpInst!W$75*100)</f>
        <v>5916.6389262225603</v>
      </c>
      <c r="X93" s="295">
        <f>IF(X65="..", "..",X65/EmpInst!X$75*100)</f>
        <v>6985.5314997283085</v>
      </c>
    </row>
    <row r="94" spans="1:24" x14ac:dyDescent="0.2">
      <c r="A94" s="1" t="s">
        <v>48</v>
      </c>
      <c r="B94" t="s">
        <v>961</v>
      </c>
      <c r="C94" s="2"/>
      <c r="D94" s="2"/>
      <c r="E94" s="2"/>
      <c r="F94" s="2"/>
      <c r="G94" s="2"/>
      <c r="H94" s="2"/>
      <c r="I94" s="295">
        <f>IF(I66="..", "..",I66/EmpInst!I$75*100)</f>
        <v>4817.2359638469534</v>
      </c>
      <c r="J94" s="295">
        <f>IF(J66="..", "..",J66/EmpInst!J$75*100)</f>
        <v>4249.3915475534159</v>
      </c>
      <c r="K94" s="295">
        <f>IF(K66="..", "..",K66/EmpInst!K$75*100)</f>
        <v>4175.0647317136572</v>
      </c>
      <c r="L94" s="295">
        <f>IF(L66="..", "..",L66/EmpInst!L$75*100)</f>
        <v>4135.8665423546172</v>
      </c>
      <c r="M94" s="295">
        <f>IF(M66="..", "..",M66/EmpInst!M$75*100)</f>
        <v>4237.0043473522774</v>
      </c>
      <c r="N94" s="295">
        <f>IF(N66="..", "..",N66/EmpInst!N$75*100)</f>
        <v>4284.4599131902705</v>
      </c>
      <c r="O94" s="295">
        <f>IF(O66="..", "..",O66/EmpInst!O$75*100)</f>
        <v>4609.3334244593489</v>
      </c>
      <c r="P94" s="295">
        <f>IF(P66="..", "..",P66/EmpInst!P$75*100)</f>
        <v>4571.4378830601017</v>
      </c>
      <c r="Q94" s="295">
        <f>IF(Q66="..", "..",Q66/EmpInst!Q$75*100)</f>
        <v>4709.6638283014036</v>
      </c>
      <c r="R94" s="295">
        <f>IF(R66="..", "..",R66/EmpInst!R$75*100)</f>
        <v>4670.9408733846294</v>
      </c>
      <c r="S94" s="295">
        <f>IF(S66="..", "..",S66/EmpInst!S$75*100)</f>
        <v>4547.5743610261197</v>
      </c>
      <c r="T94" s="295">
        <f>IF(T66="..", "..",T66/EmpInst!T$75*100)</f>
        <v>4719.2848025098565</v>
      </c>
      <c r="U94" s="295">
        <f>IF(U66="..", "..",U66/EmpInst!U$75*100)</f>
        <v>4793.4649967714004</v>
      </c>
      <c r="V94" s="295">
        <f>IF(V66="..", "..",V66/EmpInst!V$75*100)</f>
        <v>5061.0087445264153</v>
      </c>
      <c r="W94" s="295">
        <f>IF(W66="..", "..",W66/EmpInst!W$75*100)</f>
        <v>5269.0570548501055</v>
      </c>
      <c r="X94" s="295">
        <f>IF(X66="..", "..",X66/EmpInst!X$75*100)</f>
        <v>5592.2893187732097</v>
      </c>
    </row>
    <row r="95" spans="1:24" x14ac:dyDescent="0.2">
      <c r="A95" s="1" t="s">
        <v>49</v>
      </c>
      <c r="B95" t="s">
        <v>962</v>
      </c>
      <c r="C95" s="2"/>
      <c r="D95" s="2"/>
      <c r="E95" s="2"/>
      <c r="F95" s="2"/>
      <c r="G95" s="2"/>
      <c r="H95" s="2"/>
      <c r="I95" s="295">
        <f>IF(I67="..", "..",I67/EmpInst!I$75*100)</f>
        <v>8691.1683767739141</v>
      </c>
      <c r="J95" s="295">
        <f>IF(J67="..", "..",J67/EmpInst!J$75*100)</f>
        <v>8381.6822605670222</v>
      </c>
      <c r="K95" s="295">
        <f>IF(K67="..", "..",K67/EmpInst!K$75*100)</f>
        <v>7570.7533311352454</v>
      </c>
      <c r="L95" s="295">
        <f>IF(L67="..", "..",L67/EmpInst!L$75*100)</f>
        <v>7309.1489464221522</v>
      </c>
      <c r="M95" s="295">
        <f>IF(M67="..", "..",M67/EmpInst!M$75*100)</f>
        <v>7155.0458702394226</v>
      </c>
      <c r="N95" s="295">
        <f>IF(N67="..", "..",N67/EmpInst!N$75*100)</f>
        <v>8231.9522288943681</v>
      </c>
      <c r="O95" s="295">
        <f>IF(O67="..", "..",O67/EmpInst!O$75*100)</f>
        <v>7885.9121605950195</v>
      </c>
      <c r="P95" s="295">
        <f>IF(P67="..", "..",P67/EmpInst!P$75*100)</f>
        <v>8196.0801597904156</v>
      </c>
      <c r="Q95" s="295">
        <f>IF(Q67="..", "..",Q67/EmpInst!Q$75*100)</f>
        <v>8189.1996322692275</v>
      </c>
      <c r="R95" s="295">
        <f>IF(R67="..", "..",R67/EmpInst!R$75*100)</f>
        <v>7723.9666580306293</v>
      </c>
      <c r="S95" s="295">
        <f>IF(S67="..", "..",S67/EmpInst!S$75*100)</f>
        <v>7042.1802898659507</v>
      </c>
      <c r="T95" s="295">
        <f>IF(T67="..", "..",T67/EmpInst!T$75*100)</f>
        <v>6905.245573154396</v>
      </c>
      <c r="U95" s="295">
        <f>IF(U67="..", "..",U67/EmpInst!U$75*100)</f>
        <v>7050.7269137967951</v>
      </c>
      <c r="V95" s="295">
        <f>IF(V67="..", "..",V67/EmpInst!V$75*100)</f>
        <v>7632.179405100982</v>
      </c>
      <c r="W95" s="295">
        <f>IF(W67="..", "..",W67/EmpInst!W$75*100)</f>
        <v>8774.0783721431708</v>
      </c>
      <c r="X95" s="295">
        <f>IF(X67="..", "..",X67/EmpInst!X$75*100)</f>
        <v>8986.8471003791001</v>
      </c>
    </row>
    <row r="96" spans="1:24" x14ac:dyDescent="0.2">
      <c r="A96" s="1" t="s">
        <v>50</v>
      </c>
      <c r="B96" t="s">
        <v>963</v>
      </c>
      <c r="C96" s="2"/>
      <c r="D96" s="2"/>
      <c r="E96" s="2"/>
      <c r="F96" s="2"/>
      <c r="G96" s="2"/>
      <c r="H96" s="2"/>
      <c r="I96" s="295">
        <f>IF(I68="..", "..",I68/EmpInst!I$75*100)</f>
        <v>4943.7642798892721</v>
      </c>
      <c r="J96" s="295">
        <f>IF(J68="..", "..",J68/EmpInst!J$75*100)</f>
        <v>5470.9396636993079</v>
      </c>
      <c r="K96" s="295">
        <f>IF(K68="..", "..",K68/EmpInst!K$75*100)</f>
        <v>5873.6742333721668</v>
      </c>
      <c r="L96" s="295">
        <f>IF(L68="..", "..",L68/EmpInst!L$75*100)</f>
        <v>5551.9464332896396</v>
      </c>
      <c r="M96" s="295">
        <f>IF(M68="..", "..",M68/EmpInst!M$75*100)</f>
        <v>5596.1206032348191</v>
      </c>
      <c r="N96" s="295">
        <f>IF(N68="..", "..",N68/EmpInst!N$75*100)</f>
        <v>5418.8868140815594</v>
      </c>
      <c r="O96" s="295">
        <f>IF(O68="..", "..",O68/EmpInst!O$75*100)</f>
        <v>5730.7233421131468</v>
      </c>
      <c r="P96" s="295">
        <f>IF(P68="..", "..",P68/EmpInst!P$75*100)</f>
        <v>5609.0652499574735</v>
      </c>
      <c r="Q96" s="295">
        <f>IF(Q68="..", "..",Q68/EmpInst!Q$75*100)</f>
        <v>5613.2964493856507</v>
      </c>
      <c r="R96" s="295">
        <f>IF(R68="..", "..",R68/EmpInst!R$75*100)</f>
        <v>5881.5442002626742</v>
      </c>
      <c r="S96" s="295">
        <f>IF(S68="..", "..",S68/EmpInst!S$75*100)</f>
        <v>5639.5104050562213</v>
      </c>
      <c r="T96" s="295">
        <f>IF(T68="..", "..",T68/EmpInst!T$75*100)</f>
        <v>5509.1864406131135</v>
      </c>
      <c r="U96" s="295">
        <f>IF(U68="..", "..",U68/EmpInst!U$75*100)</f>
        <v>5376.018918096087</v>
      </c>
      <c r="V96" s="295">
        <f>IF(V68="..", "..",V68/EmpInst!V$75*100)</f>
        <v>5293.5115197138075</v>
      </c>
      <c r="W96" s="295">
        <f>IF(W68="..", "..",W68/EmpInst!W$75*100)</f>
        <v>5853.9449579710354</v>
      </c>
      <c r="X96" s="295">
        <f>IF(X68="..", "..",X68/EmpInst!X$75*100)</f>
        <v>6209.0068373738386</v>
      </c>
    </row>
    <row r="97" spans="1:24" x14ac:dyDescent="0.2">
      <c r="A97" s="1" t="s">
        <v>51</v>
      </c>
      <c r="B97" t="s">
        <v>964</v>
      </c>
      <c r="C97" s="2"/>
      <c r="D97" s="2"/>
      <c r="E97" s="2"/>
      <c r="F97" s="2"/>
      <c r="G97" s="2"/>
      <c r="H97" s="2"/>
      <c r="I97" s="295">
        <f>IF(I69="..", "..",I69/EmpInst!I$75*100)</f>
        <v>12539.478442091673</v>
      </c>
      <c r="J97" s="295">
        <f>IF(J69="..", "..",J69/EmpInst!J$75*100)</f>
        <v>10970.333919156416</v>
      </c>
      <c r="K97" s="295">
        <f>IF(K69="..", "..",K69/EmpInst!K$75*100)</f>
        <v>10365.912528428375</v>
      </c>
      <c r="L97" s="295">
        <f>IF(L69="..", "..",L69/EmpInst!L$75*100)</f>
        <v>10319.927999401241</v>
      </c>
      <c r="M97" s="295">
        <f>IF(M69="..", "..",M69/EmpInst!M$75*100)</f>
        <v>10409.238208897179</v>
      </c>
      <c r="N97" s="295">
        <f>IF(N69="..", "..",N69/EmpInst!N$75*100)</f>
        <v>10958.594675738921</v>
      </c>
      <c r="O97" s="295">
        <f>IF(O69="..", "..",O69/EmpInst!O$75*100)</f>
        <v>10810.674758775478</v>
      </c>
      <c r="P97" s="295">
        <f>IF(P69="..", "..",P69/EmpInst!P$75*100)</f>
        <v>13515.25872474262</v>
      </c>
      <c r="Q97" s="295">
        <f>IF(Q69="..", "..",Q69/EmpInst!Q$75*100)</f>
        <v>12760.342042208638</v>
      </c>
      <c r="R97" s="295">
        <f>IF(R69="..", "..",R69/EmpInst!R$75*100)</f>
        <v>11837.222698917001</v>
      </c>
      <c r="S97" s="295">
        <f>IF(S69="..", "..",S69/EmpInst!S$75*100)</f>
        <v>12309.513545052931</v>
      </c>
      <c r="T97" s="295">
        <f>IF(T69="..", "..",T69/EmpInst!T$75*100)</f>
        <v>12117.240847966465</v>
      </c>
      <c r="U97" s="295">
        <f>IF(U69="..", "..",U69/EmpInst!U$75*100)</f>
        <v>12139.583823282779</v>
      </c>
      <c r="V97" s="295">
        <f>IF(V69="..", "..",V69/EmpInst!V$75*100)</f>
        <v>12827.540872204083</v>
      </c>
      <c r="W97" s="295">
        <f>IF(W69="..", "..",W69/EmpInst!W$75*100)</f>
        <v>11570.799732174231</v>
      </c>
      <c r="X97" s="295">
        <f>IF(X69="..", "..",X69/EmpInst!X$75*100)</f>
        <v>11654.201582892547</v>
      </c>
    </row>
    <row r="98" spans="1:24" x14ac:dyDescent="0.2">
      <c r="A98" s="1" t="s">
        <v>53</v>
      </c>
      <c r="B98" t="s">
        <v>52</v>
      </c>
      <c r="C98" s="2"/>
      <c r="D98" s="2"/>
      <c r="E98" s="2"/>
      <c r="F98" s="2"/>
      <c r="G98" s="2"/>
      <c r="H98" s="2"/>
      <c r="I98" s="295">
        <f>IF(I70="..", "..",I70/EmpInst!I$75*100)</f>
        <v>13954.615941149608</v>
      </c>
      <c r="J98" s="295">
        <f>IF(J70="..", "..",J70/EmpInst!J$75*100)</f>
        <v>14044.958677685952</v>
      </c>
      <c r="K98" s="295">
        <f>IF(K70="..", "..",K70/EmpInst!K$75*100)</f>
        <v>15856.211990913749</v>
      </c>
      <c r="L98" s="295">
        <f>IF(L70="..", "..",L70/EmpInst!L$75*100)</f>
        <v>15863.259423815871</v>
      </c>
      <c r="M98" s="295">
        <f>IF(M70="..", "..",M70/EmpInst!M$75*100)</f>
        <v>15770.101018415906</v>
      </c>
      <c r="N98" s="295">
        <f>IF(N70="..", "..",N70/EmpInst!N$75*100)</f>
        <v>15272.469851456523</v>
      </c>
      <c r="O98" s="295">
        <f>IF(O70="..", "..",O70/EmpInst!O$75*100)</f>
        <v>15759.805293260695</v>
      </c>
      <c r="P98" s="295">
        <f>IF(P70="..", "..",P70/EmpInst!P$75*100)</f>
        <v>15294.976878121159</v>
      </c>
      <c r="Q98" s="295">
        <f>IF(Q70="..", "..",Q70/EmpInst!Q$75*100)</f>
        <v>15429.172135496503</v>
      </c>
      <c r="R98" s="295">
        <f>IF(R70="..", "..",R70/EmpInst!R$75*100)</f>
        <v>14573.08006127561</v>
      </c>
      <c r="S98" s="295">
        <f>IF(S70="..", "..",S70/EmpInst!S$75*100)</f>
        <v>14689.334609616795</v>
      </c>
      <c r="T98" s="295">
        <f>IF(T70="..", "..",T70/EmpInst!T$75*100)</f>
        <v>15557.406386941431</v>
      </c>
      <c r="U98" s="295">
        <f>IF(U70="..", "..",U70/EmpInst!U$75*100)</f>
        <v>15094.787977675252</v>
      </c>
      <c r="V98" s="295">
        <f>IF(V70="..", "..",V70/EmpInst!V$75*100)</f>
        <v>16147.897065001587</v>
      </c>
      <c r="W98" s="295">
        <f>IF(W70="..", "..",W70/EmpInst!W$75*100)</f>
        <v>15674.341397402881</v>
      </c>
      <c r="X98" s="295">
        <f>IF(X70="..", "..",X70/EmpInst!X$75*100)</f>
        <v>16215.782486220178</v>
      </c>
    </row>
    <row r="99" spans="1:24" x14ac:dyDescent="0.2">
      <c r="A99" s="1" t="s">
        <v>54</v>
      </c>
      <c r="B99" s="124" t="s">
        <v>965</v>
      </c>
      <c r="C99" s="2"/>
      <c r="D99" s="2"/>
      <c r="E99" s="2"/>
      <c r="F99" s="2"/>
      <c r="G99" s="2"/>
      <c r="H99" s="2"/>
      <c r="I99" s="295">
        <f>IF(I71="..", "..",I71/EmpInst!I$75*100)</f>
        <v>4293.9800708648327</v>
      </c>
      <c r="J99" s="295">
        <f>IF(J71="..", "..",J71/EmpInst!J$75*100)</f>
        <v>2682.9850746268658</v>
      </c>
      <c r="K99" s="295">
        <f>IF(K71="..", "..",K71/EmpInst!K$75*100)</f>
        <v>2218.1254473290392</v>
      </c>
      <c r="L99" s="295">
        <f>IF(L71="..", "..",L71/EmpInst!L$75*100)</f>
        <v>1973.2907965970608</v>
      </c>
      <c r="M99" s="295">
        <f>IF(M71="..", "..",M71/EmpInst!M$75*100)</f>
        <v>2059.6581067634502</v>
      </c>
      <c r="N99" s="295">
        <f>IF(N71="..", "..",N71/EmpInst!N$75*100)</f>
        <v>1779.3584207950403</v>
      </c>
      <c r="O99" s="295">
        <f>IF(O71="..", "..",O71/EmpInst!O$75*100)</f>
        <v>2629.7738608663044</v>
      </c>
      <c r="P99" s="295">
        <f>IF(P71="..", "..",P71/EmpInst!P$75*100)</f>
        <v>2972.0774772982418</v>
      </c>
      <c r="Q99" s="295">
        <f>IF(Q71="..", "..",Q71/EmpInst!Q$75*100)</f>
        <v>3328.1661961067357</v>
      </c>
      <c r="R99" s="295">
        <f>IF(R71="..", "..",R71/EmpInst!R$75*100)</f>
        <v>3262.3276095744304</v>
      </c>
      <c r="S99" s="295">
        <f>IF(S71="..", "..",S71/EmpInst!S$75*100)</f>
        <v>3037.0279057859702</v>
      </c>
      <c r="T99" s="295">
        <f>IF(T71="..", "..",T71/EmpInst!T$75*100)</f>
        <v>2669.0265902652586</v>
      </c>
      <c r="U99" s="295">
        <f>IF(U71="..", "..",U71/EmpInst!U$75*100)</f>
        <v>2397.1038351950747</v>
      </c>
      <c r="V99" s="295">
        <f>IF(V71="..", "..",V71/EmpInst!V$75*100)</f>
        <v>2759.8568793532186</v>
      </c>
      <c r="W99" s="295">
        <f>IF(W71="..", "..",W71/EmpInst!W$75*100)</f>
        <v>3180.1235993572823</v>
      </c>
      <c r="X99" s="295">
        <f>IF(X71="..", "..",X71/EmpInst!X$75*100)</f>
        <v>3377.7130587109887</v>
      </c>
    </row>
    <row r="100" spans="1:24" x14ac:dyDescent="0.2">
      <c r="A100" s="1" t="s">
        <v>56</v>
      </c>
      <c r="B100" s="124" t="s">
        <v>966</v>
      </c>
      <c r="C100" s="2"/>
      <c r="D100" s="2"/>
      <c r="E100" s="2"/>
      <c r="F100" s="2"/>
      <c r="G100" s="2"/>
      <c r="H100" s="2"/>
      <c r="I100" s="295">
        <f>IF(I72="..", "..",I72/EmpInst!I$75*100)</f>
        <v>17690.673582280913</v>
      </c>
      <c r="J100" s="295">
        <f>IF(J72="..", "..",J72/EmpInst!J$75*100)</f>
        <v>14224.957264957266</v>
      </c>
      <c r="K100" s="295">
        <f>IF(K72="..", "..",K72/EmpInst!K$75*100)</f>
        <v>13973.263921809208</v>
      </c>
      <c r="L100" s="295">
        <f>IF(L72="..", "..",L72/EmpInst!L$75*100)</f>
        <v>15120.984953947831</v>
      </c>
      <c r="M100" s="295">
        <f>IF(M72="..", "..",M72/EmpInst!M$75*100)</f>
        <v>16767.355873437948</v>
      </c>
      <c r="N100" s="295">
        <f>IF(N72="..", "..",N72/EmpInst!N$75*100)</f>
        <v>20410.815263842109</v>
      </c>
      <c r="O100" s="295">
        <f>IF(O72="..", "..",O72/EmpInst!O$75*100)</f>
        <v>18594.267550375745</v>
      </c>
      <c r="P100" s="295">
        <f>IF(P72="..", "..",P72/EmpInst!P$75*100)</f>
        <v>17545.909723505141</v>
      </c>
      <c r="Q100" s="295">
        <f>IF(Q72="..", "..",Q72/EmpInst!Q$75*100)</f>
        <v>19939.392810895559</v>
      </c>
      <c r="R100" s="295">
        <f>IF(R72="..", "..",R72/EmpInst!R$75*100)</f>
        <v>18934.102967449875</v>
      </c>
      <c r="S100" s="295">
        <f>IF(S72="..", "..",S72/EmpInst!S$75*100)</f>
        <v>16952.117452440034</v>
      </c>
      <c r="T100" s="295">
        <f>IF(T72="..", "..",T72/EmpInst!T$75*100)</f>
        <v>16176.592281789513</v>
      </c>
      <c r="U100" s="295">
        <f>IF(U72="..", "..",U72/EmpInst!U$75*100)</f>
        <v>15058.03007470277</v>
      </c>
      <c r="V100" s="295">
        <f>IF(V72="..", "..",V72/EmpInst!V$75*100)</f>
        <v>15093.286303141995</v>
      </c>
      <c r="W100" s="295">
        <f>IF(W72="..", "..",W72/EmpInst!W$75*100)</f>
        <v>15819.2771243897</v>
      </c>
      <c r="X100" s="295">
        <f>IF(X72="..", "..",X72/EmpInst!X$75*100)</f>
        <v>17282.880937794929</v>
      </c>
    </row>
    <row r="101" spans="1:24" x14ac:dyDescent="0.2">
      <c r="A101" s="1" t="s">
        <v>58</v>
      </c>
      <c r="B101" t="s">
        <v>967</v>
      </c>
      <c r="C101" s="2"/>
      <c r="D101" s="2"/>
      <c r="E101" s="2"/>
      <c r="F101" s="2"/>
      <c r="G101" s="2"/>
      <c r="H101" s="2"/>
      <c r="I101" s="295">
        <f>IF(I73="..", "..",I73/EmpInst!I$75*100)</f>
        <v>4958.7681572819001</v>
      </c>
      <c r="J101" s="295">
        <f>IF(J73="..", "..",J73/EmpInst!J$75*100)</f>
        <v>5444.7242508184336</v>
      </c>
      <c r="K101" s="295">
        <f>IF(K73="..", "..",K73/EmpInst!K$75*100)</f>
        <v>5862.3445326418068</v>
      </c>
      <c r="L101" s="295">
        <f>IF(L73="..", "..",L73/EmpInst!L$75*100)</f>
        <v>6511.7231863122779</v>
      </c>
      <c r="M101" s="295">
        <f>IF(M73="..", "..",M73/EmpInst!M$75*100)</f>
        <v>5054.3644014032734</v>
      </c>
      <c r="N101" s="295">
        <f>IF(N73="..", "..",N73/EmpInst!N$75*100)</f>
        <v>5064.8355951216054</v>
      </c>
      <c r="O101" s="295">
        <f>IF(O73="..", "..",O73/EmpInst!O$75*100)</f>
        <v>6130.0435845020284</v>
      </c>
      <c r="P101" s="295">
        <f>IF(P73="..", "..",P73/EmpInst!P$75*100)</f>
        <v>6350.6756710525406</v>
      </c>
      <c r="Q101" s="295">
        <f>IF(Q73="..", "..",Q73/EmpInst!Q$75*100)</f>
        <v>5995.4968213547345</v>
      </c>
      <c r="R101" s="295">
        <f>IF(R73="..", "..",R73/EmpInst!R$75*100)</f>
        <v>4805.553891418378</v>
      </c>
      <c r="S101" s="295">
        <f>IF(S73="..", "..",S73/EmpInst!S$75*100)</f>
        <v>5210.1578705073825</v>
      </c>
      <c r="T101" s="295">
        <f>IF(T73="..", "..",T73/EmpInst!T$75*100)</f>
        <v>5391.5106410836297</v>
      </c>
      <c r="U101" s="295">
        <f>IF(U73="..", "..",U73/EmpInst!U$75*100)</f>
        <v>5377.6530238274299</v>
      </c>
      <c r="V101" s="295">
        <f>IF(V73="..", "..",V73/EmpInst!V$75*100)</f>
        <v>5944.153895931172</v>
      </c>
      <c r="W101" s="295">
        <f>IF(W73="..", "..",W73/EmpInst!W$75*100)</f>
        <v>6181.5181456516575</v>
      </c>
      <c r="X101" s="295">
        <f>IF(X73="..", "..",X73/EmpInst!X$75*100)</f>
        <v>6911.6640540784247</v>
      </c>
    </row>
    <row r="102" spans="1:24" x14ac:dyDescent="0.2">
      <c r="A102" s="1" t="s">
        <v>59</v>
      </c>
      <c r="B102" t="s">
        <v>55</v>
      </c>
      <c r="C102" s="2"/>
      <c r="D102" s="2"/>
      <c r="E102" s="2"/>
      <c r="F102" s="2"/>
      <c r="G102" s="2"/>
      <c r="H102" s="2"/>
      <c r="I102" s="295">
        <f>IF(I74="..", "..",I74/EmpInst!I$75*100)</f>
        <v>9974.0701815624161</v>
      </c>
      <c r="J102" s="295">
        <f>IF(J74="..", "..",J74/EmpInst!J$75*100)</f>
        <v>10886.127802348632</v>
      </c>
      <c r="K102" s="295">
        <f>IF(K74="..", "..",K74/EmpInst!K$75*100)</f>
        <v>10844.991671798132</v>
      </c>
      <c r="L102" s="295">
        <f>IF(L74="..", "..",L74/EmpInst!L$75*100)</f>
        <v>10599.09989942896</v>
      </c>
      <c r="M102" s="295">
        <f>IF(M74="..", "..",M74/EmpInst!M$75*100)</f>
        <v>10693.445061888015</v>
      </c>
      <c r="N102" s="295">
        <f>IF(N74="..", "..",N74/EmpInst!N$75*100)</f>
        <v>10913.569074948362</v>
      </c>
      <c r="O102" s="295">
        <f>IF(O74="..", "..",O74/EmpInst!O$75*100)</f>
        <v>10896.346550947543</v>
      </c>
      <c r="P102" s="295">
        <f>IF(P74="..", "..",P74/EmpInst!P$75*100)</f>
        <v>10736.047335890558</v>
      </c>
      <c r="Q102" s="295">
        <f>IF(Q74="..", "..",Q74/EmpInst!Q$75*100)</f>
        <v>10671.734916824073</v>
      </c>
      <c r="R102" s="295">
        <f>IF(R74="..", "..",R74/EmpInst!R$75*100)</f>
        <v>10524.545317043252</v>
      </c>
      <c r="S102" s="295">
        <f>IF(S74="..", "..",S74/EmpInst!S$75*100)</f>
        <v>10768.678991992118</v>
      </c>
      <c r="T102" s="295">
        <f>IF(T74="..", "..",T74/EmpInst!T$75*100)</f>
        <v>10594.352264233892</v>
      </c>
      <c r="U102" s="295">
        <f>IF(U74="..", "..",U74/EmpInst!U$75*100)</f>
        <v>10873.308916904836</v>
      </c>
      <c r="V102" s="295">
        <f>IF(V74="..", "..",V74/EmpInst!V$75*100)</f>
        <v>11326.256633875608</v>
      </c>
      <c r="W102" s="295">
        <f>IF(W74="..", "..",W74/EmpInst!W$75*100)</f>
        <v>11349.226963625613</v>
      </c>
      <c r="X102" s="295">
        <f>IF(X74="..", "..",X74/EmpInst!X$75*100)</f>
        <v>11333.617064215845</v>
      </c>
    </row>
    <row r="103" spans="1:24" x14ac:dyDescent="0.2">
      <c r="A103" s="1" t="s">
        <v>60</v>
      </c>
      <c r="B103" s="124" t="s">
        <v>535</v>
      </c>
      <c r="C103" s="2"/>
      <c r="D103" s="2"/>
      <c r="E103" s="2"/>
      <c r="F103" s="2"/>
      <c r="G103" s="2"/>
      <c r="H103" s="2"/>
      <c r="I103" s="295">
        <f>IF(I75="..", "..",I75/EmpInst!I$75*100)</f>
        <v>10584.714508169247</v>
      </c>
      <c r="J103" s="295">
        <f>IF(J75="..", "..",J75/EmpInst!J$75*100)</f>
        <v>10748.931986166677</v>
      </c>
      <c r="K103" s="295">
        <f>IF(K75="..", "..",K75/EmpInst!K$75*100)</f>
        <v>10729.42186226836</v>
      </c>
      <c r="L103" s="295">
        <f>IF(L75="..", "..",L75/EmpInst!L$75*100)</f>
        <v>12133.114914795313</v>
      </c>
      <c r="M103" s="295">
        <f>IF(M75="..", "..",M75/EmpInst!M$75*100)</f>
        <v>11016.484590747959</v>
      </c>
      <c r="N103" s="295">
        <f>IF(N75="..", "..",N75/EmpInst!N$75*100)</f>
        <v>11690.109510348753</v>
      </c>
      <c r="O103" s="295">
        <f>IF(O75="..", "..",O75/EmpInst!O$75*100)</f>
        <v>12418.664110107969</v>
      </c>
      <c r="P103" s="295">
        <f>IF(P75="..", "..",P75/EmpInst!P$75*100)</f>
        <v>12166.358660819587</v>
      </c>
      <c r="Q103" s="295">
        <f>IF(Q75="..", "..",Q75/EmpInst!Q$75*100)</f>
        <v>11995.695064902462</v>
      </c>
      <c r="R103" s="295">
        <f>IF(R75="..", "..",R75/EmpInst!R$75*100)</f>
        <v>11037.014838151228</v>
      </c>
      <c r="S103" s="295">
        <f>IF(S75="..", "..",S75/EmpInst!S$75*100)</f>
        <v>11323.980797482016</v>
      </c>
      <c r="T103" s="295">
        <f>IF(T75="..", "..",T75/EmpInst!T$75*100)</f>
        <v>11104.342763937702</v>
      </c>
      <c r="U103" s="295">
        <f>IF(U75="..", "..",U75/EmpInst!U$75*100)</f>
        <v>11099.717688278095</v>
      </c>
      <c r="V103" s="295">
        <f>IF(V75="..", "..",V75/EmpInst!V$75*100)</f>
        <v>11330.897895634394</v>
      </c>
      <c r="W103" s="295">
        <f>IF(W75="..", "..",W75/EmpInst!W$75*100)</f>
        <v>10694.438565254331</v>
      </c>
      <c r="X103" s="295">
        <f>IF(X75="..", "..",X75/EmpInst!X$75*100)</f>
        <v>11219.10744128887</v>
      </c>
    </row>
    <row r="104" spans="1:24" x14ac:dyDescent="0.2">
      <c r="A104" s="1" t="s">
        <v>61</v>
      </c>
      <c r="B104" s="124" t="s">
        <v>974</v>
      </c>
      <c r="C104" s="2"/>
      <c r="D104" s="2"/>
      <c r="E104" s="2"/>
      <c r="F104" s="2"/>
      <c r="G104" s="2"/>
      <c r="H104" s="2"/>
      <c r="I104" s="295">
        <f>IF(I76="..", "..",I76/EmpInst!I$75*100)</f>
        <v>9057.2623588249535</v>
      </c>
      <c r="J104" s="295">
        <f>IF(J76="..", "..",J76/EmpInst!J$75*100)</f>
        <v>8408.6524822695028</v>
      </c>
      <c r="K104" s="295">
        <f>IF(K76="..", "..",K76/EmpInst!K$75*100)</f>
        <v>8046.431708039775</v>
      </c>
      <c r="L104" s="295">
        <f>IF(L76="..", "..",L76/EmpInst!L$75*100)</f>
        <v>9437.4217775572324</v>
      </c>
      <c r="M104" s="295">
        <f>IF(M76="..", "..",M76/EmpInst!M$75*100)</f>
        <v>9955.4294765055747</v>
      </c>
      <c r="N104" s="295">
        <f>IF(N76="..", "..",N76/EmpInst!N$75*100)</f>
        <v>9748.3909422083561</v>
      </c>
      <c r="O104" s="295">
        <f>IF(O76="..", "..",O76/EmpInst!O$75*100)</f>
        <v>10341.367849545339</v>
      </c>
      <c r="P104" s="295">
        <f>IF(P76="..", "..",P76/EmpInst!P$75*100)</f>
        <v>10572.960083675029</v>
      </c>
      <c r="Q104" s="295">
        <f>IF(Q76="..", "..",Q76/EmpInst!Q$75*100)</f>
        <v>9810.3729438539704</v>
      </c>
      <c r="R104" s="295">
        <f>IF(R76="..", "..",R76/EmpInst!R$75*100)</f>
        <v>9327.9532556735921</v>
      </c>
      <c r="S104" s="295">
        <f>IF(S76="..", "..",S76/EmpInst!S$75*100)</f>
        <v>10426.262316748194</v>
      </c>
      <c r="T104" s="295">
        <f>IF(T76="..", "..",T76/EmpInst!T$75*100)</f>
        <v>10381.421638028733</v>
      </c>
      <c r="U104" s="295">
        <f>IF(U76="..", "..",U76/EmpInst!U$75*100)</f>
        <v>8987.8187201552009</v>
      </c>
      <c r="V104" s="295">
        <f>IF(V76="..", "..",V76/EmpInst!V$75*100)</f>
        <v>9910.9255385959568</v>
      </c>
      <c r="W104" s="295">
        <f>IF(W76="..", "..",W76/EmpInst!W$75*100)</f>
        <v>10621.42792007925</v>
      </c>
      <c r="X104" s="295">
        <f>IF(X76="..", "..",X76/EmpInst!X$75*100)</f>
        <v>10327.917652261882</v>
      </c>
    </row>
    <row r="105" spans="1:24" x14ac:dyDescent="0.2">
      <c r="A105" s="1" t="s">
        <v>968</v>
      </c>
      <c r="B105" t="s">
        <v>969</v>
      </c>
      <c r="C105" s="2"/>
      <c r="D105" s="2"/>
      <c r="E105" s="2"/>
      <c r="F105" s="2"/>
      <c r="G105" s="2"/>
      <c r="H105" s="2"/>
      <c r="I105" s="295">
        <f>IF(I77="..", "..",I77/EmpInst!I$75*100)</f>
        <v>4941.8092352868416</v>
      </c>
      <c r="J105" s="295">
        <f>IF(J77="..", "..",J77/EmpInst!J$75*100)</f>
        <v>4719.0338164251207</v>
      </c>
      <c r="K105" s="295">
        <f>IF(K77="..", "..",K77/EmpInst!K$75*100)</f>
        <v>4093.0315742176417</v>
      </c>
      <c r="L105" s="295">
        <f>IF(L77="..", "..",L77/EmpInst!L$75*100)</f>
        <v>3674.5015872234135</v>
      </c>
      <c r="M105" s="295">
        <f>IF(M77="..", "..",M77/EmpInst!M$75*100)</f>
        <v>4104.6839629187116</v>
      </c>
      <c r="N105" s="295">
        <f>IF(N77="..", "..",N77/EmpInst!N$75*100)</f>
        <v>4102.2557805420138</v>
      </c>
      <c r="O105" s="295">
        <f>IF(O77="..", "..",O77/EmpInst!O$75*100)</f>
        <v>4138.2413076794955</v>
      </c>
      <c r="P105" s="295">
        <f>IF(P77="..", "..",P77/EmpInst!P$75*100)</f>
        <v>4613.5692076170908</v>
      </c>
      <c r="Q105" s="295">
        <f>IF(Q77="..", "..",Q77/EmpInst!Q$75*100)</f>
        <v>3919.9844388710608</v>
      </c>
      <c r="R105" s="295">
        <f>IF(R77="..", "..",R77/EmpInst!R$75*100)</f>
        <v>3945.2062777621486</v>
      </c>
      <c r="S105" s="295">
        <f>IF(S77="..", "..",S77/EmpInst!S$75*100)</f>
        <v>3438.2419281089133</v>
      </c>
      <c r="T105" s="295">
        <f>IF(T77="..", "..",T77/EmpInst!T$75*100)</f>
        <v>3760.887436504835</v>
      </c>
      <c r="U105" s="295">
        <f>IF(U77="..", "..",U77/EmpInst!U$75*100)</f>
        <v>4162.0920134696617</v>
      </c>
      <c r="V105" s="295">
        <f>IF(V77="..", "..",V77/EmpInst!V$75*100)</f>
        <v>3916.8292784974574</v>
      </c>
      <c r="W105" s="295">
        <f>IF(W77="..", "..",W77/EmpInst!W$75*100)</f>
        <v>4001.7756158961874</v>
      </c>
      <c r="X105" s="295">
        <f>IF(X77="..", "..",X77/EmpInst!X$75*100)</f>
        <v>3707.3290028369192</v>
      </c>
    </row>
    <row r="106" spans="1:24" x14ac:dyDescent="0.2">
      <c r="A106" s="1" t="s">
        <v>970</v>
      </c>
      <c r="B106" t="s">
        <v>971</v>
      </c>
      <c r="C106" s="2"/>
      <c r="D106" s="2"/>
      <c r="E106" s="2"/>
      <c r="F106" s="2"/>
      <c r="G106" s="2"/>
      <c r="H106" s="2"/>
      <c r="I106" s="295">
        <f>IF(I78="..", "..",I78/EmpInst!I$75*100)</f>
        <v>4536.6657179489976</v>
      </c>
      <c r="J106" s="295">
        <f>IF(J78="..", "..",J78/EmpInst!J$75*100)</f>
        <v>4484.1677619787306</v>
      </c>
      <c r="K106" s="295">
        <f>IF(K78="..", "..",K78/EmpInst!K$75*100)</f>
        <v>4956.9735332353848</v>
      </c>
      <c r="L106" s="295">
        <f>IF(L78="..", "..",L78/EmpInst!L$75*100)</f>
        <v>5635.6799729713885</v>
      </c>
      <c r="M106" s="295">
        <f>IF(M78="..", "..",M78/EmpInst!M$75*100)</f>
        <v>5454.4225365383154</v>
      </c>
      <c r="N106" s="295">
        <f>IF(N78="..", "..",N78/EmpInst!N$75*100)</f>
        <v>5140.2819233028722</v>
      </c>
      <c r="O106" s="295">
        <f>IF(O78="..", "..",O78/EmpInst!O$75*100)</f>
        <v>4624.0535947893632</v>
      </c>
      <c r="P106" s="295">
        <f>IF(P78="..", "..",P78/EmpInst!P$75*100)</f>
        <v>5619.275442349227</v>
      </c>
      <c r="Q106" s="295">
        <f>IF(Q78="..", "..",Q78/EmpInst!Q$75*100)</f>
        <v>6098.2039954369502</v>
      </c>
      <c r="R106" s="295">
        <f>IF(R78="..", "..",R78/EmpInst!R$75*100)</f>
        <v>7747.357774719012</v>
      </c>
      <c r="S106" s="295">
        <f>IF(S78="..", "..",S78/EmpInst!S$75*100)</f>
        <v>7113.9583592194358</v>
      </c>
      <c r="T106" s="295">
        <f>IF(T78="..", "..",T78/EmpInst!T$75*100)</f>
        <v>6949.6098540340627</v>
      </c>
      <c r="U106" s="295">
        <f>IF(U78="..", "..",U78/EmpInst!U$75*100)</f>
        <v>6921.1345050679229</v>
      </c>
      <c r="V106" s="295">
        <f>IF(V78="..", "..",V78/EmpInst!V$75*100)</f>
        <v>6803.9555652760409</v>
      </c>
      <c r="W106" s="295">
        <f>IF(W78="..", "..",W78/EmpInst!W$75*100)</f>
        <v>7021.3101761432172</v>
      </c>
      <c r="X106" s="295">
        <f>IF(X78="..", "..",X78/EmpInst!X$75*100)</f>
        <v>7395.0624543133727</v>
      </c>
    </row>
    <row r="107" spans="1:24" x14ac:dyDescent="0.2">
      <c r="A107" s="1" t="s">
        <v>972</v>
      </c>
      <c r="B107" t="s">
        <v>973</v>
      </c>
      <c r="C107" s="2"/>
      <c r="D107" s="2"/>
      <c r="E107" s="2"/>
      <c r="F107" s="2"/>
      <c r="G107" s="2"/>
      <c r="H107" s="2"/>
      <c r="I107" s="295">
        <f>IF(I79="..", "..",I79/EmpInst!I$75*100)</f>
        <v>12725.801774993568</v>
      </c>
      <c r="J107" s="295">
        <f>IF(J79="..", "..",J79/EmpInst!J$75*100)</f>
        <v>14551.320072332728</v>
      </c>
      <c r="K107" s="295">
        <f>IF(K79="..", "..",K79/EmpInst!K$75*100)</f>
        <v>15198.706147655654</v>
      </c>
      <c r="L107" s="295">
        <f>IF(L79="..", "..",L79/EmpInst!L$75*100)</f>
        <v>15804.385608005623</v>
      </c>
      <c r="M107" s="295">
        <f>IF(M79="..", "..",M79/EmpInst!M$75*100)</f>
        <v>15741.773053931618</v>
      </c>
      <c r="N107" s="295">
        <f>IF(N79="..", "..",N79/EmpInst!N$75*100)</f>
        <v>15125.699887989205</v>
      </c>
      <c r="O107" s="295">
        <f>IF(O79="..", "..",O79/EmpInst!O$75*100)</f>
        <v>16080.553398223756</v>
      </c>
      <c r="P107" s="295">
        <f>IF(P79="..", "..",P79/EmpInst!P$75*100)</f>
        <v>15474.48465913486</v>
      </c>
      <c r="Q107" s="295">
        <f>IF(Q79="..", "..",Q79/EmpInst!Q$75*100)</f>
        <v>15672.090493525886</v>
      </c>
      <c r="R107" s="295">
        <f>IF(R79="..", "..",R79/EmpInst!R$75*100)</f>
        <v>15948.828587511889</v>
      </c>
      <c r="S107" s="295">
        <f>IF(S79="..", "..",S79/EmpInst!S$75*100)</f>
        <v>16127.196575237645</v>
      </c>
      <c r="T107" s="295">
        <f>IF(T79="..", "..",T79/EmpInst!T$75*100)</f>
        <v>16430.420403669272</v>
      </c>
      <c r="U107" s="295">
        <f>IF(U79="..", "..",U79/EmpInst!U$75*100)</f>
        <v>16351.276170135989</v>
      </c>
      <c r="V107" s="295">
        <f>IF(V79="..", "..",V79/EmpInst!V$75*100)</f>
        <v>16996.765028926991</v>
      </c>
      <c r="W107" s="295">
        <f>IF(W79="..", "..",W79/EmpInst!W$75*100)</f>
        <v>17145.887747101478</v>
      </c>
      <c r="X107" s="295">
        <f>IF(X79="..", "..",X79/EmpInst!X$75*100)</f>
        <v>16384.248661112273</v>
      </c>
    </row>
    <row r="108" spans="1:24" s="165" customFormat="1" ht="20.100000000000001" customHeight="1" x14ac:dyDescent="0.2">
      <c r="A108" s="771"/>
      <c r="B108" s="772" t="s">
        <v>5</v>
      </c>
      <c r="C108" s="164"/>
      <c r="D108" s="164"/>
      <c r="E108" s="164"/>
      <c r="F108" s="164"/>
      <c r="G108" s="164"/>
      <c r="H108" s="164"/>
      <c r="I108" s="773">
        <f>IF(I80="..", "..",I80/EmpInst!I$75*100)</f>
        <v>8369.9605270551765</v>
      </c>
      <c r="J108" s="773">
        <f>IF(J80="..", "..",J80/EmpInst!J$75*100)</f>
        <v>8658.7884348377502</v>
      </c>
      <c r="K108" s="773">
        <f>IF(K80="..", "..",K80/EmpInst!K$75*100)</f>
        <v>9252.603301204832</v>
      </c>
      <c r="L108" s="773">
        <f>IF(L80="..", "..",L80/EmpInst!L$75*100)</f>
        <v>9237.6864974719356</v>
      </c>
      <c r="M108" s="773">
        <f>IF(M80="..", "..",M80/EmpInst!M$75*100)</f>
        <v>9073.6251204547025</v>
      </c>
      <c r="N108" s="773">
        <f>IF(N80="..", "..",N80/EmpInst!N$75*100)</f>
        <v>9049.026427048886</v>
      </c>
      <c r="O108" s="773">
        <f>IF(O80="..", "..",O80/EmpInst!O$75*100)</f>
        <v>9054.5324892099925</v>
      </c>
      <c r="P108" s="773">
        <f>IF(P80="..", "..",P80/EmpInst!P$75*100)</f>
        <v>8596.4877290664226</v>
      </c>
      <c r="Q108" s="773">
        <f>IF(Q80="..", "..",Q80/EmpInst!Q$75*100)</f>
        <v>8816.8402525361344</v>
      </c>
      <c r="R108" s="773">
        <f>IF(R80="..", "..",R80/EmpInst!R$75*100)</f>
        <v>8723.5123724710484</v>
      </c>
      <c r="S108" s="773">
        <f>IF(S80="..", "..",S80/EmpInst!S$75*100)</f>
        <v>8806.7106012196473</v>
      </c>
      <c r="T108" s="773">
        <f>IF(T80="..", "..",T80/EmpInst!T$75*100)</f>
        <v>8858.3916388376401</v>
      </c>
      <c r="U108" s="773">
        <f>IF(U80="..", "..",U80/EmpInst!U$75*100)</f>
        <v>9146.5195989017029</v>
      </c>
      <c r="V108" s="773">
        <f>IF(V80="..", "..",V80/EmpInst!V$75*100)</f>
        <v>9524.0544119928636</v>
      </c>
      <c r="W108" s="773">
        <f>IF(W80="..", "..",W80/EmpInst!W$75*100)</f>
        <v>9671.2458028275851</v>
      </c>
      <c r="X108" s="773">
        <f>IF(X80="..", "..",X80/EmpInst!X$75*100)</f>
        <v>9832.8411894742439</v>
      </c>
    </row>
    <row r="109" spans="1:24" s="769" customFormat="1" ht="20.100000000000001" customHeight="1" x14ac:dyDescent="0.2">
      <c r="A109" s="768"/>
      <c r="B109" s="776" t="s">
        <v>454</v>
      </c>
      <c r="C109" s="777"/>
      <c r="D109" s="777"/>
      <c r="E109" s="777"/>
      <c r="F109" s="777"/>
      <c r="G109" s="777"/>
      <c r="H109" s="777"/>
      <c r="I109" s="777">
        <f>IF(I81="..", "..",I81/EmpInst!I$75*100)</f>
        <v>2495.0515348452045</v>
      </c>
      <c r="J109" s="777">
        <f>IF(J81="..", "..",J81/EmpInst!J$75*100)</f>
        <v>2587.9204517554626</v>
      </c>
      <c r="K109" s="777">
        <f>IF(K81="..", "..",K81/EmpInst!K$75*100)</f>
        <v>5487.4717214772318</v>
      </c>
      <c r="L109" s="777">
        <f>IF(L81="..", "..",L81/EmpInst!L$75*100)</f>
        <v>5344.5528438183937</v>
      </c>
      <c r="M109" s="777">
        <f>IF(M81="..", "..",M81/EmpInst!M$75*100)</f>
        <v>5664.2696297208458</v>
      </c>
      <c r="N109" s="777">
        <f>IF(N81="..", "..",N81/EmpInst!N$75*100)</f>
        <v>4512.663284784996</v>
      </c>
      <c r="O109" s="777">
        <f>IF(O81="..", "..",O81/EmpInst!O$75*100)</f>
        <v>3333.9037125385071</v>
      </c>
      <c r="P109" s="777">
        <f>IF(P81="..", "..",P81/EmpInst!P$75*100)</f>
        <v>2299.1303007273464</v>
      </c>
      <c r="Q109" s="777">
        <f>IF(Q81="..", "..",Q81/EmpInst!Q$75*100)</f>
        <v>2847.7284670982735</v>
      </c>
      <c r="R109" s="777">
        <f>IF(R81="..", "..",R81/EmpInst!R$75*100)</f>
        <v>2895.5041549207822</v>
      </c>
      <c r="S109" s="777">
        <f>IF(S81="..", "..",S81/EmpInst!S$75*100)</f>
        <v>3187.9702018136468</v>
      </c>
      <c r="T109" s="777">
        <f>IF(T81="..", "..",T81/EmpInst!T$75*100)</f>
        <v>3627.245784383912</v>
      </c>
      <c r="U109" s="777">
        <f>IF(U81="..", "..",U81/EmpInst!U$75*100)</f>
        <v>3913.6853158327526</v>
      </c>
      <c r="V109" s="777">
        <f>IF(V81="..", "..",V81/EmpInst!V$75*100)</f>
        <v>4233.1322871651219</v>
      </c>
      <c r="W109" s="777">
        <f>IF(W81="..", "..",W81/EmpInst!W$75*100)</f>
        <v>5224.0955020666333</v>
      </c>
      <c r="X109" s="777">
        <f>IF(X81="..", "..",X81/EmpInst!X$75*100)</f>
        <v>4825.1293059245227</v>
      </c>
    </row>
    <row r="110" spans="1:24" s="46" customFormat="1" ht="16.5" customHeight="1" x14ac:dyDescent="0.2">
      <c r="A110" s="957" t="s">
        <v>581</v>
      </c>
      <c r="B110" s="957"/>
      <c r="C110" s="957"/>
      <c r="D110" s="957"/>
      <c r="E110" s="957"/>
      <c r="F110" s="957"/>
      <c r="G110" s="957"/>
      <c r="H110" s="957"/>
      <c r="I110" s="957"/>
      <c r="J110" s="957"/>
      <c r="K110" s="957"/>
      <c r="L110" s="957"/>
      <c r="M110" s="957"/>
      <c r="N110" s="957"/>
      <c r="O110" s="957"/>
      <c r="P110" s="957"/>
      <c r="Q110" s="957"/>
      <c r="R110" s="958"/>
      <c r="S110" s="958"/>
      <c r="T110" s="958"/>
      <c r="U110" s="958"/>
      <c r="V110" s="959"/>
      <c r="W110" s="959"/>
      <c r="X110" s="959"/>
    </row>
    <row r="111" spans="1:24" s="46" customFormat="1" ht="15" customHeight="1" x14ac:dyDescent="0.2">
      <c r="A111" s="103" t="s">
        <v>638</v>
      </c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50"/>
    </row>
  </sheetData>
  <mergeCells count="4">
    <mergeCell ref="A26:X26"/>
    <mergeCell ref="A54:X54"/>
    <mergeCell ref="A82:X82"/>
    <mergeCell ref="A110:X110"/>
  </mergeCells>
  <phoneticPr fontId="6" type="noConversion"/>
  <pageMargins left="0.74803149606299213" right="0.74803149606299213" top="0.98425196850393704" bottom="0.98425196850393704" header="0.51181102362204722" footer="0.51181102362204722"/>
  <pageSetup scale="70" fitToHeight="3" orientation="landscape" r:id="rId1"/>
  <headerFooter alignWithMargins="0"/>
  <rowBreaks count="3" manualBreakCount="3">
    <brk id="28" max="23" man="1"/>
    <brk id="56" max="23" man="1"/>
    <brk id="84" max="2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/>
  <dimension ref="A1:X81"/>
  <sheetViews>
    <sheetView view="pageBreakPreview" zoomScale="90" zoomScaleNormal="80" zoomScaleSheetLayoutView="90" zoomScalePageLayoutView="80" workbookViewId="0">
      <pane xSplit="2" topLeftCell="J1" activePane="topRight" state="frozen"/>
      <selection activeCell="A3" sqref="A3"/>
      <selection pane="topRight" activeCell="A2" sqref="A2"/>
    </sheetView>
  </sheetViews>
  <sheetFormatPr defaultColWidth="8.7109375" defaultRowHeight="12.75" outlineLevelCol="1" x14ac:dyDescent="0.2"/>
  <cols>
    <col min="1" max="1" width="5.7109375" style="1" customWidth="1"/>
    <col min="2" max="2" width="42.28515625" bestFit="1" customWidth="1"/>
    <col min="3" max="9" width="9.28515625" hidden="1" customWidth="1" outlineLevel="1"/>
    <col min="10" max="10" width="8.7109375" collapsed="1"/>
    <col min="18" max="18" width="8.7109375" style="51"/>
  </cols>
  <sheetData>
    <row r="1" spans="1:24" ht="20.100000000000001" customHeight="1" x14ac:dyDescent="0.2">
      <c r="A1" s="45" t="str">
        <f>Index!B41</f>
        <v>Table 4i     Employment in private sector by industry, numbers, FY2004-FY2018</v>
      </c>
    </row>
    <row r="2" spans="1:24" s="32" customFormat="1" ht="20.100000000000001" customHeight="1" x14ac:dyDescent="0.2">
      <c r="A2" s="17"/>
      <c r="B2" s="17" t="s">
        <v>580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</row>
    <row r="3" spans="1:24" ht="20.100000000000001" customHeight="1" x14ac:dyDescent="0.2">
      <c r="A3" s="1" t="s">
        <v>954</v>
      </c>
      <c r="B3" t="s">
        <v>955</v>
      </c>
      <c r="C3" s="295">
        <v>8</v>
      </c>
      <c r="D3" s="295">
        <v>8</v>
      </c>
      <c r="E3" s="295">
        <v>8</v>
      </c>
      <c r="F3" s="295">
        <v>6</v>
      </c>
      <c r="G3" s="295">
        <v>1</v>
      </c>
      <c r="H3" s="295">
        <v>0</v>
      </c>
      <c r="I3" s="295">
        <v>0</v>
      </c>
      <c r="J3" s="295">
        <v>0</v>
      </c>
      <c r="K3" s="295">
        <v>0</v>
      </c>
      <c r="L3" s="295">
        <v>0.75</v>
      </c>
      <c r="M3" s="295">
        <v>2.5</v>
      </c>
      <c r="N3" s="295">
        <v>1.5</v>
      </c>
      <c r="O3" s="295">
        <v>0</v>
      </c>
      <c r="P3" s="295">
        <v>0</v>
      </c>
      <c r="Q3" s="295">
        <v>0</v>
      </c>
      <c r="R3" s="295">
        <v>0</v>
      </c>
      <c r="S3" s="295">
        <v>0</v>
      </c>
      <c r="T3" s="295">
        <v>0</v>
      </c>
      <c r="U3" s="295">
        <v>0</v>
      </c>
      <c r="V3" s="295">
        <v>0</v>
      </c>
      <c r="W3" s="295">
        <v>0</v>
      </c>
      <c r="X3" s="295">
        <v>0</v>
      </c>
    </row>
    <row r="4" spans="1:24" x14ac:dyDescent="0.2">
      <c r="A4" s="1" t="s">
        <v>956</v>
      </c>
      <c r="B4" s="46" t="s">
        <v>957</v>
      </c>
      <c r="C4" s="295">
        <v>34</v>
      </c>
      <c r="D4" s="295">
        <v>52.25</v>
      </c>
      <c r="E4" s="295">
        <v>52.25</v>
      </c>
      <c r="F4" s="295">
        <v>68.13</v>
      </c>
      <c r="G4" s="295">
        <v>49.38</v>
      </c>
      <c r="H4" s="295">
        <v>56.25</v>
      </c>
      <c r="I4" s="295">
        <v>44.25</v>
      </c>
      <c r="J4" s="295">
        <v>51.5</v>
      </c>
      <c r="K4" s="295">
        <v>56</v>
      </c>
      <c r="L4" s="295">
        <v>68.75</v>
      </c>
      <c r="M4" s="295">
        <v>69</v>
      </c>
      <c r="N4" s="295">
        <v>66.38</v>
      </c>
      <c r="O4" s="295">
        <v>97</v>
      </c>
      <c r="P4" s="295">
        <v>104.75</v>
      </c>
      <c r="Q4" s="295">
        <v>119.75</v>
      </c>
      <c r="R4" s="295">
        <v>130.63</v>
      </c>
      <c r="S4" s="295">
        <v>137.88</v>
      </c>
      <c r="T4" s="295">
        <v>133</v>
      </c>
      <c r="U4" s="295">
        <v>119.25</v>
      </c>
      <c r="V4" s="295">
        <v>121.5</v>
      </c>
      <c r="W4" s="295">
        <v>144.5</v>
      </c>
      <c r="X4" s="295">
        <v>137</v>
      </c>
    </row>
    <row r="5" spans="1:24" x14ac:dyDescent="0.2">
      <c r="A5" s="1" t="s">
        <v>41</v>
      </c>
      <c r="B5" t="s">
        <v>958</v>
      </c>
      <c r="C5" s="295">
        <v>0</v>
      </c>
      <c r="D5" s="295">
        <v>0</v>
      </c>
      <c r="E5" s="295">
        <v>0</v>
      </c>
      <c r="F5" s="295">
        <v>0</v>
      </c>
      <c r="G5" s="295">
        <v>0</v>
      </c>
      <c r="H5" s="295">
        <v>0</v>
      </c>
      <c r="I5" s="295">
        <v>0</v>
      </c>
      <c r="J5" s="295">
        <v>0</v>
      </c>
      <c r="K5" s="295">
        <v>0</v>
      </c>
      <c r="L5" s="295">
        <v>0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0</v>
      </c>
      <c r="S5" s="295">
        <v>0</v>
      </c>
      <c r="T5" s="295">
        <v>0</v>
      </c>
      <c r="U5" s="295">
        <v>0</v>
      </c>
      <c r="V5" s="295">
        <v>0</v>
      </c>
      <c r="W5" s="295">
        <v>0</v>
      </c>
      <c r="X5" s="295">
        <v>0</v>
      </c>
    </row>
    <row r="6" spans="1:24" x14ac:dyDescent="0.2">
      <c r="A6" s="1" t="s">
        <v>42</v>
      </c>
      <c r="B6" t="s">
        <v>44</v>
      </c>
      <c r="C6" s="295">
        <v>111</v>
      </c>
      <c r="D6" s="295">
        <v>106.75</v>
      </c>
      <c r="E6" s="295">
        <v>67</v>
      </c>
      <c r="F6" s="295">
        <v>525.75</v>
      </c>
      <c r="G6" s="295">
        <v>607.75</v>
      </c>
      <c r="H6" s="295">
        <v>716.38</v>
      </c>
      <c r="I6" s="295">
        <v>888</v>
      </c>
      <c r="J6" s="295">
        <v>969</v>
      </c>
      <c r="K6" s="295">
        <v>221.75</v>
      </c>
      <c r="L6" s="295">
        <v>247.38</v>
      </c>
      <c r="M6" s="295">
        <v>245.13</v>
      </c>
      <c r="N6" s="295">
        <v>422.38</v>
      </c>
      <c r="O6" s="295">
        <v>700.25</v>
      </c>
      <c r="P6" s="295">
        <v>1338.5</v>
      </c>
      <c r="Q6" s="295">
        <v>985.25</v>
      </c>
      <c r="R6" s="295">
        <v>1005.25</v>
      </c>
      <c r="S6" s="295">
        <v>904.25</v>
      </c>
      <c r="T6" s="295">
        <v>769.13</v>
      </c>
      <c r="U6" s="295">
        <v>588</v>
      </c>
      <c r="V6" s="295">
        <v>587.63</v>
      </c>
      <c r="W6" s="295">
        <v>454</v>
      </c>
      <c r="X6" s="295">
        <v>547.63</v>
      </c>
    </row>
    <row r="7" spans="1:24" x14ac:dyDescent="0.2">
      <c r="A7" s="1" t="s">
        <v>43</v>
      </c>
      <c r="B7" t="s">
        <v>959</v>
      </c>
      <c r="C7" s="295">
        <v>0</v>
      </c>
      <c r="D7" s="295">
        <v>0</v>
      </c>
      <c r="E7" s="295">
        <v>0</v>
      </c>
      <c r="F7" s="295">
        <v>0</v>
      </c>
      <c r="G7" s="295">
        <v>0</v>
      </c>
      <c r="H7" s="295">
        <v>0</v>
      </c>
      <c r="I7" s="295">
        <v>0</v>
      </c>
      <c r="J7" s="295">
        <v>0</v>
      </c>
      <c r="K7" s="295">
        <v>0</v>
      </c>
      <c r="L7" s="295">
        <v>0</v>
      </c>
      <c r="M7" s="295">
        <v>0</v>
      </c>
      <c r="N7" s="295">
        <v>0</v>
      </c>
      <c r="O7" s="295">
        <v>0</v>
      </c>
      <c r="P7" s="295">
        <v>0</v>
      </c>
      <c r="Q7" s="295">
        <v>0</v>
      </c>
      <c r="R7" s="295">
        <v>0</v>
      </c>
      <c r="S7" s="295">
        <v>0</v>
      </c>
      <c r="T7" s="295">
        <v>0</v>
      </c>
      <c r="U7" s="295">
        <v>0</v>
      </c>
      <c r="V7" s="295">
        <v>0</v>
      </c>
      <c r="W7" s="295">
        <v>0</v>
      </c>
      <c r="X7" s="295">
        <v>0</v>
      </c>
    </row>
    <row r="8" spans="1:24" x14ac:dyDescent="0.2">
      <c r="A8" s="1" t="s">
        <v>45</v>
      </c>
      <c r="B8" t="s">
        <v>960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  <c r="O8" s="295">
        <v>0</v>
      </c>
      <c r="P8" s="295">
        <v>0</v>
      </c>
      <c r="Q8" s="295">
        <v>0</v>
      </c>
      <c r="R8" s="295">
        <v>0</v>
      </c>
      <c r="S8" s="295">
        <v>0</v>
      </c>
      <c r="T8" s="295">
        <v>0</v>
      </c>
      <c r="U8" s="295">
        <v>0</v>
      </c>
      <c r="V8" s="295">
        <v>0</v>
      </c>
      <c r="W8" s="295">
        <v>0</v>
      </c>
      <c r="X8" s="295">
        <v>0</v>
      </c>
    </row>
    <row r="9" spans="1:24" x14ac:dyDescent="0.2">
      <c r="A9" s="1" t="s">
        <v>46</v>
      </c>
      <c r="B9" t="s">
        <v>47</v>
      </c>
      <c r="C9" s="295">
        <v>517</v>
      </c>
      <c r="D9" s="295">
        <v>713.38</v>
      </c>
      <c r="E9" s="295">
        <v>721.5</v>
      </c>
      <c r="F9" s="295">
        <v>520.75</v>
      </c>
      <c r="G9" s="295">
        <v>593.5</v>
      </c>
      <c r="H9" s="295">
        <v>723</v>
      </c>
      <c r="I9" s="295">
        <v>625.25</v>
      </c>
      <c r="J9" s="295">
        <v>600.13</v>
      </c>
      <c r="K9" s="295">
        <v>640</v>
      </c>
      <c r="L9" s="295">
        <v>807.5</v>
      </c>
      <c r="M9" s="295">
        <v>952.5</v>
      </c>
      <c r="N9" s="295">
        <v>923</v>
      </c>
      <c r="O9" s="295">
        <v>789.75</v>
      </c>
      <c r="P9" s="295">
        <v>697.5</v>
      </c>
      <c r="Q9" s="295">
        <v>672</v>
      </c>
      <c r="R9" s="295">
        <v>574.88</v>
      </c>
      <c r="S9" s="295">
        <v>536.13</v>
      </c>
      <c r="T9" s="295">
        <v>485.5</v>
      </c>
      <c r="U9" s="295">
        <v>482.25</v>
      </c>
      <c r="V9" s="295">
        <v>569.75</v>
      </c>
      <c r="W9" s="295">
        <v>773.38</v>
      </c>
      <c r="X9" s="295">
        <v>721</v>
      </c>
    </row>
    <row r="10" spans="1:24" x14ac:dyDescent="0.2">
      <c r="A10" s="1" t="s">
        <v>48</v>
      </c>
      <c r="B10" t="s">
        <v>961</v>
      </c>
      <c r="C10" s="295">
        <v>905</v>
      </c>
      <c r="D10" s="295">
        <v>921.38</v>
      </c>
      <c r="E10" s="295">
        <v>959.5</v>
      </c>
      <c r="F10" s="295">
        <v>1153</v>
      </c>
      <c r="G10" s="295">
        <v>1304.8800000000001</v>
      </c>
      <c r="H10" s="295">
        <v>1340.63</v>
      </c>
      <c r="I10" s="295">
        <v>1348.63</v>
      </c>
      <c r="J10" s="295">
        <v>1487.38</v>
      </c>
      <c r="K10" s="295">
        <v>1572.75</v>
      </c>
      <c r="L10" s="295">
        <v>1641.38</v>
      </c>
      <c r="M10" s="295">
        <v>1637.63</v>
      </c>
      <c r="N10" s="295">
        <v>1646.88</v>
      </c>
      <c r="O10" s="295">
        <v>1549.38</v>
      </c>
      <c r="P10" s="295">
        <v>1613</v>
      </c>
      <c r="Q10" s="295">
        <v>1627.13</v>
      </c>
      <c r="R10" s="295">
        <v>1670.7600000000002</v>
      </c>
      <c r="S10" s="295">
        <v>1782.38</v>
      </c>
      <c r="T10" s="295">
        <v>1828.63</v>
      </c>
      <c r="U10" s="295">
        <v>1788.25</v>
      </c>
      <c r="V10" s="295">
        <v>1774.63</v>
      </c>
      <c r="W10" s="295">
        <v>1754.5100000000002</v>
      </c>
      <c r="X10" s="295">
        <v>1718.38</v>
      </c>
    </row>
    <row r="11" spans="1:24" x14ac:dyDescent="0.2">
      <c r="A11" s="1" t="s">
        <v>49</v>
      </c>
      <c r="B11" t="s">
        <v>962</v>
      </c>
      <c r="C11" s="295">
        <v>163.38</v>
      </c>
      <c r="D11" s="295">
        <v>138.5</v>
      </c>
      <c r="E11" s="295">
        <v>147.75</v>
      </c>
      <c r="F11" s="295">
        <v>154.51</v>
      </c>
      <c r="G11" s="295">
        <v>159.63</v>
      </c>
      <c r="H11" s="295">
        <v>204.25</v>
      </c>
      <c r="I11" s="295">
        <v>224.5</v>
      </c>
      <c r="J11" s="295">
        <v>268.38</v>
      </c>
      <c r="K11" s="295">
        <v>345.51</v>
      </c>
      <c r="L11" s="295">
        <v>371.51</v>
      </c>
      <c r="M11" s="295">
        <v>449</v>
      </c>
      <c r="N11" s="295">
        <v>392.88</v>
      </c>
      <c r="O11" s="295">
        <v>403.38</v>
      </c>
      <c r="P11" s="295">
        <v>388.13</v>
      </c>
      <c r="Q11" s="295">
        <v>384.88</v>
      </c>
      <c r="R11" s="295">
        <v>404.25</v>
      </c>
      <c r="S11" s="295">
        <v>502.25</v>
      </c>
      <c r="T11" s="295">
        <v>564.75</v>
      </c>
      <c r="U11" s="295">
        <v>541.75</v>
      </c>
      <c r="V11" s="295">
        <v>503.25</v>
      </c>
      <c r="W11" s="295">
        <v>416.63</v>
      </c>
      <c r="X11" s="295">
        <v>400.76</v>
      </c>
    </row>
    <row r="12" spans="1:24" x14ac:dyDescent="0.2">
      <c r="A12" s="1" t="s">
        <v>50</v>
      </c>
      <c r="B12" t="s">
        <v>963</v>
      </c>
      <c r="C12" s="295">
        <v>516.38</v>
      </c>
      <c r="D12" s="295">
        <v>468.75</v>
      </c>
      <c r="E12" s="295">
        <v>442</v>
      </c>
      <c r="F12" s="295">
        <v>446.13</v>
      </c>
      <c r="G12" s="295">
        <v>494.76</v>
      </c>
      <c r="H12" s="295">
        <v>477.51</v>
      </c>
      <c r="I12" s="295">
        <v>463.75</v>
      </c>
      <c r="J12" s="295">
        <v>419.25</v>
      </c>
      <c r="K12" s="295">
        <v>384.38</v>
      </c>
      <c r="L12" s="295">
        <v>318.38</v>
      </c>
      <c r="M12" s="295">
        <v>336.38</v>
      </c>
      <c r="N12" s="295">
        <v>337.75</v>
      </c>
      <c r="O12" s="295">
        <v>319.63</v>
      </c>
      <c r="P12" s="295">
        <v>311.5</v>
      </c>
      <c r="Q12" s="295">
        <v>296.5</v>
      </c>
      <c r="R12" s="295">
        <v>289</v>
      </c>
      <c r="S12" s="295">
        <v>280.13</v>
      </c>
      <c r="T12" s="295">
        <v>272.38</v>
      </c>
      <c r="U12" s="295">
        <v>269</v>
      </c>
      <c r="V12" s="295">
        <v>297.75</v>
      </c>
      <c r="W12" s="295">
        <v>291.25</v>
      </c>
      <c r="X12" s="295">
        <v>282.25</v>
      </c>
    </row>
    <row r="13" spans="1:24" x14ac:dyDescent="0.2">
      <c r="A13" s="1" t="s">
        <v>51</v>
      </c>
      <c r="B13" t="s">
        <v>964</v>
      </c>
      <c r="C13" s="295">
        <v>0</v>
      </c>
      <c r="D13" s="295">
        <v>0</v>
      </c>
      <c r="E13" s="295">
        <v>0</v>
      </c>
      <c r="F13" s="295">
        <v>0</v>
      </c>
      <c r="G13" s="295">
        <v>0</v>
      </c>
      <c r="H13" s="295">
        <v>0</v>
      </c>
      <c r="I13" s="295">
        <v>0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0</v>
      </c>
      <c r="P13" s="295">
        <v>0</v>
      </c>
      <c r="Q13" s="295">
        <v>0</v>
      </c>
      <c r="R13" s="295">
        <v>0</v>
      </c>
      <c r="S13" s="295">
        <v>0</v>
      </c>
      <c r="T13" s="295">
        <v>0</v>
      </c>
      <c r="U13" s="295">
        <v>0</v>
      </c>
      <c r="V13" s="295">
        <v>0</v>
      </c>
      <c r="W13" s="295">
        <v>0</v>
      </c>
      <c r="X13" s="295">
        <v>0</v>
      </c>
    </row>
    <row r="14" spans="1:24" x14ac:dyDescent="0.2">
      <c r="A14" s="1" t="s">
        <v>53</v>
      </c>
      <c r="B14" t="s">
        <v>52</v>
      </c>
      <c r="C14" s="295">
        <v>0</v>
      </c>
      <c r="D14" s="295">
        <v>0</v>
      </c>
      <c r="E14" s="295">
        <v>0</v>
      </c>
      <c r="F14" s="295">
        <v>0</v>
      </c>
      <c r="G14" s="295">
        <v>0</v>
      </c>
      <c r="H14" s="295">
        <v>0</v>
      </c>
      <c r="I14" s="295">
        <v>0</v>
      </c>
      <c r="J14" s="295">
        <v>0</v>
      </c>
      <c r="K14" s="295">
        <v>0</v>
      </c>
      <c r="L14" s="295">
        <v>0</v>
      </c>
      <c r="M14" s="295">
        <v>0</v>
      </c>
      <c r="N14" s="295">
        <v>0</v>
      </c>
      <c r="O14" s="295">
        <v>0</v>
      </c>
      <c r="P14" s="295">
        <v>0</v>
      </c>
      <c r="Q14" s="295">
        <v>0</v>
      </c>
      <c r="R14" s="295">
        <v>0</v>
      </c>
      <c r="S14" s="295">
        <v>0</v>
      </c>
      <c r="T14" s="295">
        <v>0</v>
      </c>
      <c r="U14" s="295">
        <v>0</v>
      </c>
      <c r="V14" s="295">
        <v>0</v>
      </c>
      <c r="W14" s="295">
        <v>0</v>
      </c>
      <c r="X14" s="295">
        <v>0</v>
      </c>
    </row>
    <row r="15" spans="1:24" x14ac:dyDescent="0.2">
      <c r="A15" s="1" t="s">
        <v>54</v>
      </c>
      <c r="B15" s="124" t="s">
        <v>965</v>
      </c>
      <c r="C15" s="295">
        <v>26.13</v>
      </c>
      <c r="D15" s="295">
        <v>24.63</v>
      </c>
      <c r="E15" s="295">
        <v>20.75</v>
      </c>
      <c r="F15" s="295">
        <v>25.75</v>
      </c>
      <c r="G15" s="295">
        <v>26.5</v>
      </c>
      <c r="H15" s="295">
        <v>20.5</v>
      </c>
      <c r="I15" s="295">
        <v>17.25</v>
      </c>
      <c r="J15" s="295">
        <v>16.75</v>
      </c>
      <c r="K15" s="295">
        <v>15</v>
      </c>
      <c r="L15" s="295">
        <v>19</v>
      </c>
      <c r="M15" s="295">
        <v>18</v>
      </c>
      <c r="N15" s="295">
        <v>17.5</v>
      </c>
      <c r="O15" s="295">
        <v>15</v>
      </c>
      <c r="P15" s="295">
        <v>16.25</v>
      </c>
      <c r="Q15" s="295">
        <v>17</v>
      </c>
      <c r="R15" s="295">
        <v>15.25</v>
      </c>
      <c r="S15" s="295">
        <v>21</v>
      </c>
      <c r="T15" s="295">
        <v>27.5</v>
      </c>
      <c r="U15" s="295">
        <v>20.25</v>
      </c>
      <c r="V15" s="295">
        <v>21.5</v>
      </c>
      <c r="W15" s="295">
        <v>32.5</v>
      </c>
      <c r="X15" s="295">
        <v>53.25</v>
      </c>
    </row>
    <row r="16" spans="1:24" x14ac:dyDescent="0.2">
      <c r="A16" s="1" t="s">
        <v>56</v>
      </c>
      <c r="B16" s="124" t="s">
        <v>966</v>
      </c>
      <c r="C16" s="295">
        <v>14.5</v>
      </c>
      <c r="D16" s="295">
        <v>14.25</v>
      </c>
      <c r="E16" s="295">
        <v>13.5</v>
      </c>
      <c r="F16" s="295">
        <v>13.5</v>
      </c>
      <c r="G16" s="295">
        <v>15.5</v>
      </c>
      <c r="H16" s="295">
        <v>18.75</v>
      </c>
      <c r="I16" s="295">
        <v>19.25</v>
      </c>
      <c r="J16" s="295">
        <v>21.25</v>
      </c>
      <c r="K16" s="295">
        <v>20</v>
      </c>
      <c r="L16" s="295">
        <v>18.5</v>
      </c>
      <c r="M16" s="295">
        <v>18.5</v>
      </c>
      <c r="N16" s="295">
        <v>17.25</v>
      </c>
      <c r="O16" s="295">
        <v>18</v>
      </c>
      <c r="P16" s="295">
        <v>21.5</v>
      </c>
      <c r="Q16" s="295">
        <v>20.25</v>
      </c>
      <c r="R16" s="295">
        <v>16.25</v>
      </c>
      <c r="S16" s="295">
        <v>18.25</v>
      </c>
      <c r="T16" s="295">
        <v>21.5</v>
      </c>
      <c r="U16" s="295">
        <v>21.25</v>
      </c>
      <c r="V16" s="295">
        <v>16.75</v>
      </c>
      <c r="W16" s="295">
        <v>20.25</v>
      </c>
      <c r="X16" s="295">
        <v>21.38</v>
      </c>
    </row>
    <row r="17" spans="1:24" x14ac:dyDescent="0.2">
      <c r="A17" s="1" t="s">
        <v>58</v>
      </c>
      <c r="B17" t="s">
        <v>967</v>
      </c>
      <c r="C17" s="295">
        <v>143.75</v>
      </c>
      <c r="D17" s="295">
        <v>156.63</v>
      </c>
      <c r="E17" s="295">
        <v>122</v>
      </c>
      <c r="F17" s="295">
        <v>133</v>
      </c>
      <c r="G17" s="295">
        <v>142.13</v>
      </c>
      <c r="H17" s="295">
        <v>128.13</v>
      </c>
      <c r="I17" s="295">
        <v>127.25</v>
      </c>
      <c r="J17" s="295">
        <v>119.13</v>
      </c>
      <c r="K17" s="295">
        <v>110.5</v>
      </c>
      <c r="L17" s="295">
        <v>105.88</v>
      </c>
      <c r="M17" s="295">
        <v>129.13</v>
      </c>
      <c r="N17" s="295">
        <v>122.25</v>
      </c>
      <c r="O17" s="295">
        <v>127.25</v>
      </c>
      <c r="P17" s="295">
        <v>114.75</v>
      </c>
      <c r="Q17" s="295">
        <v>115.25</v>
      </c>
      <c r="R17" s="295">
        <v>108</v>
      </c>
      <c r="S17" s="295">
        <v>109</v>
      </c>
      <c r="T17" s="295">
        <v>91.63</v>
      </c>
      <c r="U17" s="295">
        <v>89.75</v>
      </c>
      <c r="V17" s="295">
        <v>82.13</v>
      </c>
      <c r="W17" s="295">
        <v>77.63</v>
      </c>
      <c r="X17" s="295">
        <v>80.75</v>
      </c>
    </row>
    <row r="18" spans="1:24" x14ac:dyDescent="0.2">
      <c r="A18" s="1" t="s">
        <v>59</v>
      </c>
      <c r="B18" t="s">
        <v>55</v>
      </c>
      <c r="C18" s="295">
        <v>0</v>
      </c>
      <c r="D18" s="295">
        <v>0</v>
      </c>
      <c r="E18" s="295">
        <v>0</v>
      </c>
      <c r="F18" s="295">
        <v>0</v>
      </c>
      <c r="G18" s="295">
        <v>0</v>
      </c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0</v>
      </c>
      <c r="Q18" s="295">
        <v>0</v>
      </c>
      <c r="R18" s="295">
        <v>0</v>
      </c>
      <c r="S18" s="295">
        <v>0</v>
      </c>
      <c r="T18" s="295">
        <v>0</v>
      </c>
      <c r="U18" s="295">
        <v>0</v>
      </c>
      <c r="V18" s="295">
        <v>0</v>
      </c>
      <c r="W18" s="295">
        <v>0</v>
      </c>
      <c r="X18" s="295">
        <v>0</v>
      </c>
    </row>
    <row r="19" spans="1:24" x14ac:dyDescent="0.2">
      <c r="A19" s="1" t="s">
        <v>60</v>
      </c>
      <c r="B19" s="124" t="s">
        <v>57</v>
      </c>
      <c r="C19" s="295">
        <v>0</v>
      </c>
      <c r="D19" s="295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0</v>
      </c>
      <c r="X19" s="295">
        <v>0</v>
      </c>
    </row>
    <row r="20" spans="1:24" x14ac:dyDescent="0.2">
      <c r="A20" s="1" t="s">
        <v>61</v>
      </c>
      <c r="B20" s="124" t="s">
        <v>432</v>
      </c>
      <c r="C20" s="295">
        <v>2</v>
      </c>
      <c r="D20" s="295">
        <v>1.5</v>
      </c>
      <c r="E20" s="295">
        <v>1</v>
      </c>
      <c r="F20" s="295">
        <v>1.75</v>
      </c>
      <c r="G20" s="295">
        <v>1.25</v>
      </c>
      <c r="H20" s="295">
        <v>1</v>
      </c>
      <c r="I20" s="295">
        <v>1.75</v>
      </c>
      <c r="J20" s="295">
        <v>5</v>
      </c>
      <c r="K20" s="295">
        <v>8.75</v>
      </c>
      <c r="L20" s="295">
        <v>9.5</v>
      </c>
      <c r="M20" s="295">
        <v>7.5</v>
      </c>
      <c r="N20" s="295">
        <v>11</v>
      </c>
      <c r="O20" s="295">
        <v>12</v>
      </c>
      <c r="P20" s="295">
        <v>11.75</v>
      </c>
      <c r="Q20" s="295">
        <v>15.25</v>
      </c>
      <c r="R20" s="295">
        <v>13</v>
      </c>
      <c r="S20" s="295">
        <v>16.75</v>
      </c>
      <c r="T20" s="295">
        <v>12.75</v>
      </c>
      <c r="U20" s="295">
        <v>10.25</v>
      </c>
      <c r="V20" s="295">
        <v>11.5</v>
      </c>
      <c r="W20" s="295">
        <v>9.5</v>
      </c>
      <c r="X20" s="295">
        <v>9.75</v>
      </c>
    </row>
    <row r="21" spans="1:24" x14ac:dyDescent="0.2">
      <c r="A21" s="1" t="s">
        <v>968</v>
      </c>
      <c r="B21" t="s">
        <v>969</v>
      </c>
      <c r="C21" s="295">
        <v>23</v>
      </c>
      <c r="D21" s="295">
        <v>38</v>
      </c>
      <c r="E21" s="295">
        <v>47.75</v>
      </c>
      <c r="F21" s="295">
        <v>63.63</v>
      </c>
      <c r="G21" s="295">
        <v>68.5</v>
      </c>
      <c r="H21" s="295">
        <v>51.38</v>
      </c>
      <c r="I21" s="295">
        <v>48.38</v>
      </c>
      <c r="J21" s="295">
        <v>51.75</v>
      </c>
      <c r="K21" s="295">
        <v>53</v>
      </c>
      <c r="L21" s="295">
        <v>50.88</v>
      </c>
      <c r="M21" s="295">
        <v>36.25</v>
      </c>
      <c r="N21" s="295">
        <v>38.75</v>
      </c>
      <c r="O21" s="295">
        <v>44.75</v>
      </c>
      <c r="P21" s="295">
        <v>41.38</v>
      </c>
      <c r="Q21" s="295">
        <v>50.13</v>
      </c>
      <c r="R21" s="295">
        <v>51.75</v>
      </c>
      <c r="S21" s="295">
        <v>60.75</v>
      </c>
      <c r="T21" s="295">
        <v>58</v>
      </c>
      <c r="U21" s="295">
        <v>58.75</v>
      </c>
      <c r="V21" s="295">
        <v>57.13</v>
      </c>
      <c r="W21" s="295">
        <v>48</v>
      </c>
      <c r="X21" s="295">
        <v>60.5</v>
      </c>
    </row>
    <row r="22" spans="1:24" x14ac:dyDescent="0.2">
      <c r="A22" s="1" t="s">
        <v>970</v>
      </c>
      <c r="B22" t="s">
        <v>971</v>
      </c>
      <c r="C22" s="295">
        <v>0</v>
      </c>
      <c r="D22" s="295">
        <v>0</v>
      </c>
      <c r="E22" s="295">
        <v>0</v>
      </c>
      <c r="F22" s="295">
        <v>0</v>
      </c>
      <c r="G22" s="295">
        <v>0</v>
      </c>
      <c r="H22" s="295">
        <v>0</v>
      </c>
      <c r="I22" s="295">
        <v>0</v>
      </c>
      <c r="J22" s="295">
        <v>0</v>
      </c>
      <c r="K22" s="295">
        <v>0</v>
      </c>
      <c r="L22" s="295">
        <v>0</v>
      </c>
      <c r="M22" s="295">
        <v>0</v>
      </c>
      <c r="N22" s="295">
        <v>0</v>
      </c>
      <c r="O22" s="295">
        <v>0</v>
      </c>
      <c r="P22" s="295">
        <v>0</v>
      </c>
      <c r="Q22" s="295">
        <v>0</v>
      </c>
      <c r="R22" s="295">
        <v>0</v>
      </c>
      <c r="S22" s="295">
        <v>0</v>
      </c>
      <c r="T22" s="295">
        <v>0</v>
      </c>
      <c r="U22" s="295">
        <v>0</v>
      </c>
      <c r="V22" s="295">
        <v>0</v>
      </c>
      <c r="W22" s="295">
        <v>0</v>
      </c>
      <c r="X22" s="295">
        <v>0</v>
      </c>
    </row>
    <row r="23" spans="1:24" s="165" customFormat="1" ht="20.100000000000001" customHeight="1" x14ac:dyDescent="0.2">
      <c r="A23" s="771"/>
      <c r="B23" s="772" t="s">
        <v>5</v>
      </c>
      <c r="C23" s="773">
        <f>SUM(C3:C22)</f>
        <v>2464.1400000000003</v>
      </c>
      <c r="D23" s="773">
        <f t="shared" ref="D23:X23" si="0">SUM(D3:D22)</f>
        <v>2644.0200000000004</v>
      </c>
      <c r="E23" s="773">
        <f t="shared" si="0"/>
        <v>2603</v>
      </c>
      <c r="F23" s="773">
        <f t="shared" si="0"/>
        <v>3111.9000000000005</v>
      </c>
      <c r="G23" s="773">
        <f t="shared" si="0"/>
        <v>3464.7800000000007</v>
      </c>
      <c r="H23" s="773">
        <f t="shared" si="0"/>
        <v>3737.7800000000007</v>
      </c>
      <c r="I23" s="773">
        <f t="shared" si="0"/>
        <v>3808.26</v>
      </c>
      <c r="J23" s="773">
        <f t="shared" si="0"/>
        <v>4009.5200000000004</v>
      </c>
      <c r="K23" s="773">
        <f t="shared" si="0"/>
        <v>3427.6400000000003</v>
      </c>
      <c r="L23" s="773">
        <f t="shared" si="0"/>
        <v>3659.4100000000008</v>
      </c>
      <c r="M23" s="773">
        <f t="shared" si="0"/>
        <v>3901.5200000000004</v>
      </c>
      <c r="N23" s="773">
        <f t="shared" si="0"/>
        <v>3997.5200000000004</v>
      </c>
      <c r="O23" s="773">
        <f t="shared" si="0"/>
        <v>4076.3900000000003</v>
      </c>
      <c r="P23" s="773">
        <f t="shared" si="0"/>
        <v>4659.01</v>
      </c>
      <c r="Q23" s="773">
        <f t="shared" si="0"/>
        <v>4303.3900000000003</v>
      </c>
      <c r="R23" s="773">
        <f t="shared" si="0"/>
        <v>4279.0200000000004</v>
      </c>
      <c r="S23" s="773">
        <f t="shared" si="0"/>
        <v>4368.7700000000004</v>
      </c>
      <c r="T23" s="773">
        <f t="shared" si="0"/>
        <v>4264.7700000000004</v>
      </c>
      <c r="U23" s="773">
        <f t="shared" si="0"/>
        <v>3988.75</v>
      </c>
      <c r="V23" s="773">
        <f t="shared" si="0"/>
        <v>4043.5200000000004</v>
      </c>
      <c r="W23" s="773">
        <f t="shared" si="0"/>
        <v>4022.1500000000005</v>
      </c>
      <c r="X23" s="773">
        <f t="shared" si="0"/>
        <v>4032.6500000000005</v>
      </c>
    </row>
    <row r="24" spans="1:24" s="165" customFormat="1" ht="20.100000000000001" customHeight="1" x14ac:dyDescent="0.2">
      <c r="A24" s="768"/>
      <c r="B24" s="776" t="s">
        <v>454</v>
      </c>
      <c r="C24" s="777">
        <v>86.25</v>
      </c>
      <c r="D24" s="777">
        <v>91</v>
      </c>
      <c r="E24" s="777">
        <v>57</v>
      </c>
      <c r="F24" s="777">
        <v>559.13</v>
      </c>
      <c r="G24" s="777">
        <v>631.13</v>
      </c>
      <c r="H24" s="777">
        <v>748</v>
      </c>
      <c r="I24" s="777">
        <v>918.5</v>
      </c>
      <c r="J24" s="777">
        <v>1018.25</v>
      </c>
      <c r="K24" s="777">
        <v>295.25</v>
      </c>
      <c r="L24" s="777">
        <v>358.5</v>
      </c>
      <c r="M24" s="777">
        <v>341.25</v>
      </c>
      <c r="N24" s="777">
        <v>504.13</v>
      </c>
      <c r="O24" s="777">
        <v>847.75</v>
      </c>
      <c r="P24" s="777">
        <v>1516.5</v>
      </c>
      <c r="Q24" s="777">
        <v>1182.75</v>
      </c>
      <c r="R24" s="777">
        <v>1220.1300000000001</v>
      </c>
      <c r="S24" s="777">
        <v>1157.8800000000001</v>
      </c>
      <c r="T24" s="777">
        <v>1035.75</v>
      </c>
      <c r="U24" s="777">
        <v>837</v>
      </c>
      <c r="V24" s="777">
        <v>816</v>
      </c>
      <c r="W24" s="777">
        <v>699.25</v>
      </c>
      <c r="X24" s="777">
        <v>773.75</v>
      </c>
    </row>
    <row r="25" spans="1:24" s="46" customFormat="1" ht="16.5" customHeight="1" x14ac:dyDescent="0.2">
      <c r="A25" s="104" t="s">
        <v>455</v>
      </c>
      <c r="B25" s="103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</row>
    <row r="26" spans="1:24" s="46" customFormat="1" ht="15" customHeight="1" x14ac:dyDescent="0.2">
      <c r="A26" s="103" t="s">
        <v>638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</row>
    <row r="27" spans="1:24" x14ac:dyDescent="0.2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4" ht="20.100000000000001" customHeight="1" x14ac:dyDescent="0.2">
      <c r="A28" s="45" t="str">
        <f>Index!B42</f>
        <v>Table 4j     Employment in private sector by industry, wage costs, FY2004-FY2018</v>
      </c>
      <c r="R28"/>
    </row>
    <row r="29" spans="1:24" s="32" customFormat="1" ht="20.100000000000001" customHeight="1" x14ac:dyDescent="0.2">
      <c r="A29" s="17"/>
      <c r="B29" s="217" t="s">
        <v>348</v>
      </c>
      <c r="C29" s="49" t="str">
        <f t="shared" ref="C29:X29" si="1">C2</f>
        <v>FY1997</v>
      </c>
      <c r="D29" s="49" t="str">
        <f t="shared" si="1"/>
        <v>FY1998</v>
      </c>
      <c r="E29" s="49" t="str">
        <f t="shared" si="1"/>
        <v>FY1999</v>
      </c>
      <c r="F29" s="49" t="str">
        <f t="shared" si="1"/>
        <v>FY2000</v>
      </c>
      <c r="G29" s="49" t="str">
        <f t="shared" si="1"/>
        <v>FY2001</v>
      </c>
      <c r="H29" s="49" t="str">
        <f t="shared" si="1"/>
        <v>FY2002</v>
      </c>
      <c r="I29" s="49" t="str">
        <f t="shared" si="1"/>
        <v>FY2003</v>
      </c>
      <c r="J29" s="49" t="str">
        <f t="shared" si="1"/>
        <v>FY2004</v>
      </c>
      <c r="K29" s="49" t="str">
        <f t="shared" si="1"/>
        <v>FY2005</v>
      </c>
      <c r="L29" s="49" t="str">
        <f t="shared" si="1"/>
        <v>FY2006</v>
      </c>
      <c r="M29" s="49" t="str">
        <f t="shared" si="1"/>
        <v>FY2007</v>
      </c>
      <c r="N29" s="49" t="str">
        <f t="shared" si="1"/>
        <v>FY2008</v>
      </c>
      <c r="O29" s="49" t="str">
        <f t="shared" si="1"/>
        <v>FY2009</v>
      </c>
      <c r="P29" s="49" t="str">
        <f t="shared" si="1"/>
        <v>FY2010</v>
      </c>
      <c r="Q29" s="49" t="str">
        <f t="shared" si="1"/>
        <v>FY2011</v>
      </c>
      <c r="R29" s="49" t="str">
        <f t="shared" si="1"/>
        <v>FY2012</v>
      </c>
      <c r="S29" s="49" t="str">
        <f t="shared" si="1"/>
        <v>FY2013</v>
      </c>
      <c r="T29" s="49" t="str">
        <f t="shared" si="1"/>
        <v>FY2014</v>
      </c>
      <c r="U29" s="49" t="str">
        <f t="shared" si="1"/>
        <v>FY2015</v>
      </c>
      <c r="V29" s="49" t="str">
        <f t="shared" si="1"/>
        <v>FY2016</v>
      </c>
      <c r="W29" s="49" t="str">
        <f t="shared" si="1"/>
        <v>FY2017</v>
      </c>
      <c r="X29" s="49" t="str">
        <f t="shared" si="1"/>
        <v>FY2018</v>
      </c>
    </row>
    <row r="30" spans="1:24" ht="20.100000000000001" customHeight="1" x14ac:dyDescent="0.2">
      <c r="A30" s="1" t="s">
        <v>954</v>
      </c>
      <c r="B30" t="s">
        <v>955</v>
      </c>
      <c r="C30" s="295">
        <v>17.32</v>
      </c>
      <c r="D30" s="295">
        <v>17.32</v>
      </c>
      <c r="E30" s="295">
        <v>17.32</v>
      </c>
      <c r="F30" s="295">
        <v>12.81</v>
      </c>
      <c r="G30" s="295">
        <v>1.48</v>
      </c>
      <c r="H30" s="295">
        <v>0</v>
      </c>
      <c r="I30" s="295">
        <v>0</v>
      </c>
      <c r="J30" s="295">
        <v>0</v>
      </c>
      <c r="K30" s="295">
        <v>0</v>
      </c>
      <c r="L30" s="295">
        <v>1.86</v>
      </c>
      <c r="M30" s="295">
        <v>13.67</v>
      </c>
      <c r="N30" s="295">
        <v>15.2</v>
      </c>
      <c r="O30" s="295">
        <v>0</v>
      </c>
      <c r="P30" s="295">
        <v>0</v>
      </c>
      <c r="Q30" s="295">
        <v>0</v>
      </c>
      <c r="R30" s="295">
        <v>0</v>
      </c>
      <c r="S30" s="295">
        <v>0</v>
      </c>
      <c r="T30" s="295">
        <v>0</v>
      </c>
      <c r="U30" s="295">
        <v>0</v>
      </c>
      <c r="V30" s="295">
        <v>0</v>
      </c>
      <c r="W30" s="295">
        <v>0</v>
      </c>
      <c r="X30" s="295">
        <v>0</v>
      </c>
    </row>
    <row r="31" spans="1:24" x14ac:dyDescent="0.2">
      <c r="A31" s="1" t="s">
        <v>956</v>
      </c>
      <c r="B31" s="46" t="s">
        <v>957</v>
      </c>
      <c r="C31" s="295">
        <v>217.35</v>
      </c>
      <c r="D31" s="295">
        <v>281</v>
      </c>
      <c r="E31" s="295">
        <v>415.85</v>
      </c>
      <c r="F31" s="295">
        <v>553.70000000000005</v>
      </c>
      <c r="G31" s="295">
        <v>380.19</v>
      </c>
      <c r="H31" s="295">
        <v>249.64</v>
      </c>
      <c r="I31" s="295">
        <v>235.31</v>
      </c>
      <c r="J31" s="295">
        <v>337.26</v>
      </c>
      <c r="K31" s="295">
        <v>363.3</v>
      </c>
      <c r="L31" s="295">
        <v>440.27</v>
      </c>
      <c r="M31" s="295">
        <v>430.77</v>
      </c>
      <c r="N31" s="295">
        <v>399.01</v>
      </c>
      <c r="O31" s="295">
        <v>509.48</v>
      </c>
      <c r="P31" s="295">
        <v>452.06</v>
      </c>
      <c r="Q31" s="295">
        <v>543.39</v>
      </c>
      <c r="R31" s="295">
        <v>558.48</v>
      </c>
      <c r="S31" s="295">
        <v>631.64</v>
      </c>
      <c r="T31" s="295">
        <v>677.15</v>
      </c>
      <c r="U31" s="295">
        <v>628.21</v>
      </c>
      <c r="V31" s="295">
        <v>745.24</v>
      </c>
      <c r="W31" s="295">
        <v>938.59</v>
      </c>
      <c r="X31" s="295">
        <v>934.08</v>
      </c>
    </row>
    <row r="32" spans="1:24" x14ac:dyDescent="0.2">
      <c r="A32" s="1" t="s">
        <v>41</v>
      </c>
      <c r="B32" t="s">
        <v>958</v>
      </c>
      <c r="C32" s="295">
        <v>0</v>
      </c>
      <c r="D32" s="295">
        <v>0</v>
      </c>
      <c r="E32" s="295">
        <v>0</v>
      </c>
      <c r="F32" s="295">
        <v>0</v>
      </c>
      <c r="G32" s="295">
        <v>0</v>
      </c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295">
        <v>0</v>
      </c>
      <c r="T32" s="295">
        <v>0</v>
      </c>
      <c r="U32" s="295">
        <v>0</v>
      </c>
      <c r="V32" s="295">
        <v>0</v>
      </c>
      <c r="W32" s="295">
        <v>0</v>
      </c>
      <c r="X32" s="295">
        <v>0</v>
      </c>
    </row>
    <row r="33" spans="1:24" x14ac:dyDescent="0.2">
      <c r="A33" s="1" t="s">
        <v>42</v>
      </c>
      <c r="B33" t="s">
        <v>44</v>
      </c>
      <c r="C33" s="295">
        <v>506.09000000000003</v>
      </c>
      <c r="D33" s="295">
        <v>469.87</v>
      </c>
      <c r="E33" s="295">
        <v>322.82</v>
      </c>
      <c r="F33" s="295">
        <v>1169.1500000000001</v>
      </c>
      <c r="G33" s="295">
        <v>1455.97</v>
      </c>
      <c r="H33" s="295">
        <v>1717.83</v>
      </c>
      <c r="I33" s="295">
        <v>1865.25</v>
      </c>
      <c r="J33" s="295">
        <v>2012.9900000000002</v>
      </c>
      <c r="K33" s="295">
        <v>807.89</v>
      </c>
      <c r="L33" s="295">
        <v>875.85</v>
      </c>
      <c r="M33" s="295">
        <v>906.29</v>
      </c>
      <c r="N33" s="295">
        <v>1297.48</v>
      </c>
      <c r="O33" s="295">
        <v>1727.95</v>
      </c>
      <c r="P33" s="295">
        <v>2431.0300000000002</v>
      </c>
      <c r="Q33" s="295">
        <v>2105.54</v>
      </c>
      <c r="R33" s="295">
        <v>2102.86</v>
      </c>
      <c r="S33" s="295">
        <v>2044.24</v>
      </c>
      <c r="T33" s="295">
        <v>2042.8</v>
      </c>
      <c r="U33" s="295">
        <v>1605.67</v>
      </c>
      <c r="V33" s="295">
        <v>1545.0500000000002</v>
      </c>
      <c r="W33" s="295">
        <v>1457.76</v>
      </c>
      <c r="X33" s="295">
        <v>1689.39</v>
      </c>
    </row>
    <row r="34" spans="1:24" x14ac:dyDescent="0.2">
      <c r="A34" s="1" t="s">
        <v>43</v>
      </c>
      <c r="B34" t="s">
        <v>959</v>
      </c>
      <c r="C34" s="295">
        <v>0</v>
      </c>
      <c r="D34" s="295">
        <v>0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95">
        <v>0</v>
      </c>
      <c r="S34" s="295">
        <v>0</v>
      </c>
      <c r="T34" s="295">
        <v>0</v>
      </c>
      <c r="U34" s="295">
        <v>0</v>
      </c>
      <c r="V34" s="295">
        <v>0</v>
      </c>
      <c r="W34" s="295">
        <v>0</v>
      </c>
      <c r="X34" s="295">
        <v>0</v>
      </c>
    </row>
    <row r="35" spans="1:24" x14ac:dyDescent="0.2">
      <c r="A35" s="1" t="s">
        <v>45</v>
      </c>
      <c r="B35" t="s">
        <v>960</v>
      </c>
      <c r="C35" s="295">
        <v>0</v>
      </c>
      <c r="D35" s="295">
        <v>0</v>
      </c>
      <c r="E35" s="295">
        <v>0</v>
      </c>
      <c r="F35" s="295">
        <v>0</v>
      </c>
      <c r="G35" s="295">
        <v>0</v>
      </c>
      <c r="H35" s="295">
        <v>0</v>
      </c>
      <c r="I35" s="295">
        <v>0</v>
      </c>
      <c r="J35" s="295">
        <v>0</v>
      </c>
      <c r="K35" s="295">
        <v>0</v>
      </c>
      <c r="L35" s="295">
        <v>0</v>
      </c>
      <c r="M35" s="295">
        <v>0</v>
      </c>
      <c r="N35" s="295">
        <v>0</v>
      </c>
      <c r="O35" s="295">
        <v>0</v>
      </c>
      <c r="P35" s="295">
        <v>0</v>
      </c>
      <c r="Q35" s="295">
        <v>0</v>
      </c>
      <c r="R35" s="295">
        <v>0</v>
      </c>
      <c r="S35" s="295">
        <v>0</v>
      </c>
      <c r="T35" s="295">
        <v>0</v>
      </c>
      <c r="U35" s="295">
        <v>0</v>
      </c>
      <c r="V35" s="295">
        <v>0</v>
      </c>
      <c r="W35" s="295">
        <v>0</v>
      </c>
      <c r="X35" s="295">
        <v>0</v>
      </c>
    </row>
    <row r="36" spans="1:24" x14ac:dyDescent="0.2">
      <c r="A36" s="1" t="s">
        <v>46</v>
      </c>
      <c r="B36" t="s">
        <v>47</v>
      </c>
      <c r="C36" s="295">
        <v>3289.8</v>
      </c>
      <c r="D36" s="295">
        <v>4174.76</v>
      </c>
      <c r="E36" s="295">
        <v>4407.1499999999996</v>
      </c>
      <c r="F36" s="295">
        <v>3138.34</v>
      </c>
      <c r="G36" s="295">
        <v>3572.25</v>
      </c>
      <c r="H36" s="295">
        <v>3908.43</v>
      </c>
      <c r="I36" s="295">
        <v>3349.29</v>
      </c>
      <c r="J36" s="295">
        <v>3035.4700000000003</v>
      </c>
      <c r="K36" s="295">
        <v>3136.5699999999997</v>
      </c>
      <c r="L36" s="295">
        <v>4298.3</v>
      </c>
      <c r="M36" s="295">
        <v>5073</v>
      </c>
      <c r="N36" s="295">
        <v>5320.78</v>
      </c>
      <c r="O36" s="295">
        <v>4947.57</v>
      </c>
      <c r="P36" s="295">
        <v>4593.83</v>
      </c>
      <c r="Q36" s="295">
        <v>4536.18</v>
      </c>
      <c r="R36" s="295">
        <v>4111.6400000000003</v>
      </c>
      <c r="S36" s="295">
        <v>4023.75</v>
      </c>
      <c r="T36" s="295">
        <v>3728.13</v>
      </c>
      <c r="U36" s="295">
        <v>3750.2700000000004</v>
      </c>
      <c r="V36" s="295">
        <v>4370.1900000000005</v>
      </c>
      <c r="W36" s="295">
        <v>5153.84</v>
      </c>
      <c r="X36" s="295">
        <v>5739.54</v>
      </c>
    </row>
    <row r="37" spans="1:24" x14ac:dyDescent="0.2">
      <c r="A37" s="1" t="s">
        <v>48</v>
      </c>
      <c r="B37" t="s">
        <v>961</v>
      </c>
      <c r="C37" s="295">
        <v>4836.07</v>
      </c>
      <c r="D37" s="295">
        <v>5028.63</v>
      </c>
      <c r="E37" s="295">
        <v>5476.56</v>
      </c>
      <c r="F37" s="295">
        <v>6318.39</v>
      </c>
      <c r="G37" s="295">
        <v>7043.1200000000008</v>
      </c>
      <c r="H37" s="295">
        <v>7073.3799999999992</v>
      </c>
      <c r="I37" s="295">
        <v>6480.78</v>
      </c>
      <c r="J37" s="295">
        <v>6320.46</v>
      </c>
      <c r="K37" s="295">
        <v>6581.75</v>
      </c>
      <c r="L37" s="295">
        <v>6869.5499999999993</v>
      </c>
      <c r="M37" s="295">
        <v>7085.7800000000007</v>
      </c>
      <c r="N37" s="295">
        <v>7253.41</v>
      </c>
      <c r="O37" s="295">
        <v>7451.81</v>
      </c>
      <c r="P37" s="295">
        <v>7809.4299999999994</v>
      </c>
      <c r="Q37" s="295">
        <v>8309.4599999999991</v>
      </c>
      <c r="R37" s="295">
        <v>8495.7100000000009</v>
      </c>
      <c r="S37" s="295">
        <v>8849.2900000000009</v>
      </c>
      <c r="T37" s="295">
        <v>9536.5400000000009</v>
      </c>
      <c r="U37" s="295">
        <v>9534.09</v>
      </c>
      <c r="V37" s="295">
        <v>9947.58</v>
      </c>
      <c r="W37" s="295">
        <v>10412.42</v>
      </c>
      <c r="X37" s="295">
        <v>10944.130000000001</v>
      </c>
    </row>
    <row r="38" spans="1:24" x14ac:dyDescent="0.2">
      <c r="A38" s="1" t="s">
        <v>49</v>
      </c>
      <c r="B38" t="s">
        <v>962</v>
      </c>
      <c r="C38" s="295">
        <v>1076.6099999999999</v>
      </c>
      <c r="D38" s="295">
        <v>970.79</v>
      </c>
      <c r="E38" s="295">
        <v>1010.3999999999999</v>
      </c>
      <c r="F38" s="295">
        <v>1097.8399999999999</v>
      </c>
      <c r="G38" s="295">
        <v>1076.4899999999998</v>
      </c>
      <c r="H38" s="295">
        <v>1268.4799999999998</v>
      </c>
      <c r="I38" s="295">
        <v>1392.52</v>
      </c>
      <c r="J38" s="295">
        <v>1549.5</v>
      </c>
      <c r="K38" s="295">
        <v>1730.05</v>
      </c>
      <c r="L38" s="295">
        <v>1771.6200000000001</v>
      </c>
      <c r="M38" s="295">
        <v>2118.11</v>
      </c>
      <c r="N38" s="295">
        <v>2211.4299999999998</v>
      </c>
      <c r="O38" s="295">
        <v>2061.44</v>
      </c>
      <c r="P38" s="295">
        <v>2178.38</v>
      </c>
      <c r="Q38" s="295">
        <v>2366.91</v>
      </c>
      <c r="R38" s="295">
        <v>2400.58</v>
      </c>
      <c r="S38" s="295">
        <v>2772.2299999999996</v>
      </c>
      <c r="T38" s="295">
        <v>2960.0699999999997</v>
      </c>
      <c r="U38" s="295">
        <v>3056.77</v>
      </c>
      <c r="V38" s="295">
        <v>3012.72</v>
      </c>
      <c r="W38" s="295">
        <v>2933.16</v>
      </c>
      <c r="X38" s="295">
        <v>2993.9900000000002</v>
      </c>
    </row>
    <row r="39" spans="1:24" x14ac:dyDescent="0.2">
      <c r="A39" s="1" t="s">
        <v>50</v>
      </c>
      <c r="B39" t="s">
        <v>963</v>
      </c>
      <c r="C39" s="295">
        <v>2957.41</v>
      </c>
      <c r="D39" s="295">
        <v>2307.33</v>
      </c>
      <c r="E39" s="295">
        <v>2093.38</v>
      </c>
      <c r="F39" s="295">
        <v>2264.41</v>
      </c>
      <c r="G39" s="295">
        <v>2485.4499999999998</v>
      </c>
      <c r="H39" s="295">
        <v>2293.1999999999998</v>
      </c>
      <c r="I39" s="295">
        <v>2027.95</v>
      </c>
      <c r="J39" s="295">
        <v>2150.5</v>
      </c>
      <c r="K39" s="295">
        <v>2162.15</v>
      </c>
      <c r="L39" s="295">
        <v>1652.71</v>
      </c>
      <c r="M39" s="295">
        <v>1783.58</v>
      </c>
      <c r="N39" s="295">
        <v>1730.2800000000002</v>
      </c>
      <c r="O39" s="295">
        <v>1728.4899999999998</v>
      </c>
      <c r="P39" s="295">
        <v>1720.04</v>
      </c>
      <c r="Q39" s="295">
        <v>1636.9099999999999</v>
      </c>
      <c r="R39" s="295">
        <v>1671.3600000000001</v>
      </c>
      <c r="S39" s="295">
        <v>1504.75</v>
      </c>
      <c r="T39" s="295">
        <v>1397.98</v>
      </c>
      <c r="U39" s="295">
        <v>1342.61</v>
      </c>
      <c r="V39" s="295">
        <v>1479.44</v>
      </c>
      <c r="W39" s="295">
        <v>1573.88</v>
      </c>
      <c r="X39" s="295">
        <v>1650.6399999999999</v>
      </c>
    </row>
    <row r="40" spans="1:24" x14ac:dyDescent="0.2">
      <c r="A40" s="1" t="s">
        <v>51</v>
      </c>
      <c r="B40" t="s">
        <v>964</v>
      </c>
      <c r="C40" s="295">
        <v>0</v>
      </c>
      <c r="D40" s="295">
        <v>0</v>
      </c>
      <c r="E40" s="295">
        <v>0</v>
      </c>
      <c r="F40" s="295">
        <v>0</v>
      </c>
      <c r="G40" s="295">
        <v>0</v>
      </c>
      <c r="H40" s="295">
        <v>0</v>
      </c>
      <c r="I40" s="295">
        <v>0</v>
      </c>
      <c r="J40" s="295">
        <v>0</v>
      </c>
      <c r="K40" s="295">
        <v>0</v>
      </c>
      <c r="L40" s="295">
        <v>0</v>
      </c>
      <c r="M40" s="295">
        <v>0</v>
      </c>
      <c r="N40" s="295">
        <v>0</v>
      </c>
      <c r="O40" s="295">
        <v>0</v>
      </c>
      <c r="P40" s="295">
        <v>0</v>
      </c>
      <c r="Q40" s="295">
        <v>0</v>
      </c>
      <c r="R40" s="295">
        <v>0</v>
      </c>
      <c r="S40" s="295">
        <v>0</v>
      </c>
      <c r="T40" s="295">
        <v>0</v>
      </c>
      <c r="U40" s="295">
        <v>0</v>
      </c>
      <c r="V40" s="295">
        <v>0</v>
      </c>
      <c r="W40" s="295">
        <v>0</v>
      </c>
      <c r="X40" s="295">
        <v>0</v>
      </c>
    </row>
    <row r="41" spans="1:24" x14ac:dyDescent="0.2">
      <c r="A41" s="1" t="s">
        <v>53</v>
      </c>
      <c r="B41" t="s">
        <v>52</v>
      </c>
      <c r="C41" s="295">
        <v>0</v>
      </c>
      <c r="D41" s="295">
        <v>0</v>
      </c>
      <c r="E41" s="295">
        <v>0</v>
      </c>
      <c r="F41" s="295">
        <v>0</v>
      </c>
      <c r="G41" s="295">
        <v>0</v>
      </c>
      <c r="H41" s="295">
        <v>0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95">
        <v>0</v>
      </c>
      <c r="S41" s="295">
        <v>0</v>
      </c>
      <c r="T41" s="295">
        <v>0</v>
      </c>
      <c r="U41" s="295">
        <v>0</v>
      </c>
      <c r="V41" s="295">
        <v>0</v>
      </c>
      <c r="W41" s="295">
        <v>0</v>
      </c>
      <c r="X41" s="295">
        <v>0</v>
      </c>
    </row>
    <row r="42" spans="1:24" x14ac:dyDescent="0.2">
      <c r="A42" s="1" t="s">
        <v>54</v>
      </c>
      <c r="B42" s="124" t="s">
        <v>965</v>
      </c>
      <c r="C42" s="295">
        <v>105.76</v>
      </c>
      <c r="D42" s="295">
        <v>93</v>
      </c>
      <c r="E42" s="295">
        <v>81.290000000000006</v>
      </c>
      <c r="F42" s="295">
        <v>102.81</v>
      </c>
      <c r="G42" s="295">
        <v>109.71</v>
      </c>
      <c r="H42" s="295">
        <v>87.34</v>
      </c>
      <c r="I42" s="295">
        <v>73.89</v>
      </c>
      <c r="J42" s="295">
        <v>44.94</v>
      </c>
      <c r="K42" s="295">
        <v>33.35</v>
      </c>
      <c r="L42" s="295">
        <v>37.94</v>
      </c>
      <c r="M42" s="295">
        <v>37.86</v>
      </c>
      <c r="N42" s="295">
        <v>32.01</v>
      </c>
      <c r="O42" s="295">
        <v>41.16</v>
      </c>
      <c r="P42" s="295">
        <v>51.15</v>
      </c>
      <c r="Q42" s="295">
        <v>61.35</v>
      </c>
      <c r="R42" s="295">
        <v>54.16</v>
      </c>
      <c r="S42" s="295">
        <v>69.63</v>
      </c>
      <c r="T42" s="295">
        <v>81.11</v>
      </c>
      <c r="U42" s="295">
        <v>53.99</v>
      </c>
      <c r="V42" s="295">
        <v>65.72</v>
      </c>
      <c r="W42" s="295">
        <v>116.41</v>
      </c>
      <c r="X42" s="295">
        <v>204.84</v>
      </c>
    </row>
    <row r="43" spans="1:24" x14ac:dyDescent="0.2">
      <c r="A43" s="1" t="s">
        <v>56</v>
      </c>
      <c r="B43" s="124" t="s">
        <v>966</v>
      </c>
      <c r="C43" s="295">
        <v>277.12</v>
      </c>
      <c r="D43" s="295">
        <v>233.61</v>
      </c>
      <c r="E43" s="295">
        <v>263.55</v>
      </c>
      <c r="F43" s="295">
        <v>296.25</v>
      </c>
      <c r="G43" s="295">
        <v>214.29</v>
      </c>
      <c r="H43" s="295">
        <v>283.82</v>
      </c>
      <c r="I43" s="295">
        <v>262.23</v>
      </c>
      <c r="J43" s="295">
        <v>216.94</v>
      </c>
      <c r="K43" s="295">
        <v>191.49</v>
      </c>
      <c r="L43" s="295">
        <v>187.36</v>
      </c>
      <c r="M43" s="295">
        <v>258.25</v>
      </c>
      <c r="N43" s="295">
        <v>323.77999999999997</v>
      </c>
      <c r="O43" s="295">
        <v>298.58</v>
      </c>
      <c r="P43" s="295">
        <v>334.9</v>
      </c>
      <c r="Q43" s="295">
        <v>390.53</v>
      </c>
      <c r="R43" s="295">
        <v>274.73</v>
      </c>
      <c r="S43" s="295">
        <v>275.13</v>
      </c>
      <c r="T43" s="295">
        <v>353.87</v>
      </c>
      <c r="U43" s="295">
        <v>296.02999999999997</v>
      </c>
      <c r="V43" s="295">
        <v>223.31</v>
      </c>
      <c r="W43" s="295">
        <v>287.63</v>
      </c>
      <c r="X43" s="295">
        <v>352.87</v>
      </c>
    </row>
    <row r="44" spans="1:24" x14ac:dyDescent="0.2">
      <c r="A44" s="1" t="s">
        <v>58</v>
      </c>
      <c r="B44" t="s">
        <v>967</v>
      </c>
      <c r="C44" s="295">
        <v>721.1</v>
      </c>
      <c r="D44" s="295">
        <v>638.72</v>
      </c>
      <c r="E44" s="295">
        <v>501.21</v>
      </c>
      <c r="F44" s="295">
        <v>510.05</v>
      </c>
      <c r="G44" s="295">
        <v>628.89</v>
      </c>
      <c r="H44" s="295">
        <v>565.30999999999995</v>
      </c>
      <c r="I44" s="295">
        <v>629.46</v>
      </c>
      <c r="J44" s="295">
        <v>648.63</v>
      </c>
      <c r="K44" s="295">
        <v>649.30999999999995</v>
      </c>
      <c r="L44" s="295">
        <v>697.69</v>
      </c>
      <c r="M44" s="295">
        <v>666.51</v>
      </c>
      <c r="N44" s="295">
        <v>636.5</v>
      </c>
      <c r="O44" s="295">
        <v>813.93</v>
      </c>
      <c r="P44" s="295">
        <v>771.8</v>
      </c>
      <c r="Q44" s="295">
        <v>749.25</v>
      </c>
      <c r="R44" s="295">
        <v>565</v>
      </c>
      <c r="S44" s="295">
        <v>620.02</v>
      </c>
      <c r="T44" s="295">
        <v>545.92999999999995</v>
      </c>
      <c r="U44" s="295">
        <v>536.82000000000005</v>
      </c>
      <c r="V44" s="295">
        <v>540.71</v>
      </c>
      <c r="W44" s="295">
        <v>540.49</v>
      </c>
      <c r="X44" s="295">
        <v>635.62</v>
      </c>
    </row>
    <row r="45" spans="1:24" x14ac:dyDescent="0.2">
      <c r="A45" s="1" t="s">
        <v>59</v>
      </c>
      <c r="B45" t="s">
        <v>55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0</v>
      </c>
      <c r="W45" s="295">
        <v>0</v>
      </c>
      <c r="X45" s="295">
        <v>0</v>
      </c>
    </row>
    <row r="46" spans="1:24" x14ac:dyDescent="0.2">
      <c r="A46" s="1" t="s">
        <v>60</v>
      </c>
      <c r="B46" s="124" t="s">
        <v>57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  <c r="J46" s="295">
        <v>0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95">
        <v>0</v>
      </c>
      <c r="S46" s="295">
        <v>0</v>
      </c>
      <c r="T46" s="295">
        <v>0</v>
      </c>
      <c r="U46" s="295">
        <v>0</v>
      </c>
      <c r="V46" s="295">
        <v>0</v>
      </c>
      <c r="W46" s="295">
        <v>0</v>
      </c>
      <c r="X46" s="295">
        <v>0</v>
      </c>
    </row>
    <row r="47" spans="1:24" x14ac:dyDescent="0.2">
      <c r="A47" s="1" t="s">
        <v>61</v>
      </c>
      <c r="B47" s="124" t="s">
        <v>432</v>
      </c>
      <c r="C47" s="295">
        <v>16.68</v>
      </c>
      <c r="D47" s="295">
        <v>13.65</v>
      </c>
      <c r="E47" s="295">
        <v>9.6</v>
      </c>
      <c r="F47" s="295">
        <v>12.88</v>
      </c>
      <c r="G47" s="295">
        <v>10.69</v>
      </c>
      <c r="H47" s="295">
        <v>9.6</v>
      </c>
      <c r="I47" s="295">
        <v>13.2</v>
      </c>
      <c r="J47" s="295">
        <v>43.6</v>
      </c>
      <c r="K47" s="295">
        <v>58.39</v>
      </c>
      <c r="L47" s="295">
        <v>48.99</v>
      </c>
      <c r="M47" s="295">
        <v>47.77</v>
      </c>
      <c r="N47" s="295">
        <v>49.88</v>
      </c>
      <c r="O47" s="295">
        <v>135.15</v>
      </c>
      <c r="P47" s="295">
        <v>165.58</v>
      </c>
      <c r="Q47" s="295">
        <v>137.94999999999999</v>
      </c>
      <c r="R47" s="295">
        <v>72.3</v>
      </c>
      <c r="S47" s="295">
        <v>140.86000000000001</v>
      </c>
      <c r="T47" s="295">
        <v>165.39</v>
      </c>
      <c r="U47" s="295">
        <v>69.459999999999994</v>
      </c>
      <c r="V47" s="295">
        <v>102.8</v>
      </c>
      <c r="W47" s="295">
        <v>112.7</v>
      </c>
      <c r="X47" s="295">
        <v>69.5</v>
      </c>
    </row>
    <row r="48" spans="1:24" x14ac:dyDescent="0.2">
      <c r="A48" s="1" t="s">
        <v>968</v>
      </c>
      <c r="B48" t="s">
        <v>969</v>
      </c>
      <c r="C48" s="295">
        <v>110.58</v>
      </c>
      <c r="D48" s="295">
        <v>152.08000000000001</v>
      </c>
      <c r="E48" s="295">
        <v>214.77</v>
      </c>
      <c r="F48" s="295">
        <v>282.18</v>
      </c>
      <c r="G48" s="295">
        <v>329.54</v>
      </c>
      <c r="H48" s="295">
        <v>283.14999999999998</v>
      </c>
      <c r="I48" s="295">
        <v>238.5</v>
      </c>
      <c r="J48" s="295">
        <v>244.21</v>
      </c>
      <c r="K48" s="295">
        <v>217.44</v>
      </c>
      <c r="L48" s="295">
        <v>189.19</v>
      </c>
      <c r="M48" s="295">
        <v>151.94999999999999</v>
      </c>
      <c r="N48" s="295">
        <v>163.41</v>
      </c>
      <c r="O48" s="295">
        <v>193.23</v>
      </c>
      <c r="P48" s="295">
        <v>202.19</v>
      </c>
      <c r="Q48" s="295">
        <v>213.08</v>
      </c>
      <c r="R48" s="295">
        <v>222.26</v>
      </c>
      <c r="S48" s="295">
        <v>228.04</v>
      </c>
      <c r="T48" s="295">
        <v>241.05</v>
      </c>
      <c r="U48" s="295">
        <v>271.97000000000003</v>
      </c>
      <c r="V48" s="295">
        <v>247.84</v>
      </c>
      <c r="W48" s="295">
        <v>216.35</v>
      </c>
      <c r="X48" s="295">
        <v>255.44</v>
      </c>
    </row>
    <row r="49" spans="1:24" x14ac:dyDescent="0.2">
      <c r="A49" s="1" t="s">
        <v>970</v>
      </c>
      <c r="B49" t="s">
        <v>971</v>
      </c>
      <c r="C49" s="295">
        <v>0</v>
      </c>
      <c r="D49" s="295">
        <v>0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v>0</v>
      </c>
      <c r="R49" s="295">
        <v>0</v>
      </c>
      <c r="S49" s="295">
        <v>0</v>
      </c>
      <c r="T49" s="295">
        <v>0</v>
      </c>
      <c r="U49" s="295">
        <v>0</v>
      </c>
      <c r="V49" s="295">
        <v>0</v>
      </c>
      <c r="W49" s="295">
        <v>0</v>
      </c>
      <c r="X49" s="295">
        <v>0</v>
      </c>
    </row>
    <row r="50" spans="1:24" s="165" customFormat="1" ht="20.100000000000001" customHeight="1" x14ac:dyDescent="0.2">
      <c r="A50" s="771"/>
      <c r="B50" s="772" t="s">
        <v>5</v>
      </c>
      <c r="C50" s="773">
        <f>SUM(C30:C49)</f>
        <v>14131.890000000003</v>
      </c>
      <c r="D50" s="773">
        <f t="shared" ref="D50:X50" si="2">SUM(D30:D49)</f>
        <v>14380.760000000002</v>
      </c>
      <c r="E50" s="773">
        <f t="shared" si="2"/>
        <v>14813.9</v>
      </c>
      <c r="F50" s="773">
        <f t="shared" si="2"/>
        <v>15758.809999999998</v>
      </c>
      <c r="G50" s="773">
        <f t="shared" si="2"/>
        <v>17308.07</v>
      </c>
      <c r="H50" s="773">
        <f t="shared" si="2"/>
        <v>17740.18</v>
      </c>
      <c r="I50" s="773">
        <f t="shared" si="2"/>
        <v>16568.38</v>
      </c>
      <c r="J50" s="773">
        <f t="shared" si="2"/>
        <v>16604.5</v>
      </c>
      <c r="K50" s="773">
        <f t="shared" si="2"/>
        <v>15931.689999999999</v>
      </c>
      <c r="L50" s="773">
        <f t="shared" si="2"/>
        <v>17071.330000000002</v>
      </c>
      <c r="M50" s="773">
        <f t="shared" si="2"/>
        <v>18573.54</v>
      </c>
      <c r="N50" s="773">
        <f t="shared" si="2"/>
        <v>19433.169999999995</v>
      </c>
      <c r="O50" s="773">
        <f t="shared" si="2"/>
        <v>19908.79</v>
      </c>
      <c r="P50" s="773">
        <f t="shared" si="2"/>
        <v>20710.390000000003</v>
      </c>
      <c r="Q50" s="773">
        <f t="shared" si="2"/>
        <v>21050.55</v>
      </c>
      <c r="R50" s="773">
        <f t="shared" si="2"/>
        <v>20529.080000000002</v>
      </c>
      <c r="S50" s="773">
        <f t="shared" si="2"/>
        <v>21159.580000000005</v>
      </c>
      <c r="T50" s="773">
        <f t="shared" si="2"/>
        <v>21730.02</v>
      </c>
      <c r="U50" s="773">
        <f t="shared" si="2"/>
        <v>21145.890000000003</v>
      </c>
      <c r="V50" s="773">
        <f t="shared" si="2"/>
        <v>22280.600000000002</v>
      </c>
      <c r="W50" s="773">
        <f t="shared" si="2"/>
        <v>23743.230000000003</v>
      </c>
      <c r="X50" s="773">
        <f t="shared" si="2"/>
        <v>25470.039999999997</v>
      </c>
    </row>
    <row r="51" spans="1:24" s="165" customFormat="1" ht="20.100000000000001" customHeight="1" x14ac:dyDescent="0.2">
      <c r="A51" s="768"/>
      <c r="B51" s="776" t="s">
        <v>454</v>
      </c>
      <c r="C51" s="777">
        <v>439.48</v>
      </c>
      <c r="D51" s="777">
        <v>434.51</v>
      </c>
      <c r="E51" s="777">
        <v>445.96000000000004</v>
      </c>
      <c r="F51" s="777">
        <v>1743.47</v>
      </c>
      <c r="G51" s="777">
        <v>1975.67</v>
      </c>
      <c r="H51" s="777">
        <v>1629.73</v>
      </c>
      <c r="I51" s="777">
        <v>1809.59</v>
      </c>
      <c r="J51" s="777">
        <v>2076.0300000000002</v>
      </c>
      <c r="K51" s="777">
        <v>927.76</v>
      </c>
      <c r="L51" s="777">
        <v>1144.9000000000001</v>
      </c>
      <c r="M51" s="777">
        <v>1114.1199999999999</v>
      </c>
      <c r="N51" s="777">
        <v>1525.58</v>
      </c>
      <c r="O51" s="777">
        <v>2128.56</v>
      </c>
      <c r="P51" s="777">
        <v>2771.8500000000004</v>
      </c>
      <c r="Q51" s="777">
        <v>2653.9699999999993</v>
      </c>
      <c r="R51" s="777">
        <v>2704.3200000000006</v>
      </c>
      <c r="S51" s="777">
        <v>2855.39</v>
      </c>
      <c r="T51" s="777">
        <v>2964.7299999999996</v>
      </c>
      <c r="U51" s="777">
        <v>2352.8099999999995</v>
      </c>
      <c r="V51" s="777">
        <v>2369.41</v>
      </c>
      <c r="W51" s="777">
        <v>2379.91</v>
      </c>
      <c r="X51" s="777">
        <v>2566.3300000000004</v>
      </c>
    </row>
    <row r="52" spans="1:24" s="46" customFormat="1" ht="16.5" customHeight="1" x14ac:dyDescent="0.2">
      <c r="A52" s="104" t="s">
        <v>455</v>
      </c>
      <c r="B52" s="103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</row>
    <row r="53" spans="1:24" s="46" customFormat="1" x14ac:dyDescent="0.2">
      <c r="A53" s="103" t="s">
        <v>641</v>
      </c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</row>
    <row r="54" spans="1:24" x14ac:dyDescent="0.2">
      <c r="R54"/>
    </row>
    <row r="55" spans="1:24" ht="20.100000000000001" customHeight="1" x14ac:dyDescent="0.2">
      <c r="A55" s="45" t="str">
        <f>Index!B43</f>
        <v>Table 4k    Employment in private sector by industry, average wage and salary rates, FY2004-FY2018</v>
      </c>
      <c r="R55"/>
    </row>
    <row r="56" spans="1:24" s="32" customFormat="1" ht="20.100000000000001" customHeight="1" x14ac:dyDescent="0.2">
      <c r="A56" s="17"/>
      <c r="B56" s="16"/>
      <c r="C56" s="49" t="str">
        <f>C2</f>
        <v>FY1997</v>
      </c>
      <c r="D56" s="49" t="str">
        <f t="shared" ref="D56:R56" si="3">D2</f>
        <v>FY1998</v>
      </c>
      <c r="E56" s="49" t="str">
        <f t="shared" si="3"/>
        <v>FY1999</v>
      </c>
      <c r="F56" s="49" t="str">
        <f t="shared" si="3"/>
        <v>FY2000</v>
      </c>
      <c r="G56" s="49" t="str">
        <f t="shared" si="3"/>
        <v>FY2001</v>
      </c>
      <c r="H56" s="49" t="str">
        <f t="shared" si="3"/>
        <v>FY2002</v>
      </c>
      <c r="I56" s="49" t="str">
        <f t="shared" si="3"/>
        <v>FY2003</v>
      </c>
      <c r="J56" s="49" t="str">
        <f t="shared" si="3"/>
        <v>FY2004</v>
      </c>
      <c r="K56" s="49" t="str">
        <f t="shared" si="3"/>
        <v>FY2005</v>
      </c>
      <c r="L56" s="49" t="str">
        <f t="shared" si="3"/>
        <v>FY2006</v>
      </c>
      <c r="M56" s="49" t="str">
        <f t="shared" si="3"/>
        <v>FY2007</v>
      </c>
      <c r="N56" s="49" t="str">
        <f t="shared" si="3"/>
        <v>FY2008</v>
      </c>
      <c r="O56" s="49" t="str">
        <f t="shared" si="3"/>
        <v>FY2009</v>
      </c>
      <c r="P56" s="49" t="str">
        <f t="shared" si="3"/>
        <v>FY2010</v>
      </c>
      <c r="Q56" s="49" t="str">
        <f t="shared" si="3"/>
        <v>FY2011</v>
      </c>
      <c r="R56" s="49" t="str">
        <f t="shared" si="3"/>
        <v>FY2012</v>
      </c>
      <c r="S56" s="49" t="str">
        <f t="shared" ref="S56:T56" si="4">S2</f>
        <v>FY2013</v>
      </c>
      <c r="T56" s="49" t="str">
        <f t="shared" si="4"/>
        <v>FY2014</v>
      </c>
      <c r="U56" s="49" t="str">
        <f t="shared" ref="U56:X56" si="5">U2</f>
        <v>FY2015</v>
      </c>
      <c r="V56" s="49" t="str">
        <f t="shared" si="5"/>
        <v>FY2016</v>
      </c>
      <c r="W56" s="49" t="str">
        <f t="shared" ref="W56" si="6">W2</f>
        <v>FY2017</v>
      </c>
      <c r="X56" s="49" t="str">
        <f t="shared" si="5"/>
        <v>FY2018</v>
      </c>
    </row>
    <row r="57" spans="1:24" ht="20.100000000000001" customHeight="1" x14ac:dyDescent="0.2">
      <c r="A57" s="1" t="s">
        <v>954</v>
      </c>
      <c r="B57" t="s">
        <v>955</v>
      </c>
      <c r="C57" s="295" t="str">
        <f>IF(C3&gt;9,C30/C3*1000,"..")</f>
        <v>..</v>
      </c>
      <c r="D57" s="295" t="str">
        <f t="shared" ref="D57:X69" si="7">IF(D3&gt;9,D30/D3*1000,"..")</f>
        <v>..</v>
      </c>
      <c r="E57" s="295" t="str">
        <f t="shared" si="7"/>
        <v>..</v>
      </c>
      <c r="F57" s="295" t="str">
        <f t="shared" si="7"/>
        <v>..</v>
      </c>
      <c r="G57" s="295" t="str">
        <f t="shared" si="7"/>
        <v>..</v>
      </c>
      <c r="H57" s="295" t="str">
        <f t="shared" si="7"/>
        <v>..</v>
      </c>
      <c r="I57" s="295" t="str">
        <f t="shared" si="7"/>
        <v>..</v>
      </c>
      <c r="J57" s="295" t="str">
        <f t="shared" si="7"/>
        <v>..</v>
      </c>
      <c r="K57" s="295" t="str">
        <f t="shared" si="7"/>
        <v>..</v>
      </c>
      <c r="L57" s="295" t="str">
        <f t="shared" si="7"/>
        <v>..</v>
      </c>
      <c r="M57" s="295" t="str">
        <f t="shared" si="7"/>
        <v>..</v>
      </c>
      <c r="N57" s="295" t="str">
        <f t="shared" si="7"/>
        <v>..</v>
      </c>
      <c r="O57" s="295" t="str">
        <f t="shared" si="7"/>
        <v>..</v>
      </c>
      <c r="P57" s="295" t="str">
        <f t="shared" si="7"/>
        <v>..</v>
      </c>
      <c r="Q57" s="295" t="str">
        <f t="shared" si="7"/>
        <v>..</v>
      </c>
      <c r="R57" s="295" t="str">
        <f t="shared" si="7"/>
        <v>..</v>
      </c>
      <c r="S57" s="295" t="str">
        <f t="shared" si="7"/>
        <v>..</v>
      </c>
      <c r="T57" s="295" t="str">
        <f t="shared" si="7"/>
        <v>..</v>
      </c>
      <c r="U57" s="295" t="str">
        <f t="shared" si="7"/>
        <v>..</v>
      </c>
      <c r="V57" s="295" t="str">
        <f t="shared" si="7"/>
        <v>..</v>
      </c>
      <c r="W57" s="295" t="str">
        <f t="shared" si="7"/>
        <v>..</v>
      </c>
      <c r="X57" s="295" t="str">
        <f t="shared" si="7"/>
        <v>..</v>
      </c>
    </row>
    <row r="58" spans="1:24" x14ac:dyDescent="0.2">
      <c r="A58" s="1" t="s">
        <v>956</v>
      </c>
      <c r="B58" s="46" t="s">
        <v>957</v>
      </c>
      <c r="C58" s="295">
        <f t="shared" ref="C58:R78" si="8">IF(C4&gt;9,C31/C4*1000,"..")</f>
        <v>6392.6470588235297</v>
      </c>
      <c r="D58" s="295">
        <f t="shared" si="8"/>
        <v>5377.9904306220096</v>
      </c>
      <c r="E58" s="295">
        <f t="shared" si="8"/>
        <v>7958.8516746411487</v>
      </c>
      <c r="F58" s="295">
        <f t="shared" si="8"/>
        <v>8127.1099368853666</v>
      </c>
      <c r="G58" s="295">
        <f t="shared" si="8"/>
        <v>7699.2709599027939</v>
      </c>
      <c r="H58" s="295">
        <f t="shared" si="8"/>
        <v>4438.0444444444447</v>
      </c>
      <c r="I58" s="295">
        <f t="shared" si="8"/>
        <v>5317.7401129943501</v>
      </c>
      <c r="J58" s="295">
        <f t="shared" si="8"/>
        <v>6548.7378640776697</v>
      </c>
      <c r="K58" s="295">
        <f t="shared" si="8"/>
        <v>6487.5</v>
      </c>
      <c r="L58" s="295">
        <f t="shared" si="8"/>
        <v>6403.9272727272719</v>
      </c>
      <c r="M58" s="295">
        <f t="shared" si="8"/>
        <v>6243.0434782608691</v>
      </c>
      <c r="N58" s="295">
        <f t="shared" si="8"/>
        <v>6010.9972883398623</v>
      </c>
      <c r="O58" s="295">
        <f t="shared" si="8"/>
        <v>5252.3711340206191</v>
      </c>
      <c r="P58" s="295">
        <f t="shared" si="8"/>
        <v>4315.6085918854415</v>
      </c>
      <c r="Q58" s="295">
        <f t="shared" si="8"/>
        <v>4537.7035490605422</v>
      </c>
      <c r="R58" s="295">
        <f t="shared" si="8"/>
        <v>4275.2813289443466</v>
      </c>
      <c r="S58" s="295">
        <f t="shared" si="7"/>
        <v>4581.0850014505368</v>
      </c>
      <c r="T58" s="295">
        <f t="shared" si="7"/>
        <v>5091.3533834586469</v>
      </c>
      <c r="U58" s="295">
        <f t="shared" si="7"/>
        <v>5268.0083857442351</v>
      </c>
      <c r="V58" s="295">
        <f t="shared" si="7"/>
        <v>6133.6625514403295</v>
      </c>
      <c r="W58" s="295">
        <f t="shared" si="7"/>
        <v>6495.4325259515572</v>
      </c>
      <c r="X58" s="295">
        <f t="shared" si="7"/>
        <v>6818.1021897810224</v>
      </c>
    </row>
    <row r="59" spans="1:24" x14ac:dyDescent="0.2">
      <c r="A59" s="1" t="s">
        <v>41</v>
      </c>
      <c r="B59" t="s">
        <v>958</v>
      </c>
      <c r="C59" s="295" t="str">
        <f t="shared" si="8"/>
        <v>..</v>
      </c>
      <c r="D59" s="295" t="str">
        <f t="shared" si="7"/>
        <v>..</v>
      </c>
      <c r="E59" s="295" t="str">
        <f t="shared" si="7"/>
        <v>..</v>
      </c>
      <c r="F59" s="295" t="str">
        <f t="shared" si="7"/>
        <v>..</v>
      </c>
      <c r="G59" s="295" t="str">
        <f t="shared" si="7"/>
        <v>..</v>
      </c>
      <c r="H59" s="295" t="str">
        <f t="shared" si="7"/>
        <v>..</v>
      </c>
      <c r="I59" s="295" t="str">
        <f t="shared" si="7"/>
        <v>..</v>
      </c>
      <c r="J59" s="295" t="str">
        <f t="shared" si="7"/>
        <v>..</v>
      </c>
      <c r="K59" s="295" t="str">
        <f t="shared" si="7"/>
        <v>..</v>
      </c>
      <c r="L59" s="295" t="str">
        <f t="shared" si="7"/>
        <v>..</v>
      </c>
      <c r="M59" s="295" t="str">
        <f t="shared" si="7"/>
        <v>..</v>
      </c>
      <c r="N59" s="295" t="str">
        <f t="shared" si="7"/>
        <v>..</v>
      </c>
      <c r="O59" s="295" t="str">
        <f t="shared" si="7"/>
        <v>..</v>
      </c>
      <c r="P59" s="295" t="str">
        <f t="shared" si="7"/>
        <v>..</v>
      </c>
      <c r="Q59" s="295" t="str">
        <f t="shared" si="7"/>
        <v>..</v>
      </c>
      <c r="R59" s="295" t="str">
        <f t="shared" si="7"/>
        <v>..</v>
      </c>
      <c r="S59" s="295" t="str">
        <f t="shared" si="7"/>
        <v>..</v>
      </c>
      <c r="T59" s="295" t="str">
        <f t="shared" si="7"/>
        <v>..</v>
      </c>
      <c r="U59" s="295" t="str">
        <f t="shared" si="7"/>
        <v>..</v>
      </c>
      <c r="V59" s="295" t="str">
        <f t="shared" si="7"/>
        <v>..</v>
      </c>
      <c r="W59" s="295" t="str">
        <f t="shared" si="7"/>
        <v>..</v>
      </c>
      <c r="X59" s="295" t="str">
        <f t="shared" si="7"/>
        <v>..</v>
      </c>
    </row>
    <row r="60" spans="1:24" x14ac:dyDescent="0.2">
      <c r="A60" s="1" t="s">
        <v>42</v>
      </c>
      <c r="B60" t="s">
        <v>44</v>
      </c>
      <c r="C60" s="295">
        <f t="shared" si="8"/>
        <v>4559.3693693693704</v>
      </c>
      <c r="D60" s="295">
        <f t="shared" si="7"/>
        <v>4401.5925058548009</v>
      </c>
      <c r="E60" s="295">
        <f t="shared" si="7"/>
        <v>4818.2089552238804</v>
      </c>
      <c r="F60" s="295">
        <f t="shared" si="7"/>
        <v>2223.7755587256302</v>
      </c>
      <c r="G60" s="295">
        <f t="shared" si="7"/>
        <v>2395.6725627313863</v>
      </c>
      <c r="H60" s="295">
        <f t="shared" si="7"/>
        <v>2397.9312655294675</v>
      </c>
      <c r="I60" s="295">
        <f t="shared" si="7"/>
        <v>2100.5067567567567</v>
      </c>
      <c r="J60" s="295">
        <f t="shared" si="7"/>
        <v>2077.3890608875131</v>
      </c>
      <c r="K60" s="295">
        <f t="shared" si="7"/>
        <v>3643.2468996617808</v>
      </c>
      <c r="L60" s="295">
        <f t="shared" si="7"/>
        <v>3540.5044870240117</v>
      </c>
      <c r="M60" s="295">
        <f t="shared" si="7"/>
        <v>3697.1810875861788</v>
      </c>
      <c r="N60" s="295">
        <f t="shared" si="7"/>
        <v>3071.8310526066575</v>
      </c>
      <c r="O60" s="295">
        <f t="shared" si="7"/>
        <v>2467.6187076044271</v>
      </c>
      <c r="P60" s="295">
        <f t="shared" si="7"/>
        <v>1816.2345909600299</v>
      </c>
      <c r="Q60" s="295">
        <f t="shared" si="7"/>
        <v>2137.06165947729</v>
      </c>
      <c r="R60" s="295">
        <f t="shared" si="7"/>
        <v>2091.877642377518</v>
      </c>
      <c r="S60" s="295">
        <f t="shared" si="7"/>
        <v>2260.7022394249379</v>
      </c>
      <c r="T60" s="295">
        <f t="shared" si="7"/>
        <v>2655.9879344194092</v>
      </c>
      <c r="U60" s="295">
        <f t="shared" si="7"/>
        <v>2730.7312925170072</v>
      </c>
      <c r="V60" s="295">
        <f t="shared" si="7"/>
        <v>2629.2905399656247</v>
      </c>
      <c r="W60" s="295">
        <f t="shared" si="7"/>
        <v>3210.9251101321584</v>
      </c>
      <c r="X60" s="295">
        <f t="shared" si="7"/>
        <v>3084.9113452513561</v>
      </c>
    </row>
    <row r="61" spans="1:24" x14ac:dyDescent="0.2">
      <c r="A61" s="1" t="s">
        <v>43</v>
      </c>
      <c r="B61" t="s">
        <v>959</v>
      </c>
      <c r="C61" s="295" t="str">
        <f t="shared" si="8"/>
        <v>..</v>
      </c>
      <c r="D61" s="295" t="str">
        <f t="shared" si="7"/>
        <v>..</v>
      </c>
      <c r="E61" s="295" t="str">
        <f t="shared" si="7"/>
        <v>..</v>
      </c>
      <c r="F61" s="295" t="str">
        <f t="shared" si="7"/>
        <v>..</v>
      </c>
      <c r="G61" s="295" t="str">
        <f t="shared" si="7"/>
        <v>..</v>
      </c>
      <c r="H61" s="295" t="str">
        <f t="shared" si="7"/>
        <v>..</v>
      </c>
      <c r="I61" s="295" t="str">
        <f t="shared" si="7"/>
        <v>..</v>
      </c>
      <c r="J61" s="295" t="str">
        <f t="shared" si="7"/>
        <v>..</v>
      </c>
      <c r="K61" s="295" t="str">
        <f t="shared" si="7"/>
        <v>..</v>
      </c>
      <c r="L61" s="295" t="str">
        <f t="shared" si="7"/>
        <v>..</v>
      </c>
      <c r="M61" s="295" t="str">
        <f t="shared" si="7"/>
        <v>..</v>
      </c>
      <c r="N61" s="295" t="str">
        <f t="shared" si="7"/>
        <v>..</v>
      </c>
      <c r="O61" s="295" t="str">
        <f t="shared" si="7"/>
        <v>..</v>
      </c>
      <c r="P61" s="295" t="str">
        <f t="shared" si="7"/>
        <v>..</v>
      </c>
      <c r="Q61" s="295" t="str">
        <f t="shared" si="7"/>
        <v>..</v>
      </c>
      <c r="R61" s="295" t="str">
        <f t="shared" si="7"/>
        <v>..</v>
      </c>
      <c r="S61" s="295" t="str">
        <f t="shared" si="7"/>
        <v>..</v>
      </c>
      <c r="T61" s="295" t="str">
        <f t="shared" si="7"/>
        <v>..</v>
      </c>
      <c r="U61" s="295" t="str">
        <f t="shared" si="7"/>
        <v>..</v>
      </c>
      <c r="V61" s="295" t="str">
        <f t="shared" si="7"/>
        <v>..</v>
      </c>
      <c r="W61" s="295" t="str">
        <f t="shared" si="7"/>
        <v>..</v>
      </c>
      <c r="X61" s="295" t="str">
        <f t="shared" si="7"/>
        <v>..</v>
      </c>
    </row>
    <row r="62" spans="1:24" x14ac:dyDescent="0.2">
      <c r="A62" s="1" t="s">
        <v>45</v>
      </c>
      <c r="B62" t="s">
        <v>960</v>
      </c>
      <c r="C62" s="295" t="str">
        <f t="shared" si="8"/>
        <v>..</v>
      </c>
      <c r="D62" s="295" t="str">
        <f t="shared" si="7"/>
        <v>..</v>
      </c>
      <c r="E62" s="295" t="str">
        <f t="shared" si="7"/>
        <v>..</v>
      </c>
      <c r="F62" s="295" t="str">
        <f t="shared" si="7"/>
        <v>..</v>
      </c>
      <c r="G62" s="295" t="str">
        <f t="shared" si="7"/>
        <v>..</v>
      </c>
      <c r="H62" s="295" t="str">
        <f t="shared" si="7"/>
        <v>..</v>
      </c>
      <c r="I62" s="295" t="str">
        <f t="shared" si="7"/>
        <v>..</v>
      </c>
      <c r="J62" s="295" t="str">
        <f t="shared" si="7"/>
        <v>..</v>
      </c>
      <c r="K62" s="295" t="str">
        <f t="shared" si="7"/>
        <v>..</v>
      </c>
      <c r="L62" s="295" t="str">
        <f t="shared" si="7"/>
        <v>..</v>
      </c>
      <c r="M62" s="295" t="str">
        <f t="shared" si="7"/>
        <v>..</v>
      </c>
      <c r="N62" s="295" t="str">
        <f t="shared" si="7"/>
        <v>..</v>
      </c>
      <c r="O62" s="295" t="str">
        <f t="shared" si="7"/>
        <v>..</v>
      </c>
      <c r="P62" s="295" t="str">
        <f t="shared" si="7"/>
        <v>..</v>
      </c>
      <c r="Q62" s="295" t="str">
        <f t="shared" si="7"/>
        <v>..</v>
      </c>
      <c r="R62" s="295" t="str">
        <f t="shared" si="7"/>
        <v>..</v>
      </c>
      <c r="S62" s="295" t="str">
        <f t="shared" si="7"/>
        <v>..</v>
      </c>
      <c r="T62" s="295" t="str">
        <f t="shared" si="7"/>
        <v>..</v>
      </c>
      <c r="U62" s="295" t="str">
        <f t="shared" si="7"/>
        <v>..</v>
      </c>
      <c r="V62" s="295" t="str">
        <f t="shared" si="7"/>
        <v>..</v>
      </c>
      <c r="W62" s="295" t="str">
        <f t="shared" si="7"/>
        <v>..</v>
      </c>
      <c r="X62" s="295" t="str">
        <f t="shared" si="7"/>
        <v>..</v>
      </c>
    </row>
    <row r="63" spans="1:24" x14ac:dyDescent="0.2">
      <c r="A63" s="1" t="s">
        <v>46</v>
      </c>
      <c r="B63" t="s">
        <v>47</v>
      </c>
      <c r="C63" s="295">
        <f t="shared" si="8"/>
        <v>6363.2495164410066</v>
      </c>
      <c r="D63" s="295">
        <f t="shared" si="7"/>
        <v>5852.084443073818</v>
      </c>
      <c r="E63" s="295">
        <f t="shared" si="7"/>
        <v>6108.3160083160074</v>
      </c>
      <c r="F63" s="295">
        <f t="shared" si="7"/>
        <v>6026.5770523283736</v>
      </c>
      <c r="G63" s="295">
        <f t="shared" si="7"/>
        <v>6018.9553496208928</v>
      </c>
      <c r="H63" s="295">
        <f t="shared" si="7"/>
        <v>5405.8506224066396</v>
      </c>
      <c r="I63" s="295">
        <f t="shared" si="7"/>
        <v>5356.7213114754104</v>
      </c>
      <c r="J63" s="295">
        <f t="shared" si="7"/>
        <v>5058.0207621681966</v>
      </c>
      <c r="K63" s="295">
        <f t="shared" si="7"/>
        <v>4900.890625</v>
      </c>
      <c r="L63" s="295">
        <f t="shared" si="7"/>
        <v>5322.9721362229102</v>
      </c>
      <c r="M63" s="295">
        <f t="shared" si="7"/>
        <v>5325.9842519685035</v>
      </c>
      <c r="N63" s="295">
        <f t="shared" si="7"/>
        <v>5764.6587215601294</v>
      </c>
      <c r="O63" s="295">
        <f t="shared" si="7"/>
        <v>6264.729344729345</v>
      </c>
      <c r="P63" s="295">
        <f t="shared" si="7"/>
        <v>6586.1362007168455</v>
      </c>
      <c r="Q63" s="295">
        <f t="shared" si="7"/>
        <v>6750.2678571428569</v>
      </c>
      <c r="R63" s="295">
        <f t="shared" si="7"/>
        <v>7152.170887837462</v>
      </c>
      <c r="S63" s="295">
        <f t="shared" si="7"/>
        <v>7505.1759834368531</v>
      </c>
      <c r="T63" s="295">
        <f t="shared" si="7"/>
        <v>7678.949536560247</v>
      </c>
      <c r="U63" s="295">
        <f t="shared" si="7"/>
        <v>7776.6096423017116</v>
      </c>
      <c r="V63" s="295">
        <f t="shared" si="7"/>
        <v>7670.3641948222921</v>
      </c>
      <c r="W63" s="295">
        <f t="shared" si="7"/>
        <v>6664.0461351470167</v>
      </c>
      <c r="X63" s="295">
        <f t="shared" si="7"/>
        <v>7960.5270457697643</v>
      </c>
    </row>
    <row r="64" spans="1:24" x14ac:dyDescent="0.2">
      <c r="A64" s="1" t="s">
        <v>48</v>
      </c>
      <c r="B64" t="s">
        <v>961</v>
      </c>
      <c r="C64" s="295">
        <f t="shared" si="8"/>
        <v>5343.7237569060771</v>
      </c>
      <c r="D64" s="295">
        <f t="shared" si="7"/>
        <v>5457.7156005122752</v>
      </c>
      <c r="E64" s="295">
        <f t="shared" si="7"/>
        <v>5707.7227722772286</v>
      </c>
      <c r="F64" s="295">
        <f t="shared" si="7"/>
        <v>5479.956634865569</v>
      </c>
      <c r="G64" s="295">
        <f t="shared" si="7"/>
        <v>5397.5231438906258</v>
      </c>
      <c r="H64" s="295">
        <f t="shared" si="7"/>
        <v>5276.1612077903665</v>
      </c>
      <c r="I64" s="295">
        <f t="shared" si="7"/>
        <v>4805.4544241192907</v>
      </c>
      <c r="J64" s="295">
        <f t="shared" si="7"/>
        <v>4249.3915475534159</v>
      </c>
      <c r="K64" s="295">
        <f t="shared" si="7"/>
        <v>4184.8672707041806</v>
      </c>
      <c r="L64" s="295">
        <f t="shared" si="7"/>
        <v>4185.2282835175274</v>
      </c>
      <c r="M64" s="295">
        <f t="shared" si="7"/>
        <v>4326.8503874501566</v>
      </c>
      <c r="N64" s="295">
        <f t="shared" si="7"/>
        <v>4404.3342562906828</v>
      </c>
      <c r="O64" s="295">
        <f t="shared" si="7"/>
        <v>4809.5431721075529</v>
      </c>
      <c r="P64" s="295">
        <f t="shared" si="7"/>
        <v>4841.5561066336013</v>
      </c>
      <c r="Q64" s="295">
        <f t="shared" si="7"/>
        <v>5106.8199836521972</v>
      </c>
      <c r="R64" s="295">
        <f t="shared" si="7"/>
        <v>5084.9373937609234</v>
      </c>
      <c r="S64" s="295">
        <f t="shared" si="7"/>
        <v>4964.872810511788</v>
      </c>
      <c r="T64" s="295">
        <f t="shared" si="7"/>
        <v>5215.1282654227489</v>
      </c>
      <c r="U64" s="295">
        <f t="shared" si="7"/>
        <v>5331.5196421082064</v>
      </c>
      <c r="V64" s="295">
        <f t="shared" si="7"/>
        <v>5605.4388802172843</v>
      </c>
      <c r="W64" s="295">
        <f t="shared" si="7"/>
        <v>5934.6598195507568</v>
      </c>
      <c r="X64" s="295">
        <f t="shared" si="7"/>
        <v>6368.8648610900964</v>
      </c>
    </row>
    <row r="65" spans="1:24" x14ac:dyDescent="0.2">
      <c r="A65" s="1" t="s">
        <v>49</v>
      </c>
      <c r="B65" t="s">
        <v>962</v>
      </c>
      <c r="C65" s="295">
        <f t="shared" si="8"/>
        <v>6589.6070510466388</v>
      </c>
      <c r="D65" s="295">
        <f t="shared" si="7"/>
        <v>7009.3140794223818</v>
      </c>
      <c r="E65" s="295">
        <f t="shared" si="7"/>
        <v>6838.5786802030452</v>
      </c>
      <c r="F65" s="295">
        <f t="shared" si="7"/>
        <v>7105.3006277910808</v>
      </c>
      <c r="G65" s="295">
        <f t="shared" si="7"/>
        <v>6743.6572072918616</v>
      </c>
      <c r="H65" s="295">
        <f t="shared" si="7"/>
        <v>6210.4283965728264</v>
      </c>
      <c r="I65" s="295">
        <f t="shared" si="7"/>
        <v>6202.7616926503342</v>
      </c>
      <c r="J65" s="295">
        <f t="shared" si="7"/>
        <v>5773.5300693047175</v>
      </c>
      <c r="K65" s="295">
        <f t="shared" si="7"/>
        <v>5007.2356805881163</v>
      </c>
      <c r="L65" s="295">
        <f t="shared" si="7"/>
        <v>4768.7007079217256</v>
      </c>
      <c r="M65" s="295">
        <f t="shared" si="7"/>
        <v>4717.39420935412</v>
      </c>
      <c r="N65" s="295">
        <f t="shared" si="7"/>
        <v>5628.767053553247</v>
      </c>
      <c r="O65" s="295">
        <f t="shared" si="7"/>
        <v>5110.4169765481683</v>
      </c>
      <c r="P65" s="295">
        <f t="shared" si="7"/>
        <v>5612.5009661711283</v>
      </c>
      <c r="Q65" s="295">
        <f t="shared" si="7"/>
        <v>6149.7349823321547</v>
      </c>
      <c r="R65" s="295">
        <f t="shared" si="7"/>
        <v>5938.3549783549779</v>
      </c>
      <c r="S65" s="295">
        <f t="shared" si="7"/>
        <v>5519.621702339472</v>
      </c>
      <c r="T65" s="295">
        <f t="shared" si="7"/>
        <v>5241.3811420982729</v>
      </c>
      <c r="U65" s="295">
        <f t="shared" si="7"/>
        <v>5642.3996308260275</v>
      </c>
      <c r="V65" s="295">
        <f t="shared" si="7"/>
        <v>5986.5275707898654</v>
      </c>
      <c r="W65" s="295">
        <f t="shared" si="7"/>
        <v>7040.2035379113358</v>
      </c>
      <c r="X65" s="295">
        <f t="shared" si="7"/>
        <v>7470.7805170176671</v>
      </c>
    </row>
    <row r="66" spans="1:24" x14ac:dyDescent="0.2">
      <c r="A66" s="1" t="s">
        <v>50</v>
      </c>
      <c r="B66" t="s">
        <v>963</v>
      </c>
      <c r="C66" s="295">
        <f t="shared" si="8"/>
        <v>5727.1970254463768</v>
      </c>
      <c r="D66" s="295">
        <f t="shared" si="7"/>
        <v>4922.3039999999992</v>
      </c>
      <c r="E66" s="295">
        <f t="shared" si="7"/>
        <v>4736.1538461538466</v>
      </c>
      <c r="F66" s="295">
        <f t="shared" si="7"/>
        <v>5075.6730101091607</v>
      </c>
      <c r="G66" s="295">
        <f t="shared" si="7"/>
        <v>5023.5467701511843</v>
      </c>
      <c r="H66" s="295">
        <f t="shared" si="7"/>
        <v>4802.4125149211532</v>
      </c>
      <c r="I66" s="295">
        <f t="shared" si="7"/>
        <v>4372.9380053908353</v>
      </c>
      <c r="J66" s="295">
        <f t="shared" si="7"/>
        <v>5129.3977340488973</v>
      </c>
      <c r="K66" s="295">
        <f t="shared" si="7"/>
        <v>5625.03251990218</v>
      </c>
      <c r="L66" s="295">
        <f t="shared" si="7"/>
        <v>5190.9981782775303</v>
      </c>
      <c r="M66" s="295">
        <f t="shared" si="7"/>
        <v>5302.2771865152508</v>
      </c>
      <c r="N66" s="295">
        <f t="shared" si="7"/>
        <v>5122.9607698001491</v>
      </c>
      <c r="O66" s="295">
        <f t="shared" si="7"/>
        <v>5407.784000250289</v>
      </c>
      <c r="P66" s="295">
        <f t="shared" si="7"/>
        <v>5521.7977528089887</v>
      </c>
      <c r="Q66" s="295">
        <f t="shared" si="7"/>
        <v>5520.7757166947713</v>
      </c>
      <c r="R66" s="295">
        <f t="shared" si="7"/>
        <v>5783.25259515571</v>
      </c>
      <c r="S66" s="295">
        <f t="shared" si="7"/>
        <v>5371.6131795951887</v>
      </c>
      <c r="T66" s="295">
        <f t="shared" si="7"/>
        <v>5132.4620016153904</v>
      </c>
      <c r="U66" s="295">
        <f t="shared" si="7"/>
        <v>4991.1152416356872</v>
      </c>
      <c r="V66" s="295">
        <f t="shared" si="7"/>
        <v>4968.7321578505462</v>
      </c>
      <c r="W66" s="295">
        <f t="shared" si="7"/>
        <v>5403.8798283261813</v>
      </c>
      <c r="X66" s="295">
        <f t="shared" si="7"/>
        <v>5848.1488042515502</v>
      </c>
    </row>
    <row r="67" spans="1:24" x14ac:dyDescent="0.2">
      <c r="A67" s="1" t="s">
        <v>51</v>
      </c>
      <c r="B67" t="s">
        <v>964</v>
      </c>
      <c r="C67" s="295" t="str">
        <f t="shared" si="8"/>
        <v>..</v>
      </c>
      <c r="D67" s="295" t="str">
        <f t="shared" si="7"/>
        <v>..</v>
      </c>
      <c r="E67" s="295" t="str">
        <f t="shared" si="7"/>
        <v>..</v>
      </c>
      <c r="F67" s="295" t="str">
        <f t="shared" si="7"/>
        <v>..</v>
      </c>
      <c r="G67" s="295" t="str">
        <f t="shared" si="7"/>
        <v>..</v>
      </c>
      <c r="H67" s="295" t="str">
        <f t="shared" si="7"/>
        <v>..</v>
      </c>
      <c r="I67" s="295" t="str">
        <f t="shared" si="7"/>
        <v>..</v>
      </c>
      <c r="J67" s="295" t="str">
        <f t="shared" si="7"/>
        <v>..</v>
      </c>
      <c r="K67" s="295" t="str">
        <f t="shared" si="7"/>
        <v>..</v>
      </c>
      <c r="L67" s="295" t="str">
        <f t="shared" si="7"/>
        <v>..</v>
      </c>
      <c r="M67" s="295" t="str">
        <f t="shared" si="7"/>
        <v>..</v>
      </c>
      <c r="N67" s="295" t="str">
        <f t="shared" si="7"/>
        <v>..</v>
      </c>
      <c r="O67" s="295" t="str">
        <f t="shared" si="7"/>
        <v>..</v>
      </c>
      <c r="P67" s="295" t="str">
        <f t="shared" si="7"/>
        <v>..</v>
      </c>
      <c r="Q67" s="295" t="str">
        <f t="shared" si="7"/>
        <v>..</v>
      </c>
      <c r="R67" s="295" t="str">
        <f t="shared" si="7"/>
        <v>..</v>
      </c>
      <c r="S67" s="295" t="str">
        <f t="shared" si="7"/>
        <v>..</v>
      </c>
      <c r="T67" s="295" t="str">
        <f t="shared" si="7"/>
        <v>..</v>
      </c>
      <c r="U67" s="295" t="str">
        <f t="shared" si="7"/>
        <v>..</v>
      </c>
      <c r="V67" s="295" t="str">
        <f t="shared" si="7"/>
        <v>..</v>
      </c>
      <c r="W67" s="295" t="str">
        <f t="shared" si="7"/>
        <v>..</v>
      </c>
      <c r="X67" s="295" t="str">
        <f t="shared" si="7"/>
        <v>..</v>
      </c>
    </row>
    <row r="68" spans="1:24" x14ac:dyDescent="0.2">
      <c r="A68" s="1" t="s">
        <v>53</v>
      </c>
      <c r="B68" t="s">
        <v>52</v>
      </c>
      <c r="C68" s="295" t="str">
        <f t="shared" si="8"/>
        <v>..</v>
      </c>
      <c r="D68" s="295" t="str">
        <f t="shared" si="7"/>
        <v>..</v>
      </c>
      <c r="E68" s="295" t="str">
        <f t="shared" si="7"/>
        <v>..</v>
      </c>
      <c r="F68" s="295" t="str">
        <f t="shared" si="7"/>
        <v>..</v>
      </c>
      <c r="G68" s="295" t="str">
        <f t="shared" si="7"/>
        <v>..</v>
      </c>
      <c r="H68" s="295" t="str">
        <f t="shared" si="7"/>
        <v>..</v>
      </c>
      <c r="I68" s="295" t="str">
        <f t="shared" si="7"/>
        <v>..</v>
      </c>
      <c r="J68" s="295" t="str">
        <f t="shared" si="7"/>
        <v>..</v>
      </c>
      <c r="K68" s="295" t="str">
        <f t="shared" si="7"/>
        <v>..</v>
      </c>
      <c r="L68" s="295" t="str">
        <f t="shared" si="7"/>
        <v>..</v>
      </c>
      <c r="M68" s="295" t="str">
        <f t="shared" si="7"/>
        <v>..</v>
      </c>
      <c r="N68" s="295" t="str">
        <f t="shared" si="7"/>
        <v>..</v>
      </c>
      <c r="O68" s="295" t="str">
        <f t="shared" si="7"/>
        <v>..</v>
      </c>
      <c r="P68" s="295" t="str">
        <f t="shared" si="7"/>
        <v>..</v>
      </c>
      <c r="Q68" s="295" t="str">
        <f t="shared" si="7"/>
        <v>..</v>
      </c>
      <c r="R68" s="295" t="str">
        <f t="shared" si="7"/>
        <v>..</v>
      </c>
      <c r="S68" s="295" t="str">
        <f t="shared" si="7"/>
        <v>..</v>
      </c>
      <c r="T68" s="295" t="str">
        <f t="shared" si="7"/>
        <v>..</v>
      </c>
      <c r="U68" s="295" t="str">
        <f t="shared" si="7"/>
        <v>..</v>
      </c>
      <c r="V68" s="295" t="str">
        <f t="shared" si="7"/>
        <v>..</v>
      </c>
      <c r="W68" s="295" t="str">
        <f t="shared" si="7"/>
        <v>..</v>
      </c>
      <c r="X68" s="295" t="str">
        <f t="shared" si="7"/>
        <v>..</v>
      </c>
    </row>
    <row r="69" spans="1:24" x14ac:dyDescent="0.2">
      <c r="A69" s="1" t="s">
        <v>54</v>
      </c>
      <c r="B69" s="124" t="s">
        <v>965</v>
      </c>
      <c r="C69" s="295">
        <f t="shared" si="8"/>
        <v>4047.45503252966</v>
      </c>
      <c r="D69" s="295">
        <f t="shared" si="7"/>
        <v>3775.8830694275275</v>
      </c>
      <c r="E69" s="295">
        <f t="shared" si="7"/>
        <v>3917.5903614457839</v>
      </c>
      <c r="F69" s="295">
        <f t="shared" si="7"/>
        <v>3992.6213592233012</v>
      </c>
      <c r="G69" s="295">
        <f t="shared" si="7"/>
        <v>4140</v>
      </c>
      <c r="H69" s="295">
        <f t="shared" si="7"/>
        <v>4260.4878048780492</v>
      </c>
      <c r="I69" s="295">
        <f t="shared" si="7"/>
        <v>4283.4782608695659</v>
      </c>
      <c r="J69" s="295">
        <f t="shared" si="7"/>
        <v>2682.9850746268658</v>
      </c>
      <c r="K69" s="295">
        <f t="shared" si="7"/>
        <v>2223.3333333333335</v>
      </c>
      <c r="L69" s="295">
        <f t="shared" si="7"/>
        <v>1996.8421052631577</v>
      </c>
      <c r="M69" s="295">
        <f t="shared" si="7"/>
        <v>2103.3333333333335</v>
      </c>
      <c r="N69" s="295">
        <f t="shared" si="7"/>
        <v>1829.1428571428569</v>
      </c>
      <c r="O69" s="295">
        <f t="shared" si="7"/>
        <v>2744</v>
      </c>
      <c r="P69" s="295">
        <f t="shared" si="7"/>
        <v>3147.6923076923076</v>
      </c>
      <c r="Q69" s="295">
        <f t="shared" si="7"/>
        <v>3608.8235294117649</v>
      </c>
      <c r="R69" s="295">
        <f t="shared" si="7"/>
        <v>3551.4754098360654</v>
      </c>
      <c r="S69" s="295">
        <f t="shared" si="7"/>
        <v>3315.7142857142853</v>
      </c>
      <c r="T69" s="295">
        <f t="shared" si="7"/>
        <v>2949.4545454545455</v>
      </c>
      <c r="U69" s="295">
        <f t="shared" si="7"/>
        <v>2666.1728395061732</v>
      </c>
      <c r="V69" s="295">
        <f t="shared" ref="D69:X78" si="9">IF(V15&gt;9,V42/V15*1000,"..")</f>
        <v>3056.7441860465115</v>
      </c>
      <c r="W69" s="295">
        <f t="shared" si="9"/>
        <v>3581.8461538461538</v>
      </c>
      <c r="X69" s="295">
        <f t="shared" si="9"/>
        <v>3846.7605633802818</v>
      </c>
    </row>
    <row r="70" spans="1:24" x14ac:dyDescent="0.2">
      <c r="A70" s="1" t="s">
        <v>56</v>
      </c>
      <c r="B70" s="124" t="s">
        <v>966</v>
      </c>
      <c r="C70" s="295">
        <f t="shared" si="8"/>
        <v>19111.724137931033</v>
      </c>
      <c r="D70" s="295">
        <f t="shared" si="9"/>
        <v>16393.684210526317</v>
      </c>
      <c r="E70" s="295">
        <f t="shared" si="9"/>
        <v>19522.222222222223</v>
      </c>
      <c r="F70" s="295">
        <f t="shared" si="9"/>
        <v>21944.444444444442</v>
      </c>
      <c r="G70" s="295">
        <f t="shared" si="9"/>
        <v>13825.16129032258</v>
      </c>
      <c r="H70" s="295">
        <f t="shared" si="9"/>
        <v>15137.066666666666</v>
      </c>
      <c r="I70" s="295">
        <f t="shared" si="9"/>
        <v>13622.337662337664</v>
      </c>
      <c r="J70" s="295">
        <f t="shared" si="9"/>
        <v>10208.941176470589</v>
      </c>
      <c r="K70" s="295">
        <f t="shared" si="9"/>
        <v>9574.5</v>
      </c>
      <c r="L70" s="295">
        <f t="shared" si="9"/>
        <v>10127.567567567568</v>
      </c>
      <c r="M70" s="295">
        <f t="shared" si="9"/>
        <v>13959.45945945946</v>
      </c>
      <c r="N70" s="295">
        <f t="shared" si="9"/>
        <v>18769.855072463768</v>
      </c>
      <c r="O70" s="295">
        <f t="shared" si="9"/>
        <v>16587.777777777777</v>
      </c>
      <c r="P70" s="295">
        <f t="shared" si="9"/>
        <v>15576.744186046511</v>
      </c>
      <c r="Q70" s="295">
        <f t="shared" si="9"/>
        <v>19285.432098765428</v>
      </c>
      <c r="R70" s="295">
        <f t="shared" si="9"/>
        <v>16906.461538461539</v>
      </c>
      <c r="S70" s="295">
        <f t="shared" si="9"/>
        <v>15075.616438356165</v>
      </c>
      <c r="T70" s="295">
        <f t="shared" si="9"/>
        <v>16459.069767441862</v>
      </c>
      <c r="U70" s="295">
        <f t="shared" si="9"/>
        <v>13930.823529411762</v>
      </c>
      <c r="V70" s="295">
        <f t="shared" si="9"/>
        <v>13331.940298507463</v>
      </c>
      <c r="W70" s="295">
        <f t="shared" si="9"/>
        <v>14203.95061728395</v>
      </c>
      <c r="X70" s="295">
        <f t="shared" si="9"/>
        <v>16504.677268475214</v>
      </c>
    </row>
    <row r="71" spans="1:24" x14ac:dyDescent="0.2">
      <c r="A71" s="1" t="s">
        <v>58</v>
      </c>
      <c r="B71" t="s">
        <v>967</v>
      </c>
      <c r="C71" s="295">
        <f t="shared" si="8"/>
        <v>5016.347826086957</v>
      </c>
      <c r="D71" s="295">
        <f t="shared" si="9"/>
        <v>4077.8905701334356</v>
      </c>
      <c r="E71" s="295">
        <f t="shared" si="9"/>
        <v>4108.2786885245896</v>
      </c>
      <c r="F71" s="295">
        <f t="shared" si="9"/>
        <v>3834.9624060150377</v>
      </c>
      <c r="G71" s="295">
        <f t="shared" si="9"/>
        <v>4424.7519876169699</v>
      </c>
      <c r="H71" s="295">
        <f t="shared" si="9"/>
        <v>4412.0034340123311</v>
      </c>
      <c r="I71" s="295">
        <f t="shared" si="9"/>
        <v>4946.6404715127701</v>
      </c>
      <c r="J71" s="295">
        <f t="shared" si="9"/>
        <v>5444.7242508184336</v>
      </c>
      <c r="K71" s="295">
        <f t="shared" si="9"/>
        <v>5876.1085972850669</v>
      </c>
      <c r="L71" s="295">
        <f t="shared" si="9"/>
        <v>6589.4408764639229</v>
      </c>
      <c r="M71" s="295">
        <f t="shared" si="9"/>
        <v>5161.5426314566721</v>
      </c>
      <c r="N71" s="295">
        <f t="shared" si="9"/>
        <v>5206.5439672801631</v>
      </c>
      <c r="O71" s="295">
        <f t="shared" si="9"/>
        <v>6396.3064833005892</v>
      </c>
      <c r="P71" s="295">
        <f t="shared" si="9"/>
        <v>6725.9259259259252</v>
      </c>
      <c r="Q71" s="295">
        <f t="shared" si="9"/>
        <v>6501.0845986984814</v>
      </c>
      <c r="R71" s="295">
        <f t="shared" si="9"/>
        <v>5231.4814814814818</v>
      </c>
      <c r="S71" s="295">
        <f t="shared" si="9"/>
        <v>5688.2568807339449</v>
      </c>
      <c r="T71" s="295">
        <f t="shared" si="9"/>
        <v>5957.9831932773113</v>
      </c>
      <c r="U71" s="295">
        <f t="shared" si="9"/>
        <v>5981.2813370473541</v>
      </c>
      <c r="V71" s="295">
        <f t="shared" si="9"/>
        <v>6583.5869962254974</v>
      </c>
      <c r="W71" s="295">
        <f t="shared" si="9"/>
        <v>6962.3856756408604</v>
      </c>
      <c r="X71" s="295">
        <f t="shared" si="9"/>
        <v>7871.4551083591332</v>
      </c>
    </row>
    <row r="72" spans="1:24" x14ac:dyDescent="0.2">
      <c r="A72" s="1" t="s">
        <v>59</v>
      </c>
      <c r="B72" t="s">
        <v>55</v>
      </c>
      <c r="C72" s="295" t="str">
        <f t="shared" si="8"/>
        <v>..</v>
      </c>
      <c r="D72" s="295" t="str">
        <f t="shared" si="9"/>
        <v>..</v>
      </c>
      <c r="E72" s="295" t="str">
        <f t="shared" si="9"/>
        <v>..</v>
      </c>
      <c r="F72" s="295" t="str">
        <f t="shared" si="9"/>
        <v>..</v>
      </c>
      <c r="G72" s="295" t="str">
        <f t="shared" si="9"/>
        <v>..</v>
      </c>
      <c r="H72" s="295" t="str">
        <f t="shared" si="9"/>
        <v>..</v>
      </c>
      <c r="I72" s="295" t="str">
        <f t="shared" si="9"/>
        <v>..</v>
      </c>
      <c r="J72" s="295" t="str">
        <f t="shared" si="9"/>
        <v>..</v>
      </c>
      <c r="K72" s="295" t="str">
        <f t="shared" si="9"/>
        <v>..</v>
      </c>
      <c r="L72" s="295" t="str">
        <f t="shared" si="9"/>
        <v>..</v>
      </c>
      <c r="M72" s="295" t="str">
        <f t="shared" si="9"/>
        <v>..</v>
      </c>
      <c r="N72" s="295" t="str">
        <f t="shared" si="9"/>
        <v>..</v>
      </c>
      <c r="O72" s="295" t="str">
        <f t="shared" si="9"/>
        <v>..</v>
      </c>
      <c r="P72" s="295" t="str">
        <f t="shared" si="9"/>
        <v>..</v>
      </c>
      <c r="Q72" s="295" t="str">
        <f t="shared" si="9"/>
        <v>..</v>
      </c>
      <c r="R72" s="295" t="str">
        <f t="shared" si="9"/>
        <v>..</v>
      </c>
      <c r="S72" s="295" t="str">
        <f t="shared" si="9"/>
        <v>..</v>
      </c>
      <c r="T72" s="295" t="str">
        <f t="shared" si="9"/>
        <v>..</v>
      </c>
      <c r="U72" s="295" t="str">
        <f t="shared" si="9"/>
        <v>..</v>
      </c>
      <c r="V72" s="295" t="str">
        <f t="shared" si="9"/>
        <v>..</v>
      </c>
      <c r="W72" s="295" t="str">
        <f t="shared" si="9"/>
        <v>..</v>
      </c>
      <c r="X72" s="295" t="str">
        <f t="shared" si="9"/>
        <v>..</v>
      </c>
    </row>
    <row r="73" spans="1:24" x14ac:dyDescent="0.2">
      <c r="A73" s="1" t="s">
        <v>60</v>
      </c>
      <c r="B73" s="124" t="s">
        <v>57</v>
      </c>
      <c r="C73" s="295" t="str">
        <f t="shared" si="8"/>
        <v>..</v>
      </c>
      <c r="D73" s="295" t="str">
        <f t="shared" si="9"/>
        <v>..</v>
      </c>
      <c r="E73" s="295" t="str">
        <f t="shared" si="9"/>
        <v>..</v>
      </c>
      <c r="F73" s="295" t="str">
        <f t="shared" si="9"/>
        <v>..</v>
      </c>
      <c r="G73" s="295" t="str">
        <f t="shared" si="9"/>
        <v>..</v>
      </c>
      <c r="H73" s="295" t="str">
        <f t="shared" si="9"/>
        <v>..</v>
      </c>
      <c r="I73" s="295" t="str">
        <f t="shared" si="9"/>
        <v>..</v>
      </c>
      <c r="J73" s="295" t="str">
        <f t="shared" si="9"/>
        <v>..</v>
      </c>
      <c r="K73" s="295" t="str">
        <f t="shared" si="9"/>
        <v>..</v>
      </c>
      <c r="L73" s="295" t="str">
        <f t="shared" si="9"/>
        <v>..</v>
      </c>
      <c r="M73" s="295" t="str">
        <f t="shared" si="9"/>
        <v>..</v>
      </c>
      <c r="N73" s="295" t="str">
        <f t="shared" si="9"/>
        <v>..</v>
      </c>
      <c r="O73" s="295" t="str">
        <f t="shared" si="9"/>
        <v>..</v>
      </c>
      <c r="P73" s="295" t="str">
        <f t="shared" si="9"/>
        <v>..</v>
      </c>
      <c r="Q73" s="295" t="str">
        <f t="shared" si="9"/>
        <v>..</v>
      </c>
      <c r="R73" s="295" t="str">
        <f t="shared" si="9"/>
        <v>..</v>
      </c>
      <c r="S73" s="295" t="str">
        <f t="shared" si="9"/>
        <v>..</v>
      </c>
      <c r="T73" s="295" t="str">
        <f t="shared" si="9"/>
        <v>..</v>
      </c>
      <c r="U73" s="295" t="str">
        <f t="shared" si="9"/>
        <v>..</v>
      </c>
      <c r="V73" s="295" t="str">
        <f t="shared" si="9"/>
        <v>..</v>
      </c>
      <c r="W73" s="295" t="str">
        <f t="shared" si="9"/>
        <v>..</v>
      </c>
      <c r="X73" s="295" t="str">
        <f t="shared" si="9"/>
        <v>..</v>
      </c>
    </row>
    <row r="74" spans="1:24" x14ac:dyDescent="0.2">
      <c r="A74" s="1" t="s">
        <v>61</v>
      </c>
      <c r="B74" s="124" t="s">
        <v>432</v>
      </c>
      <c r="C74" s="295" t="str">
        <f t="shared" si="8"/>
        <v>..</v>
      </c>
      <c r="D74" s="295" t="str">
        <f t="shared" si="9"/>
        <v>..</v>
      </c>
      <c r="E74" s="295" t="str">
        <f t="shared" si="9"/>
        <v>..</v>
      </c>
      <c r="F74" s="295" t="str">
        <f t="shared" si="9"/>
        <v>..</v>
      </c>
      <c r="G74" s="295" t="str">
        <f t="shared" si="9"/>
        <v>..</v>
      </c>
      <c r="H74" s="295" t="str">
        <f t="shared" si="9"/>
        <v>..</v>
      </c>
      <c r="I74" s="295" t="str">
        <f t="shared" si="9"/>
        <v>..</v>
      </c>
      <c r="J74" s="295" t="str">
        <f t="shared" si="9"/>
        <v>..</v>
      </c>
      <c r="K74" s="295" t="str">
        <f t="shared" si="9"/>
        <v>..</v>
      </c>
      <c r="L74" s="295">
        <f t="shared" si="9"/>
        <v>5156.8421052631584</v>
      </c>
      <c r="M74" s="295" t="str">
        <f t="shared" si="9"/>
        <v>..</v>
      </c>
      <c r="N74" s="295">
        <f t="shared" si="9"/>
        <v>4534.545454545455</v>
      </c>
      <c r="O74" s="295">
        <f t="shared" si="9"/>
        <v>11262.500000000002</v>
      </c>
      <c r="P74" s="295">
        <f t="shared" si="9"/>
        <v>14091.914893617022</v>
      </c>
      <c r="Q74" s="295">
        <f t="shared" si="9"/>
        <v>9045.9016393442616</v>
      </c>
      <c r="R74" s="295">
        <f t="shared" si="9"/>
        <v>5561.538461538461</v>
      </c>
      <c r="S74" s="295">
        <f t="shared" si="9"/>
        <v>8409.5522388059708</v>
      </c>
      <c r="T74" s="295">
        <f t="shared" si="9"/>
        <v>12971.764705882351</v>
      </c>
      <c r="U74" s="295">
        <f t="shared" si="9"/>
        <v>6776.585365853658</v>
      </c>
      <c r="V74" s="295">
        <f t="shared" si="9"/>
        <v>8939.1304347826081</v>
      </c>
      <c r="W74" s="295">
        <f t="shared" si="9"/>
        <v>11863.157894736842</v>
      </c>
      <c r="X74" s="295">
        <f t="shared" si="9"/>
        <v>7128.2051282051289</v>
      </c>
    </row>
    <row r="75" spans="1:24" x14ac:dyDescent="0.2">
      <c r="A75" s="1" t="s">
        <v>968</v>
      </c>
      <c r="B75" t="s">
        <v>969</v>
      </c>
      <c r="C75" s="295">
        <f t="shared" si="8"/>
        <v>4807.8260869565211</v>
      </c>
      <c r="D75" s="295">
        <f t="shared" si="9"/>
        <v>4002.105263157895</v>
      </c>
      <c r="E75" s="295">
        <f t="shared" si="9"/>
        <v>4497.8010471204198</v>
      </c>
      <c r="F75" s="295">
        <f t="shared" si="9"/>
        <v>4434.7006129184347</v>
      </c>
      <c r="G75" s="295">
        <f t="shared" si="9"/>
        <v>4810.8029197080295</v>
      </c>
      <c r="H75" s="295">
        <f t="shared" si="9"/>
        <v>5510.8991825613075</v>
      </c>
      <c r="I75" s="295">
        <f t="shared" si="9"/>
        <v>4929.72302604382</v>
      </c>
      <c r="J75" s="295">
        <f t="shared" si="9"/>
        <v>4719.0338164251207</v>
      </c>
      <c r="K75" s="295">
        <f t="shared" si="9"/>
        <v>4102.6415094339618</v>
      </c>
      <c r="L75" s="295">
        <f t="shared" si="9"/>
        <v>3718.3569182389933</v>
      </c>
      <c r="M75" s="295">
        <f t="shared" si="9"/>
        <v>4191.7241379310344</v>
      </c>
      <c r="N75" s="295">
        <f t="shared" si="9"/>
        <v>4217.0322580645161</v>
      </c>
      <c r="O75" s="295">
        <f t="shared" si="9"/>
        <v>4317.9888268156419</v>
      </c>
      <c r="P75" s="295">
        <f t="shared" si="9"/>
        <v>4886.1768970517151</v>
      </c>
      <c r="Q75" s="295">
        <f t="shared" si="9"/>
        <v>4250.5485737083582</v>
      </c>
      <c r="R75" s="295">
        <f t="shared" si="9"/>
        <v>4294.8792270531394</v>
      </c>
      <c r="S75" s="295">
        <f t="shared" si="9"/>
        <v>3753.7448559670779</v>
      </c>
      <c r="T75" s="295">
        <f t="shared" si="9"/>
        <v>4156.0344827586205</v>
      </c>
      <c r="U75" s="295">
        <f t="shared" si="9"/>
        <v>4629.2765957446809</v>
      </c>
      <c r="V75" s="295">
        <f t="shared" si="9"/>
        <v>4338.176089620164</v>
      </c>
      <c r="W75" s="295">
        <f t="shared" si="9"/>
        <v>4507.2916666666661</v>
      </c>
      <c r="X75" s="295">
        <f t="shared" si="9"/>
        <v>4222.1487603305786</v>
      </c>
    </row>
    <row r="76" spans="1:24" x14ac:dyDescent="0.2">
      <c r="A76" s="1" t="s">
        <v>970</v>
      </c>
      <c r="B76" t="s">
        <v>971</v>
      </c>
      <c r="C76" s="295" t="str">
        <f t="shared" si="8"/>
        <v>..</v>
      </c>
      <c r="D76" s="295" t="str">
        <f t="shared" si="9"/>
        <v>..</v>
      </c>
      <c r="E76" s="295" t="str">
        <f t="shared" si="9"/>
        <v>..</v>
      </c>
      <c r="F76" s="295" t="str">
        <f t="shared" si="9"/>
        <v>..</v>
      </c>
      <c r="G76" s="295" t="str">
        <f t="shared" si="9"/>
        <v>..</v>
      </c>
      <c r="H76" s="295" t="str">
        <f t="shared" si="9"/>
        <v>..</v>
      </c>
      <c r="I76" s="295" t="str">
        <f t="shared" si="9"/>
        <v>..</v>
      </c>
      <c r="J76" s="295" t="str">
        <f t="shared" si="9"/>
        <v>..</v>
      </c>
      <c r="K76" s="295" t="str">
        <f t="shared" si="9"/>
        <v>..</v>
      </c>
      <c r="L76" s="295" t="str">
        <f t="shared" si="9"/>
        <v>..</v>
      </c>
      <c r="M76" s="295" t="str">
        <f t="shared" si="9"/>
        <v>..</v>
      </c>
      <c r="N76" s="295" t="str">
        <f t="shared" si="9"/>
        <v>..</v>
      </c>
      <c r="O76" s="295" t="str">
        <f t="shared" si="9"/>
        <v>..</v>
      </c>
      <c r="P76" s="295" t="str">
        <f t="shared" si="9"/>
        <v>..</v>
      </c>
      <c r="Q76" s="295" t="str">
        <f t="shared" si="9"/>
        <v>..</v>
      </c>
      <c r="R76" s="295" t="str">
        <f t="shared" si="9"/>
        <v>..</v>
      </c>
      <c r="S76" s="295" t="str">
        <f t="shared" si="9"/>
        <v>..</v>
      </c>
      <c r="T76" s="295" t="str">
        <f t="shared" si="9"/>
        <v>..</v>
      </c>
      <c r="U76" s="295" t="str">
        <f t="shared" si="9"/>
        <v>..</v>
      </c>
      <c r="V76" s="295" t="str">
        <f t="shared" si="9"/>
        <v>..</v>
      </c>
      <c r="W76" s="295" t="str">
        <f t="shared" si="9"/>
        <v>..</v>
      </c>
      <c r="X76" s="295" t="str">
        <f t="shared" si="9"/>
        <v>..</v>
      </c>
    </row>
    <row r="77" spans="1:24" s="165" customFormat="1" ht="19.5" customHeight="1" x14ac:dyDescent="0.2">
      <c r="A77" s="771"/>
      <c r="B77" s="772" t="s">
        <v>5</v>
      </c>
      <c r="C77" s="164">
        <f t="shared" si="8"/>
        <v>5735.0191141737077</v>
      </c>
      <c r="D77" s="164">
        <f t="shared" si="9"/>
        <v>5438.9754994289005</v>
      </c>
      <c r="E77" s="164">
        <f t="shared" si="9"/>
        <v>5691.0872070687674</v>
      </c>
      <c r="F77" s="164">
        <f t="shared" si="9"/>
        <v>5064.0476879077069</v>
      </c>
      <c r="G77" s="164">
        <f t="shared" si="9"/>
        <v>4995.4311673468437</v>
      </c>
      <c r="H77" s="164">
        <f t="shared" si="9"/>
        <v>4746.1808881207553</v>
      </c>
      <c r="I77" s="164">
        <f t="shared" si="9"/>
        <v>4350.6430758404103</v>
      </c>
      <c r="J77" s="164">
        <f t="shared" si="9"/>
        <v>4141.2687803028784</v>
      </c>
      <c r="K77" s="164">
        <f t="shared" si="9"/>
        <v>4648.0056248614201</v>
      </c>
      <c r="L77" s="164">
        <f t="shared" si="9"/>
        <v>4665.0498304371467</v>
      </c>
      <c r="M77" s="164">
        <f t="shared" si="9"/>
        <v>4760.5907441202398</v>
      </c>
      <c r="N77" s="164">
        <f t="shared" si="9"/>
        <v>4861.3065100362201</v>
      </c>
      <c r="O77" s="164">
        <f t="shared" si="9"/>
        <v>4883.9267096622252</v>
      </c>
      <c r="P77" s="164">
        <f t="shared" si="9"/>
        <v>4445.2340733331757</v>
      </c>
      <c r="Q77" s="164">
        <f t="shared" si="9"/>
        <v>4891.6203272303928</v>
      </c>
      <c r="R77" s="164">
        <f t="shared" si="9"/>
        <v>4797.6125374501635</v>
      </c>
      <c r="S77" s="164">
        <f t="shared" si="9"/>
        <v>4843.3723908560087</v>
      </c>
      <c r="T77" s="164">
        <f t="shared" si="9"/>
        <v>5095.2384302084283</v>
      </c>
      <c r="U77" s="164">
        <f t="shared" si="9"/>
        <v>5301.3826386712635</v>
      </c>
      <c r="V77" s="164">
        <f t="shared" si="9"/>
        <v>5510.1990345045906</v>
      </c>
      <c r="W77" s="164">
        <f t="shared" si="9"/>
        <v>5903.1189786556943</v>
      </c>
      <c r="X77" s="164">
        <f t="shared" si="9"/>
        <v>6315.956009075916</v>
      </c>
    </row>
    <row r="78" spans="1:24" s="165" customFormat="1" ht="19.5" customHeight="1" x14ac:dyDescent="0.2">
      <c r="A78" s="768"/>
      <c r="B78" s="776" t="s">
        <v>454</v>
      </c>
      <c r="C78" s="777">
        <f t="shared" si="8"/>
        <v>5095.420289855073</v>
      </c>
      <c r="D78" s="777">
        <f t="shared" si="9"/>
        <v>4774.8351648351645</v>
      </c>
      <c r="E78" s="777">
        <f t="shared" si="9"/>
        <v>7823.8596491228072</v>
      </c>
      <c r="F78" s="777">
        <f t="shared" si="9"/>
        <v>3118.1836066746555</v>
      </c>
      <c r="G78" s="777">
        <f t="shared" si="9"/>
        <v>3130.3693375374332</v>
      </c>
      <c r="H78" s="777">
        <f t="shared" si="9"/>
        <v>2178.7834224598928</v>
      </c>
      <c r="I78" s="777">
        <f t="shared" si="9"/>
        <v>1970.1578660860098</v>
      </c>
      <c r="J78" s="777">
        <f t="shared" si="9"/>
        <v>2038.8215074883381</v>
      </c>
      <c r="K78" s="777">
        <f t="shared" si="9"/>
        <v>3142.2861981371721</v>
      </c>
      <c r="L78" s="777">
        <f t="shared" si="9"/>
        <v>3193.5843793584381</v>
      </c>
      <c r="M78" s="777">
        <f t="shared" si="9"/>
        <v>3264.8205128205127</v>
      </c>
      <c r="N78" s="777">
        <f t="shared" si="9"/>
        <v>3026.1638862991686</v>
      </c>
      <c r="O78" s="777">
        <f t="shared" si="9"/>
        <v>2510.8345620760833</v>
      </c>
      <c r="P78" s="777">
        <f t="shared" si="9"/>
        <v>1827.7942631058361</v>
      </c>
      <c r="Q78" s="777">
        <f t="shared" si="9"/>
        <v>2243.8976960473469</v>
      </c>
      <c r="R78" s="777">
        <f t="shared" si="9"/>
        <v>2216.4195618499671</v>
      </c>
      <c r="S78" s="777">
        <f t="shared" si="9"/>
        <v>2466.0500224548309</v>
      </c>
      <c r="T78" s="777">
        <f t="shared" si="9"/>
        <v>2862.3992276128406</v>
      </c>
      <c r="U78" s="777">
        <f t="shared" si="9"/>
        <v>2811.0035842293901</v>
      </c>
      <c r="V78" s="777">
        <f t="shared" si="9"/>
        <v>2903.6887254901958</v>
      </c>
      <c r="W78" s="777">
        <f t="shared" si="9"/>
        <v>3403.5180550589916</v>
      </c>
      <c r="X78" s="777">
        <f t="shared" si="9"/>
        <v>3316.7431340872381</v>
      </c>
    </row>
    <row r="79" spans="1:24" s="46" customFormat="1" ht="16.5" customHeight="1" x14ac:dyDescent="0.2">
      <c r="A79" s="104" t="s">
        <v>455</v>
      </c>
      <c r="B79" s="103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</row>
    <row r="80" spans="1:24" s="46" customFormat="1" ht="15" customHeight="1" x14ac:dyDescent="0.2">
      <c r="A80" s="103" t="s">
        <v>638</v>
      </c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50"/>
    </row>
    <row r="81" spans="3:17" ht="20.100000000000001" customHeight="1" x14ac:dyDescent="0.2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</sheetData>
  <phoneticPr fontId="6" type="noConversion"/>
  <pageMargins left="0.74803149606299202" right="0.74803149606299202" top="0.98425196850393704" bottom="0.98425196850393704" header="0.511811023622047" footer="0.511811023622047"/>
  <pageSetup scale="67" fitToHeight="3" orientation="landscape" r:id="rId1"/>
  <headerFooter alignWithMargins="0"/>
  <rowBreaks count="2" manualBreakCount="2">
    <brk id="27" max="16383" man="1"/>
    <brk id="54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FC97-BFF0-4C7A-B586-8FE51E675781}">
  <dimension ref="A1:W150"/>
  <sheetViews>
    <sheetView view="pageBreakPreview" zoomScale="80" zoomScaleNormal="100" zoomScaleSheet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28515625" defaultRowHeight="12.75" x14ac:dyDescent="0.2"/>
  <cols>
    <col min="1" max="1" width="6.140625" style="908" customWidth="1"/>
    <col min="2" max="2" width="35.85546875" style="905" bestFit="1" customWidth="1"/>
    <col min="3" max="18" width="10.85546875" style="905" bestFit="1" customWidth="1"/>
    <col min="19" max="16384" width="9.28515625" style="905"/>
  </cols>
  <sheetData>
    <row r="1" spans="1:18" s="909" customFormat="1" ht="25.15" customHeight="1" x14ac:dyDescent="0.2">
      <c r="A1" s="909" t="str">
        <f>Index!B45</f>
        <v>Table 5a    National government employment, by department, FY2004-FY2019</v>
      </c>
    </row>
    <row r="2" spans="1:18" s="910" customFormat="1" ht="20.100000000000001" customHeight="1" x14ac:dyDescent="0.2">
      <c r="A2" s="912"/>
      <c r="B2" s="913" t="s">
        <v>1079</v>
      </c>
      <c r="C2" s="914" t="str">
        <f>IF(PubGrf="P",Sys!L3,Sys!L4)</f>
        <v>FY2004</v>
      </c>
      <c r="D2" s="914" t="str">
        <f>IF(PubGrf="P",Sys!M3,Sys!M4)</f>
        <v>FY2005</v>
      </c>
      <c r="E2" s="914" t="str">
        <f>IF(PubGrf="P",Sys!N3,Sys!N4)</f>
        <v>FY2006</v>
      </c>
      <c r="F2" s="914" t="str">
        <f>IF(PubGrf="P",Sys!O3,Sys!O4)</f>
        <v>FY2007</v>
      </c>
      <c r="G2" s="914" t="str">
        <f>IF(PubGrf="P",Sys!P3,Sys!P4)</f>
        <v>FY2008</v>
      </c>
      <c r="H2" s="914" t="str">
        <f>IF(PubGrf="P",Sys!Q3,Sys!Q4)</f>
        <v>FY2009</v>
      </c>
      <c r="I2" s="914" t="str">
        <f>IF(PubGrf="P",Sys!R3,Sys!R4)</f>
        <v>FY2010</v>
      </c>
      <c r="J2" s="914" t="str">
        <f>IF(PubGrf="P",Sys!S3,Sys!S4)</f>
        <v>FY2011</v>
      </c>
      <c r="K2" s="914" t="str">
        <f>IF(PubGrf="P",Sys!T3,Sys!T4)</f>
        <v>FY2012</v>
      </c>
      <c r="L2" s="914" t="str">
        <f>IF(PubGrf="P",Sys!U3,Sys!U4)</f>
        <v>FY2013</v>
      </c>
      <c r="M2" s="914" t="str">
        <f>IF(PubGrf="P",Sys!V3,Sys!V4)</f>
        <v>FY2014</v>
      </c>
      <c r="N2" s="914" t="str">
        <f>IF(PubGrf="P",Sys!W3,Sys!W4)</f>
        <v>FY2015</v>
      </c>
      <c r="O2" s="914" t="str">
        <f>IF(PubGrf="P",Sys!X3,Sys!X4)</f>
        <v>FY2016</v>
      </c>
      <c r="P2" s="914" t="str">
        <f>IF(PubGrf="P",Sys!Y3,Sys!Y4)</f>
        <v>FY2017</v>
      </c>
      <c r="Q2" s="914" t="str">
        <f>IF(PubGrf="P",Sys!Z3,Sys!Z4)</f>
        <v>FY2018</v>
      </c>
      <c r="R2" s="914" t="str">
        <f>IF(PubGrf="P",Sys!AA3,Sys!AA4)</f>
        <v>FY2019</v>
      </c>
    </row>
    <row r="3" spans="1:18" ht="15" customHeight="1" x14ac:dyDescent="0.2">
      <c r="A3" s="908">
        <v>10</v>
      </c>
      <c r="B3" s="905" t="s">
        <v>1047</v>
      </c>
      <c r="C3" s="905">
        <v>20</v>
      </c>
      <c r="D3" s="905">
        <v>25</v>
      </c>
      <c r="E3" s="905">
        <v>26</v>
      </c>
      <c r="F3" s="905">
        <v>31</v>
      </c>
      <c r="G3" s="905">
        <v>28</v>
      </c>
      <c r="H3" s="905">
        <v>29</v>
      </c>
      <c r="I3" s="905">
        <v>28</v>
      </c>
      <c r="J3" s="905">
        <v>27</v>
      </c>
      <c r="K3" s="905">
        <v>26</v>
      </c>
      <c r="L3" s="905">
        <v>29</v>
      </c>
      <c r="M3" s="905">
        <v>25</v>
      </c>
      <c r="N3" s="905">
        <v>23</v>
      </c>
      <c r="O3" s="905">
        <v>24</v>
      </c>
      <c r="P3" s="905">
        <v>47</v>
      </c>
      <c r="Q3" s="905">
        <v>49</v>
      </c>
      <c r="R3" s="905">
        <v>33</v>
      </c>
    </row>
    <row r="4" spans="1:18" x14ac:dyDescent="0.2">
      <c r="A4" s="908">
        <v>11</v>
      </c>
      <c r="B4" s="905" t="s">
        <v>1048</v>
      </c>
      <c r="C4" s="905">
        <v>16</v>
      </c>
      <c r="D4" s="905">
        <v>20</v>
      </c>
      <c r="E4" s="905">
        <v>20</v>
      </c>
      <c r="F4" s="905">
        <v>22</v>
      </c>
      <c r="G4" s="905">
        <v>24</v>
      </c>
      <c r="H4" s="905">
        <v>28</v>
      </c>
      <c r="I4" s="905">
        <v>30</v>
      </c>
      <c r="J4" s="905">
        <v>23</v>
      </c>
      <c r="K4" s="905">
        <v>21</v>
      </c>
      <c r="L4" s="905">
        <v>21</v>
      </c>
      <c r="M4" s="905">
        <v>24</v>
      </c>
      <c r="N4" s="905">
        <v>23</v>
      </c>
      <c r="O4" s="905">
        <v>23</v>
      </c>
      <c r="P4" s="905">
        <v>25</v>
      </c>
      <c r="Q4" s="905">
        <v>28</v>
      </c>
      <c r="R4" s="905">
        <v>27</v>
      </c>
    </row>
    <row r="5" spans="1:18" x14ac:dyDescent="0.2">
      <c r="A5" s="908">
        <v>12</v>
      </c>
      <c r="B5" s="905" t="s">
        <v>1049</v>
      </c>
      <c r="C5" s="905">
        <v>0</v>
      </c>
      <c r="D5" s="905">
        <v>0</v>
      </c>
      <c r="G5" s="905">
        <v>17</v>
      </c>
      <c r="O5" s="905">
        <v>7</v>
      </c>
      <c r="P5" s="905">
        <v>3</v>
      </c>
    </row>
    <row r="6" spans="1:18" x14ac:dyDescent="0.2">
      <c r="A6" s="908">
        <v>13</v>
      </c>
      <c r="B6" s="905" t="s">
        <v>1050</v>
      </c>
      <c r="C6" s="905">
        <v>13</v>
      </c>
      <c r="D6" s="905">
        <v>15</v>
      </c>
      <c r="E6" s="905">
        <v>15</v>
      </c>
      <c r="F6" s="905">
        <v>15</v>
      </c>
      <c r="G6" s="905">
        <v>14</v>
      </c>
      <c r="H6" s="905">
        <v>16</v>
      </c>
      <c r="I6" s="905">
        <v>15</v>
      </c>
      <c r="J6" s="905">
        <v>16</v>
      </c>
      <c r="K6" s="905">
        <v>15</v>
      </c>
      <c r="L6" s="905">
        <v>16</v>
      </c>
      <c r="M6" s="905">
        <v>15</v>
      </c>
      <c r="N6" s="905">
        <v>16</v>
      </c>
      <c r="O6" s="905">
        <v>16</v>
      </c>
      <c r="P6" s="905">
        <v>16</v>
      </c>
      <c r="Q6" s="905">
        <v>16</v>
      </c>
      <c r="R6" s="905">
        <v>16</v>
      </c>
    </row>
    <row r="7" spans="1:18" x14ac:dyDescent="0.2">
      <c r="A7" s="908">
        <v>14</v>
      </c>
      <c r="B7" s="905" t="s">
        <v>1051</v>
      </c>
      <c r="C7" s="905">
        <v>29</v>
      </c>
      <c r="D7" s="905">
        <v>42</v>
      </c>
      <c r="E7" s="905">
        <v>45</v>
      </c>
      <c r="F7" s="905">
        <v>45</v>
      </c>
      <c r="G7" s="905">
        <v>40</v>
      </c>
      <c r="H7" s="905">
        <v>48</v>
      </c>
      <c r="I7" s="905">
        <v>47</v>
      </c>
      <c r="J7" s="905">
        <v>47</v>
      </c>
      <c r="K7" s="905">
        <v>41</v>
      </c>
      <c r="L7" s="905">
        <v>44</v>
      </c>
      <c r="M7" s="905">
        <v>45</v>
      </c>
      <c r="N7" s="905">
        <v>44</v>
      </c>
      <c r="O7" s="905">
        <v>41</v>
      </c>
      <c r="P7" s="905">
        <v>46</v>
      </c>
      <c r="Q7" s="905">
        <v>47</v>
      </c>
      <c r="R7" s="905">
        <v>49</v>
      </c>
    </row>
    <row r="8" spans="1:18" x14ac:dyDescent="0.2">
      <c r="A8" s="908">
        <v>15</v>
      </c>
      <c r="B8" s="905" t="s">
        <v>1052</v>
      </c>
      <c r="C8" s="905">
        <v>10</v>
      </c>
      <c r="D8" s="905">
        <v>10</v>
      </c>
      <c r="E8" s="905">
        <v>10</v>
      </c>
      <c r="F8" s="905">
        <v>9</v>
      </c>
      <c r="G8" s="905">
        <v>7</v>
      </c>
      <c r="H8" s="905">
        <v>7</v>
      </c>
      <c r="I8" s="905">
        <v>8</v>
      </c>
      <c r="J8" s="905">
        <v>9</v>
      </c>
      <c r="K8" s="905">
        <v>9</v>
      </c>
      <c r="L8" s="905">
        <v>11</v>
      </c>
      <c r="M8" s="905">
        <v>13</v>
      </c>
      <c r="N8" s="905">
        <v>15</v>
      </c>
      <c r="O8" s="905">
        <v>18</v>
      </c>
      <c r="P8" s="905">
        <v>17</v>
      </c>
      <c r="Q8" s="905">
        <v>17</v>
      </c>
      <c r="R8" s="905">
        <v>16</v>
      </c>
    </row>
    <row r="9" spans="1:18" x14ac:dyDescent="0.2">
      <c r="A9" s="908">
        <v>16</v>
      </c>
      <c r="B9" s="905" t="s">
        <v>1053</v>
      </c>
      <c r="C9" s="905">
        <v>29</v>
      </c>
      <c r="D9" s="905">
        <v>35</v>
      </c>
      <c r="E9" s="905">
        <v>33</v>
      </c>
      <c r="F9" s="905">
        <v>35</v>
      </c>
      <c r="G9" s="905">
        <v>34</v>
      </c>
      <c r="H9" s="905">
        <v>37</v>
      </c>
      <c r="I9" s="905">
        <v>37</v>
      </c>
      <c r="J9" s="905">
        <v>34</v>
      </c>
      <c r="K9" s="905">
        <v>32</v>
      </c>
      <c r="L9" s="905">
        <v>38</v>
      </c>
      <c r="M9" s="905">
        <v>39</v>
      </c>
      <c r="N9" s="905">
        <v>35</v>
      </c>
      <c r="O9" s="905">
        <v>35</v>
      </c>
      <c r="P9" s="905">
        <v>39</v>
      </c>
      <c r="Q9" s="905">
        <v>41</v>
      </c>
      <c r="R9" s="905">
        <v>38</v>
      </c>
    </row>
    <row r="10" spans="1:18" x14ac:dyDescent="0.2">
      <c r="A10" s="908">
        <v>17</v>
      </c>
      <c r="B10" s="905" t="s">
        <v>1054</v>
      </c>
      <c r="C10" s="905">
        <v>10</v>
      </c>
      <c r="D10" s="905">
        <v>12</v>
      </c>
      <c r="E10" s="905">
        <v>13</v>
      </c>
      <c r="F10" s="905">
        <v>14</v>
      </c>
      <c r="G10" s="905">
        <v>15</v>
      </c>
      <c r="H10" s="905">
        <v>15</v>
      </c>
      <c r="I10" s="905">
        <v>15</v>
      </c>
      <c r="J10" s="905">
        <v>16</v>
      </c>
      <c r="K10" s="905">
        <v>15</v>
      </c>
      <c r="L10" s="905">
        <v>15</v>
      </c>
      <c r="M10" s="905">
        <v>15</v>
      </c>
      <c r="N10" s="905">
        <v>15</v>
      </c>
      <c r="O10" s="905">
        <v>17</v>
      </c>
      <c r="P10" s="905">
        <v>17</v>
      </c>
      <c r="Q10" s="905">
        <v>16</v>
      </c>
      <c r="R10" s="905">
        <v>17</v>
      </c>
    </row>
    <row r="11" spans="1:18" x14ac:dyDescent="0.2">
      <c r="A11" s="908">
        <v>18</v>
      </c>
      <c r="B11" s="905" t="s">
        <v>1055</v>
      </c>
      <c r="C11" s="905">
        <v>25</v>
      </c>
      <c r="D11" s="905">
        <v>32</v>
      </c>
      <c r="E11" s="905">
        <v>38</v>
      </c>
      <c r="F11" s="905">
        <v>39</v>
      </c>
      <c r="G11" s="905">
        <v>36</v>
      </c>
      <c r="H11" s="905">
        <v>34</v>
      </c>
      <c r="I11" s="905">
        <v>31</v>
      </c>
      <c r="J11" s="905">
        <v>37</v>
      </c>
      <c r="K11" s="905">
        <v>38</v>
      </c>
      <c r="L11" s="905">
        <v>40</v>
      </c>
      <c r="M11" s="905">
        <v>39</v>
      </c>
      <c r="N11" s="905">
        <v>38</v>
      </c>
      <c r="O11" s="905">
        <v>36</v>
      </c>
      <c r="P11" s="905">
        <v>35</v>
      </c>
      <c r="Q11" s="905">
        <v>37</v>
      </c>
      <c r="R11" s="905">
        <v>39</v>
      </c>
    </row>
    <row r="12" spans="1:18" x14ac:dyDescent="0.2">
      <c r="A12" s="908">
        <v>19</v>
      </c>
      <c r="B12" s="905" t="s">
        <v>1056</v>
      </c>
      <c r="C12" s="905">
        <v>24</v>
      </c>
      <c r="D12" s="905">
        <v>25</v>
      </c>
      <c r="E12" s="905">
        <v>25</v>
      </c>
      <c r="F12" s="905">
        <v>24</v>
      </c>
      <c r="G12" s="905">
        <v>21</v>
      </c>
      <c r="H12" s="905">
        <v>21</v>
      </c>
      <c r="I12" s="905">
        <v>22</v>
      </c>
      <c r="J12" s="905">
        <v>24</v>
      </c>
      <c r="K12" s="905">
        <v>24</v>
      </c>
      <c r="L12" s="905">
        <v>23</v>
      </c>
      <c r="M12" s="905">
        <v>24</v>
      </c>
      <c r="N12" s="905">
        <v>25</v>
      </c>
      <c r="O12" s="905">
        <v>22</v>
      </c>
      <c r="P12" s="905">
        <v>24</v>
      </c>
      <c r="Q12" s="905">
        <v>26</v>
      </c>
      <c r="R12" s="905">
        <v>26</v>
      </c>
    </row>
    <row r="13" spans="1:18" x14ac:dyDescent="0.2">
      <c r="A13" s="908">
        <v>20</v>
      </c>
      <c r="B13" s="905" t="s">
        <v>1057</v>
      </c>
      <c r="C13" s="905">
        <v>651</v>
      </c>
      <c r="D13" s="905">
        <v>730</v>
      </c>
      <c r="E13" s="905">
        <v>984</v>
      </c>
      <c r="F13" s="905">
        <v>987</v>
      </c>
      <c r="G13" s="906">
        <v>1024</v>
      </c>
      <c r="H13" s="906">
        <v>1025</v>
      </c>
      <c r="I13" s="906">
        <v>1020</v>
      </c>
      <c r="J13" s="906">
        <v>1044</v>
      </c>
      <c r="K13" s="906">
        <v>1052</v>
      </c>
      <c r="L13" s="906">
        <v>1088</v>
      </c>
      <c r="M13" s="906">
        <v>1054</v>
      </c>
      <c r="N13" s="906">
        <v>1066</v>
      </c>
      <c r="O13" s="906">
        <v>1056</v>
      </c>
      <c r="P13" s="906">
        <v>1061</v>
      </c>
      <c r="Q13" s="906">
        <v>1087</v>
      </c>
      <c r="R13" s="906">
        <v>1114</v>
      </c>
    </row>
    <row r="14" spans="1:18" x14ac:dyDescent="0.2">
      <c r="A14" s="908">
        <v>30</v>
      </c>
      <c r="B14" s="905" t="s">
        <v>1058</v>
      </c>
      <c r="C14" s="905">
        <v>421</v>
      </c>
      <c r="D14" s="905">
        <v>508</v>
      </c>
      <c r="E14" s="905">
        <v>507</v>
      </c>
      <c r="F14" s="905">
        <v>521</v>
      </c>
      <c r="G14" s="905">
        <v>507</v>
      </c>
      <c r="H14" s="905">
        <v>481</v>
      </c>
      <c r="I14" s="905">
        <v>487</v>
      </c>
      <c r="J14" s="905">
        <v>502</v>
      </c>
      <c r="K14" s="905">
        <v>501</v>
      </c>
      <c r="L14" s="905">
        <v>508</v>
      </c>
      <c r="M14" s="905">
        <v>501</v>
      </c>
      <c r="N14" s="905">
        <v>487</v>
      </c>
      <c r="O14" s="905">
        <v>490</v>
      </c>
      <c r="P14" s="905">
        <v>520</v>
      </c>
      <c r="Q14" s="905">
        <v>561</v>
      </c>
      <c r="R14" s="905">
        <v>599</v>
      </c>
    </row>
    <row r="15" spans="1:18" x14ac:dyDescent="0.2">
      <c r="A15" s="908">
        <v>40</v>
      </c>
      <c r="B15" s="905" t="s">
        <v>1161</v>
      </c>
      <c r="C15" s="905">
        <v>102</v>
      </c>
      <c r="D15" s="905">
        <v>110</v>
      </c>
      <c r="E15" s="905">
        <v>90</v>
      </c>
      <c r="F15" s="905">
        <v>42</v>
      </c>
      <c r="G15" s="905">
        <v>18</v>
      </c>
      <c r="H15" s="905">
        <v>18</v>
      </c>
      <c r="I15" s="905">
        <v>16</v>
      </c>
      <c r="J15" s="905">
        <v>17</v>
      </c>
      <c r="K15" s="905">
        <v>19</v>
      </c>
      <c r="L15" s="905">
        <v>18</v>
      </c>
      <c r="M15" s="905">
        <v>17</v>
      </c>
      <c r="N15" s="905">
        <v>16</v>
      </c>
      <c r="O15" s="905">
        <v>16</v>
      </c>
      <c r="P15" s="905">
        <v>16</v>
      </c>
      <c r="Q15" s="905">
        <v>15</v>
      </c>
      <c r="R15" s="905">
        <v>15</v>
      </c>
    </row>
    <row r="16" spans="1:18" x14ac:dyDescent="0.2">
      <c r="A16" s="908">
        <v>45</v>
      </c>
      <c r="B16" s="905" t="s">
        <v>1059</v>
      </c>
      <c r="C16" s="905">
        <v>23</v>
      </c>
      <c r="D16" s="905">
        <v>24</v>
      </c>
      <c r="E16" s="905">
        <v>26</v>
      </c>
      <c r="F16" s="905">
        <v>29</v>
      </c>
      <c r="G16" s="905">
        <v>27</v>
      </c>
      <c r="H16" s="905">
        <v>30</v>
      </c>
      <c r="I16" s="905">
        <v>32</v>
      </c>
      <c r="J16" s="905">
        <v>31</v>
      </c>
      <c r="K16" s="905">
        <v>34</v>
      </c>
      <c r="L16" s="905">
        <v>33</v>
      </c>
      <c r="M16" s="905">
        <v>31</v>
      </c>
      <c r="N16" s="905">
        <v>31</v>
      </c>
      <c r="O16" s="905">
        <v>29</v>
      </c>
      <c r="P16" s="905">
        <v>28</v>
      </c>
      <c r="Q16" s="905">
        <v>35</v>
      </c>
      <c r="R16" s="905">
        <v>33</v>
      </c>
    </row>
    <row r="17" spans="1:23" x14ac:dyDescent="0.2">
      <c r="A17" s="908">
        <v>50</v>
      </c>
      <c r="B17" s="905" t="s">
        <v>1060</v>
      </c>
      <c r="C17" s="905">
        <v>58</v>
      </c>
      <c r="D17" s="905">
        <v>59</v>
      </c>
      <c r="E17" s="905">
        <v>62</v>
      </c>
      <c r="F17" s="905">
        <v>60</v>
      </c>
      <c r="G17" s="905">
        <v>74</v>
      </c>
      <c r="H17" s="905">
        <v>74</v>
      </c>
      <c r="I17" s="905">
        <v>86</v>
      </c>
      <c r="J17" s="905">
        <v>86</v>
      </c>
      <c r="K17" s="905">
        <v>85</v>
      </c>
      <c r="L17" s="905">
        <v>81</v>
      </c>
      <c r="M17" s="905">
        <v>80</v>
      </c>
      <c r="N17" s="905">
        <v>75</v>
      </c>
      <c r="O17" s="905">
        <v>78</v>
      </c>
      <c r="P17" s="905">
        <v>72</v>
      </c>
      <c r="Q17" s="905">
        <v>70</v>
      </c>
      <c r="R17" s="905">
        <v>68</v>
      </c>
    </row>
    <row r="18" spans="1:23" x14ac:dyDescent="0.2">
      <c r="A18" s="908">
        <v>55</v>
      </c>
      <c r="B18" s="905" t="s">
        <v>1061</v>
      </c>
      <c r="C18" s="905">
        <v>145</v>
      </c>
      <c r="D18" s="905">
        <v>164</v>
      </c>
      <c r="E18" s="905">
        <v>164</v>
      </c>
      <c r="F18" s="905">
        <v>161</v>
      </c>
      <c r="G18" s="905">
        <v>161</v>
      </c>
      <c r="H18" s="905">
        <v>168</v>
      </c>
      <c r="I18" s="905">
        <v>168</v>
      </c>
      <c r="J18" s="905">
        <v>157</v>
      </c>
      <c r="K18" s="905">
        <v>152</v>
      </c>
      <c r="L18" s="905">
        <v>183</v>
      </c>
      <c r="M18" s="905">
        <v>194</v>
      </c>
      <c r="N18" s="905">
        <v>202</v>
      </c>
      <c r="O18" s="905">
        <v>203</v>
      </c>
      <c r="P18" s="905">
        <v>201</v>
      </c>
      <c r="Q18" s="905">
        <v>194</v>
      </c>
      <c r="R18" s="905">
        <v>190</v>
      </c>
    </row>
    <row r="19" spans="1:23" x14ac:dyDescent="0.2">
      <c r="A19" s="908">
        <v>60</v>
      </c>
      <c r="B19" s="905" t="s">
        <v>1062</v>
      </c>
      <c r="C19" s="905">
        <v>89</v>
      </c>
      <c r="D19" s="905">
        <v>110</v>
      </c>
      <c r="E19" s="905">
        <v>116</v>
      </c>
      <c r="F19" s="905">
        <v>114</v>
      </c>
      <c r="G19" s="905">
        <v>118</v>
      </c>
      <c r="H19" s="905">
        <v>106</v>
      </c>
      <c r="I19" s="905">
        <v>108</v>
      </c>
      <c r="J19" s="905">
        <v>109</v>
      </c>
      <c r="K19" s="905">
        <v>107</v>
      </c>
      <c r="L19" s="905">
        <v>108</v>
      </c>
      <c r="M19" s="905">
        <v>106</v>
      </c>
      <c r="N19" s="905">
        <v>99</v>
      </c>
      <c r="O19" s="905">
        <v>102</v>
      </c>
      <c r="P19" s="905">
        <v>107</v>
      </c>
      <c r="Q19" s="905">
        <v>110</v>
      </c>
      <c r="R19" s="905">
        <v>114</v>
      </c>
    </row>
    <row r="20" spans="1:23" x14ac:dyDescent="0.2">
      <c r="A20" s="908">
        <v>70</v>
      </c>
      <c r="B20" s="905" t="s">
        <v>1063</v>
      </c>
      <c r="C20" s="905">
        <v>92</v>
      </c>
      <c r="D20" s="905">
        <v>92</v>
      </c>
      <c r="E20" s="905">
        <v>97</v>
      </c>
      <c r="F20" s="905">
        <v>89</v>
      </c>
      <c r="G20" s="905">
        <v>88</v>
      </c>
      <c r="H20" s="905">
        <v>88</v>
      </c>
      <c r="I20" s="905">
        <v>87</v>
      </c>
      <c r="J20" s="905">
        <v>79</v>
      </c>
      <c r="K20" s="905">
        <v>76</v>
      </c>
      <c r="L20" s="905">
        <v>72</v>
      </c>
      <c r="M20" s="905">
        <v>71</v>
      </c>
      <c r="N20" s="905">
        <v>74</v>
      </c>
      <c r="O20" s="905">
        <v>67</v>
      </c>
      <c r="P20" s="905">
        <v>79</v>
      </c>
      <c r="Q20" s="905">
        <v>86</v>
      </c>
      <c r="R20" s="905">
        <v>90</v>
      </c>
    </row>
    <row r="21" spans="1:23" x14ac:dyDescent="0.2">
      <c r="A21" s="908">
        <v>75</v>
      </c>
      <c r="B21" s="905" t="s">
        <v>1064</v>
      </c>
      <c r="C21" s="905">
        <v>13</v>
      </c>
      <c r="D21" s="905">
        <v>17</v>
      </c>
      <c r="E21" s="905">
        <v>18</v>
      </c>
      <c r="F21" s="905">
        <v>17</v>
      </c>
      <c r="G21" s="905">
        <v>18</v>
      </c>
      <c r="H21" s="905">
        <v>18</v>
      </c>
      <c r="I21" s="905">
        <v>17</v>
      </c>
      <c r="J21" s="905">
        <v>18</v>
      </c>
      <c r="K21" s="905">
        <v>18</v>
      </c>
      <c r="L21" s="905">
        <v>19</v>
      </c>
      <c r="M21" s="905">
        <v>20</v>
      </c>
      <c r="N21" s="905">
        <v>19</v>
      </c>
      <c r="O21" s="905">
        <v>19</v>
      </c>
      <c r="P21" s="905">
        <v>17</v>
      </c>
      <c r="Q21" s="905">
        <v>18</v>
      </c>
      <c r="R21" s="905">
        <v>20</v>
      </c>
    </row>
    <row r="22" spans="1:23" x14ac:dyDescent="0.2">
      <c r="A22" s="908">
        <v>80</v>
      </c>
      <c r="B22" s="905" t="s">
        <v>1065</v>
      </c>
      <c r="D22" s="905">
        <v>0</v>
      </c>
      <c r="E22" s="905">
        <v>2</v>
      </c>
      <c r="F22" s="905">
        <v>2</v>
      </c>
      <c r="G22" s="905">
        <v>3</v>
      </c>
      <c r="H22" s="905">
        <v>5</v>
      </c>
      <c r="I22" s="905">
        <v>5</v>
      </c>
      <c r="J22" s="905">
        <v>7</v>
      </c>
      <c r="K22" s="905">
        <v>6</v>
      </c>
      <c r="L22" s="905">
        <v>7</v>
      </c>
      <c r="M22" s="905">
        <v>9</v>
      </c>
      <c r="N22" s="905">
        <v>14</v>
      </c>
      <c r="O22" s="905">
        <v>14</v>
      </c>
      <c r="P22" s="905">
        <v>11</v>
      </c>
      <c r="Q22" s="905">
        <v>12</v>
      </c>
      <c r="R22" s="905">
        <v>11</v>
      </c>
    </row>
    <row r="23" spans="1:23" s="910" customFormat="1" ht="20.100000000000001" customHeight="1" x14ac:dyDescent="0.2">
      <c r="A23" s="911"/>
      <c r="B23" s="916" t="s">
        <v>5</v>
      </c>
      <c r="C23" s="917">
        <f t="shared" ref="C23:R23" si="0">SUM(C3:C22)</f>
        <v>1770</v>
      </c>
      <c r="D23" s="917">
        <f t="shared" si="0"/>
        <v>2030</v>
      </c>
      <c r="E23" s="917">
        <f t="shared" si="0"/>
        <v>2291</v>
      </c>
      <c r="F23" s="917">
        <f t="shared" si="0"/>
        <v>2256</v>
      </c>
      <c r="G23" s="917">
        <f t="shared" si="0"/>
        <v>2274</v>
      </c>
      <c r="H23" s="917">
        <f t="shared" si="0"/>
        <v>2248</v>
      </c>
      <c r="I23" s="917">
        <f t="shared" si="0"/>
        <v>2259</v>
      </c>
      <c r="J23" s="917">
        <f t="shared" si="0"/>
        <v>2283</v>
      </c>
      <c r="K23" s="917">
        <f t="shared" si="0"/>
        <v>2271</v>
      </c>
      <c r="L23" s="917">
        <f t="shared" si="0"/>
        <v>2354</v>
      </c>
      <c r="M23" s="917">
        <f t="shared" si="0"/>
        <v>2322</v>
      </c>
      <c r="N23" s="917">
        <f t="shared" si="0"/>
        <v>2317</v>
      </c>
      <c r="O23" s="917">
        <f t="shared" si="0"/>
        <v>2313</v>
      </c>
      <c r="P23" s="917">
        <f t="shared" si="0"/>
        <v>2381</v>
      </c>
      <c r="Q23" s="917">
        <f t="shared" si="0"/>
        <v>2465</v>
      </c>
      <c r="R23" s="917">
        <f t="shared" si="0"/>
        <v>2515</v>
      </c>
      <c r="S23" s="915"/>
      <c r="T23" s="915"/>
      <c r="U23" s="915"/>
      <c r="V23" s="915"/>
      <c r="W23" s="915"/>
    </row>
    <row r="24" spans="1:23" x14ac:dyDescent="0.2">
      <c r="C24" s="906"/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</row>
    <row r="25" spans="1:23" s="909" customFormat="1" ht="25.15" customHeight="1" x14ac:dyDescent="0.2">
      <c r="A25" s="909" t="str">
        <f>Index!B46</f>
        <v>Table 5b    National government wage costs, by department, FY2004-FY2019</v>
      </c>
    </row>
    <row r="26" spans="1:23" s="910" customFormat="1" ht="20.100000000000001" customHeight="1" x14ac:dyDescent="0.2">
      <c r="A26" s="912"/>
      <c r="B26" s="913" t="s">
        <v>1079</v>
      </c>
      <c r="C26" s="914" t="str">
        <f>C$2</f>
        <v>FY2004</v>
      </c>
      <c r="D26" s="914" t="str">
        <f t="shared" ref="D26:R26" si="1">D$2</f>
        <v>FY2005</v>
      </c>
      <c r="E26" s="914" t="str">
        <f t="shared" si="1"/>
        <v>FY2006</v>
      </c>
      <c r="F26" s="914" t="str">
        <f t="shared" si="1"/>
        <v>FY2007</v>
      </c>
      <c r="G26" s="914" t="str">
        <f t="shared" si="1"/>
        <v>FY2008</v>
      </c>
      <c r="H26" s="914" t="str">
        <f t="shared" si="1"/>
        <v>FY2009</v>
      </c>
      <c r="I26" s="914" t="str">
        <f t="shared" si="1"/>
        <v>FY2010</v>
      </c>
      <c r="J26" s="914" t="str">
        <f t="shared" si="1"/>
        <v>FY2011</v>
      </c>
      <c r="K26" s="914" t="str">
        <f t="shared" si="1"/>
        <v>FY2012</v>
      </c>
      <c r="L26" s="914" t="str">
        <f t="shared" si="1"/>
        <v>FY2013</v>
      </c>
      <c r="M26" s="914" t="str">
        <f t="shared" si="1"/>
        <v>FY2014</v>
      </c>
      <c r="N26" s="914" t="str">
        <f t="shared" si="1"/>
        <v>FY2015</v>
      </c>
      <c r="O26" s="914" t="str">
        <f t="shared" si="1"/>
        <v>FY2016</v>
      </c>
      <c r="P26" s="914" t="str">
        <f t="shared" si="1"/>
        <v>FY2017</v>
      </c>
      <c r="Q26" s="914" t="str">
        <f t="shared" si="1"/>
        <v>FY2018</v>
      </c>
      <c r="R26" s="914" t="str">
        <f t="shared" si="1"/>
        <v>FY2019</v>
      </c>
    </row>
    <row r="27" spans="1:23" ht="15" customHeight="1" x14ac:dyDescent="0.2">
      <c r="A27" s="908">
        <v>10</v>
      </c>
      <c r="B27" s="905" t="s">
        <v>1047</v>
      </c>
      <c r="C27" s="906">
        <v>707733</v>
      </c>
      <c r="D27" s="906">
        <v>757578</v>
      </c>
      <c r="E27" s="906">
        <v>804853</v>
      </c>
      <c r="F27" s="906">
        <v>824926</v>
      </c>
      <c r="G27" s="906">
        <v>835583</v>
      </c>
      <c r="H27" s="906">
        <v>887190</v>
      </c>
      <c r="I27" s="906">
        <v>857302</v>
      </c>
      <c r="J27" s="906">
        <v>833769</v>
      </c>
      <c r="K27" s="906">
        <v>803045</v>
      </c>
      <c r="L27" s="906">
        <v>870114</v>
      </c>
      <c r="M27" s="906">
        <v>758691</v>
      </c>
      <c r="N27" s="906">
        <v>708720</v>
      </c>
      <c r="O27" s="906">
        <v>732762</v>
      </c>
      <c r="P27" s="906">
        <v>1059784</v>
      </c>
      <c r="Q27" s="906">
        <v>1127879</v>
      </c>
      <c r="R27" s="906">
        <v>1047217</v>
      </c>
      <c r="S27" s="906"/>
      <c r="T27" s="906"/>
    </row>
    <row r="28" spans="1:23" x14ac:dyDescent="0.2">
      <c r="A28" s="908">
        <v>11</v>
      </c>
      <c r="B28" s="905" t="s">
        <v>1048</v>
      </c>
      <c r="C28" s="906">
        <v>390610</v>
      </c>
      <c r="D28" s="906">
        <v>513308</v>
      </c>
      <c r="E28" s="906">
        <v>473565</v>
      </c>
      <c r="F28" s="906">
        <v>515034</v>
      </c>
      <c r="G28" s="906">
        <v>592202</v>
      </c>
      <c r="H28" s="906">
        <v>663620</v>
      </c>
      <c r="I28" s="906">
        <v>671342</v>
      </c>
      <c r="J28" s="906">
        <v>571511</v>
      </c>
      <c r="K28" s="906">
        <v>508769</v>
      </c>
      <c r="L28" s="906">
        <v>524899</v>
      </c>
      <c r="M28" s="906">
        <v>592175</v>
      </c>
      <c r="N28" s="906">
        <v>578049</v>
      </c>
      <c r="O28" s="906">
        <v>588124</v>
      </c>
      <c r="P28" s="906">
        <v>640639</v>
      </c>
      <c r="Q28" s="906">
        <v>758907</v>
      </c>
      <c r="R28" s="906">
        <v>732877</v>
      </c>
      <c r="S28" s="906"/>
      <c r="T28" s="906"/>
    </row>
    <row r="29" spans="1:23" x14ac:dyDescent="0.2">
      <c r="A29" s="908">
        <v>12</v>
      </c>
      <c r="B29" s="905" t="s">
        <v>1049</v>
      </c>
      <c r="C29" s="906">
        <v>2263</v>
      </c>
      <c r="D29" s="906">
        <v>16153</v>
      </c>
      <c r="E29" s="906"/>
      <c r="F29" s="906"/>
      <c r="G29" s="906">
        <v>202836</v>
      </c>
      <c r="H29" s="906"/>
      <c r="I29" s="906"/>
      <c r="J29" s="906"/>
      <c r="K29" s="906"/>
      <c r="L29" s="906"/>
      <c r="M29" s="906"/>
      <c r="N29" s="906"/>
      <c r="O29" s="906">
        <v>69917</v>
      </c>
      <c r="P29" s="906">
        <v>35322</v>
      </c>
      <c r="Q29" s="906"/>
      <c r="R29" s="906"/>
      <c r="S29" s="906"/>
      <c r="T29" s="906"/>
    </row>
    <row r="30" spans="1:23" x14ac:dyDescent="0.2">
      <c r="A30" s="908">
        <v>13</v>
      </c>
      <c r="B30" s="905" t="s">
        <v>1050</v>
      </c>
      <c r="C30" s="906">
        <v>245958</v>
      </c>
      <c r="D30" s="906">
        <v>273599</v>
      </c>
      <c r="E30" s="906">
        <v>276127</v>
      </c>
      <c r="F30" s="906">
        <v>279189</v>
      </c>
      <c r="G30" s="906">
        <v>263265</v>
      </c>
      <c r="H30" s="906">
        <v>290707</v>
      </c>
      <c r="I30" s="906">
        <v>271663</v>
      </c>
      <c r="J30" s="906">
        <v>291765</v>
      </c>
      <c r="K30" s="906">
        <v>291105</v>
      </c>
      <c r="L30" s="906">
        <v>294511</v>
      </c>
      <c r="M30" s="906">
        <v>280659</v>
      </c>
      <c r="N30" s="906">
        <v>302894</v>
      </c>
      <c r="O30" s="906">
        <v>288099</v>
      </c>
      <c r="P30" s="906">
        <v>314103</v>
      </c>
      <c r="Q30" s="906">
        <v>303015</v>
      </c>
      <c r="R30" s="906">
        <v>356878</v>
      </c>
    </row>
    <row r="31" spans="1:23" x14ac:dyDescent="0.2">
      <c r="A31" s="908">
        <v>14</v>
      </c>
      <c r="B31" s="905" t="s">
        <v>1051</v>
      </c>
      <c r="C31" s="906">
        <v>712584</v>
      </c>
      <c r="D31" s="906">
        <v>991562</v>
      </c>
      <c r="E31" s="906">
        <v>1018550</v>
      </c>
      <c r="F31" s="906">
        <v>1118052</v>
      </c>
      <c r="G31" s="906">
        <v>887168</v>
      </c>
      <c r="H31" s="906">
        <v>1053469</v>
      </c>
      <c r="I31" s="906">
        <v>1049487</v>
      </c>
      <c r="J31" s="906">
        <v>1205920</v>
      </c>
      <c r="K31" s="906">
        <v>937717</v>
      </c>
      <c r="L31" s="906">
        <v>1056557</v>
      </c>
      <c r="M31" s="906">
        <v>1042861</v>
      </c>
      <c r="N31" s="906">
        <v>1159303</v>
      </c>
      <c r="O31" s="906">
        <v>941815</v>
      </c>
      <c r="P31" s="906">
        <v>1157831</v>
      </c>
      <c r="Q31" s="906">
        <v>1164193</v>
      </c>
      <c r="R31" s="906">
        <v>1492488</v>
      </c>
    </row>
    <row r="32" spans="1:23" x14ac:dyDescent="0.2">
      <c r="A32" s="908">
        <v>15</v>
      </c>
      <c r="B32" s="905" t="s">
        <v>1052</v>
      </c>
      <c r="C32" s="906">
        <v>173947</v>
      </c>
      <c r="D32" s="906">
        <v>181519</v>
      </c>
      <c r="E32" s="906">
        <v>184280</v>
      </c>
      <c r="F32" s="906">
        <v>175112</v>
      </c>
      <c r="G32" s="906">
        <v>150613</v>
      </c>
      <c r="H32" s="906">
        <v>120751</v>
      </c>
      <c r="I32" s="906">
        <v>126393</v>
      </c>
      <c r="J32" s="906">
        <v>156944</v>
      </c>
      <c r="K32" s="906">
        <v>198138</v>
      </c>
      <c r="L32" s="906">
        <v>262143</v>
      </c>
      <c r="M32" s="906">
        <v>322756</v>
      </c>
      <c r="N32" s="906">
        <v>371778</v>
      </c>
      <c r="O32" s="906">
        <v>442688</v>
      </c>
      <c r="P32" s="906">
        <v>422598</v>
      </c>
      <c r="Q32" s="906">
        <v>395519</v>
      </c>
      <c r="R32" s="906">
        <v>385842</v>
      </c>
    </row>
    <row r="33" spans="1:23" x14ac:dyDescent="0.2">
      <c r="A33" s="908">
        <v>16</v>
      </c>
      <c r="B33" s="905" t="s">
        <v>1053</v>
      </c>
      <c r="C33" s="906">
        <v>746173</v>
      </c>
      <c r="D33" s="906">
        <v>910369</v>
      </c>
      <c r="E33" s="906">
        <v>876566</v>
      </c>
      <c r="F33" s="906">
        <v>903119</v>
      </c>
      <c r="G33" s="906">
        <v>900222</v>
      </c>
      <c r="H33" s="906">
        <v>960404</v>
      </c>
      <c r="I33" s="906">
        <v>967522</v>
      </c>
      <c r="J33" s="906">
        <v>912558</v>
      </c>
      <c r="K33" s="906">
        <v>857234</v>
      </c>
      <c r="L33" s="906">
        <v>1020385</v>
      </c>
      <c r="M33" s="906">
        <v>1067173</v>
      </c>
      <c r="N33" s="906">
        <v>936302</v>
      </c>
      <c r="O33" s="906">
        <v>1038526</v>
      </c>
      <c r="P33" s="906">
        <v>1148613</v>
      </c>
      <c r="Q33" s="906">
        <v>1213080</v>
      </c>
      <c r="R33" s="906">
        <v>1081269</v>
      </c>
    </row>
    <row r="34" spans="1:23" x14ac:dyDescent="0.2">
      <c r="A34" s="908">
        <v>17</v>
      </c>
      <c r="B34" s="905" t="s">
        <v>1054</v>
      </c>
      <c r="C34" s="906">
        <v>271169</v>
      </c>
      <c r="D34" s="906">
        <v>316421</v>
      </c>
      <c r="E34" s="906">
        <v>365550</v>
      </c>
      <c r="F34" s="906">
        <v>376169</v>
      </c>
      <c r="G34" s="906">
        <v>382291</v>
      </c>
      <c r="H34" s="906">
        <v>371878</v>
      </c>
      <c r="I34" s="906">
        <v>397620</v>
      </c>
      <c r="J34" s="906">
        <v>412852</v>
      </c>
      <c r="K34" s="906">
        <v>408217</v>
      </c>
      <c r="L34" s="906">
        <v>409668</v>
      </c>
      <c r="M34" s="906">
        <v>382852</v>
      </c>
      <c r="N34" s="906">
        <v>389468</v>
      </c>
      <c r="O34" s="906">
        <v>405537</v>
      </c>
      <c r="P34" s="906">
        <v>422447</v>
      </c>
      <c r="Q34" s="906">
        <v>424732</v>
      </c>
      <c r="R34" s="906">
        <v>465400</v>
      </c>
    </row>
    <row r="35" spans="1:23" x14ac:dyDescent="0.2">
      <c r="A35" s="908">
        <v>18</v>
      </c>
      <c r="B35" s="905" t="s">
        <v>1055</v>
      </c>
      <c r="C35" s="906">
        <v>522029</v>
      </c>
      <c r="D35" s="906">
        <v>548115</v>
      </c>
      <c r="E35" s="906">
        <v>575702</v>
      </c>
      <c r="F35" s="906">
        <v>620149</v>
      </c>
      <c r="G35" s="906">
        <v>630174</v>
      </c>
      <c r="H35" s="906">
        <v>557988</v>
      </c>
      <c r="I35" s="906">
        <v>495214</v>
      </c>
      <c r="J35" s="906">
        <v>560231</v>
      </c>
      <c r="K35" s="906">
        <v>585014</v>
      </c>
      <c r="L35" s="906">
        <v>576060</v>
      </c>
      <c r="M35" s="906">
        <v>587876</v>
      </c>
      <c r="N35" s="906">
        <v>586231</v>
      </c>
      <c r="O35" s="906">
        <v>552085</v>
      </c>
      <c r="P35" s="906">
        <v>639339</v>
      </c>
      <c r="Q35" s="906">
        <v>685883</v>
      </c>
      <c r="R35" s="906">
        <v>701830</v>
      </c>
    </row>
    <row r="36" spans="1:23" x14ac:dyDescent="0.2">
      <c r="A36" s="908">
        <v>19</v>
      </c>
      <c r="B36" s="905" t="s">
        <v>1056</v>
      </c>
      <c r="C36" s="906">
        <v>498075</v>
      </c>
      <c r="D36" s="906">
        <v>535195</v>
      </c>
      <c r="E36" s="906">
        <v>540864</v>
      </c>
      <c r="F36" s="906">
        <v>519730</v>
      </c>
      <c r="G36" s="906">
        <v>481894</v>
      </c>
      <c r="H36" s="906">
        <v>517916</v>
      </c>
      <c r="I36" s="906">
        <v>545125</v>
      </c>
      <c r="J36" s="906">
        <v>654815</v>
      </c>
      <c r="K36" s="906">
        <v>754079</v>
      </c>
      <c r="L36" s="906">
        <v>757141</v>
      </c>
      <c r="M36" s="906">
        <v>806345</v>
      </c>
      <c r="N36" s="906">
        <v>848199</v>
      </c>
      <c r="O36" s="906">
        <v>767025</v>
      </c>
      <c r="P36" s="906">
        <v>885764</v>
      </c>
      <c r="Q36" s="906">
        <v>975959</v>
      </c>
      <c r="R36" s="906">
        <v>907032</v>
      </c>
    </row>
    <row r="37" spans="1:23" x14ac:dyDescent="0.2">
      <c r="A37" s="908">
        <v>20</v>
      </c>
      <c r="B37" s="905" t="s">
        <v>1057</v>
      </c>
      <c r="C37" s="906">
        <v>7558929</v>
      </c>
      <c r="D37" s="906">
        <v>9061762</v>
      </c>
      <c r="E37" s="906">
        <v>11792414</v>
      </c>
      <c r="F37" s="906">
        <v>11934855</v>
      </c>
      <c r="G37" s="906">
        <v>12215971</v>
      </c>
      <c r="H37" s="906">
        <v>12494597</v>
      </c>
      <c r="I37" s="906">
        <v>12798397</v>
      </c>
      <c r="J37" s="906">
        <v>12979714</v>
      </c>
      <c r="K37" s="906">
        <v>13577093</v>
      </c>
      <c r="L37" s="906">
        <v>14100148</v>
      </c>
      <c r="M37" s="906">
        <v>14752626</v>
      </c>
      <c r="N37" s="906">
        <v>15552903</v>
      </c>
      <c r="O37" s="906">
        <v>15322943</v>
      </c>
      <c r="P37" s="906">
        <v>16324818</v>
      </c>
      <c r="Q37" s="906">
        <v>16762775</v>
      </c>
      <c r="R37" s="906">
        <v>20185297</v>
      </c>
    </row>
    <row r="38" spans="1:23" x14ac:dyDescent="0.2">
      <c r="A38" s="908">
        <v>30</v>
      </c>
      <c r="B38" s="905" t="s">
        <v>1058</v>
      </c>
      <c r="C38" s="906">
        <v>5932509</v>
      </c>
      <c r="D38" s="906">
        <v>7449704</v>
      </c>
      <c r="E38" s="906">
        <v>7536113</v>
      </c>
      <c r="F38" s="906">
        <v>7856284</v>
      </c>
      <c r="G38" s="906">
        <v>8012773</v>
      </c>
      <c r="H38" s="906">
        <v>7817213</v>
      </c>
      <c r="I38" s="906">
        <v>7891124</v>
      </c>
      <c r="J38" s="906">
        <v>8031535</v>
      </c>
      <c r="K38" s="906">
        <v>8309927</v>
      </c>
      <c r="L38" s="906">
        <v>8936976</v>
      </c>
      <c r="M38" s="906">
        <v>8248326</v>
      </c>
      <c r="N38" s="906">
        <v>9709536</v>
      </c>
      <c r="O38" s="906">
        <v>9553579</v>
      </c>
      <c r="P38" s="906">
        <v>10059715</v>
      </c>
      <c r="Q38" s="906">
        <v>11004824</v>
      </c>
      <c r="R38" s="906">
        <v>12842574</v>
      </c>
    </row>
    <row r="39" spans="1:23" x14ac:dyDescent="0.2">
      <c r="A39" s="908">
        <v>40</v>
      </c>
      <c r="B39" s="905" t="s">
        <v>1161</v>
      </c>
      <c r="C39" s="906">
        <v>1469809</v>
      </c>
      <c r="D39" s="906">
        <v>1793123</v>
      </c>
      <c r="E39" s="906">
        <v>1396794</v>
      </c>
      <c r="F39" s="906">
        <v>808249</v>
      </c>
      <c r="G39" s="906">
        <v>358097</v>
      </c>
      <c r="H39" s="906">
        <v>363919</v>
      </c>
      <c r="I39" s="906">
        <v>338858</v>
      </c>
      <c r="J39" s="906">
        <v>343480</v>
      </c>
      <c r="K39" s="906">
        <v>404036</v>
      </c>
      <c r="L39" s="906">
        <v>382308</v>
      </c>
      <c r="M39" s="906">
        <v>350001</v>
      </c>
      <c r="N39" s="906">
        <v>326493</v>
      </c>
      <c r="O39" s="906">
        <v>359080</v>
      </c>
      <c r="P39" s="906">
        <v>384791</v>
      </c>
      <c r="Q39" s="906">
        <v>381765</v>
      </c>
      <c r="R39" s="906">
        <v>346292</v>
      </c>
    </row>
    <row r="40" spans="1:23" x14ac:dyDescent="0.2">
      <c r="A40" s="908">
        <v>45</v>
      </c>
      <c r="B40" s="905" t="s">
        <v>1059</v>
      </c>
      <c r="C40" s="906">
        <v>362296</v>
      </c>
      <c r="D40" s="906">
        <v>361898</v>
      </c>
      <c r="E40" s="906">
        <v>426292</v>
      </c>
      <c r="F40" s="906">
        <v>451223</v>
      </c>
      <c r="G40" s="906">
        <v>427205</v>
      </c>
      <c r="H40" s="906">
        <v>524200</v>
      </c>
      <c r="I40" s="906">
        <v>573655</v>
      </c>
      <c r="J40" s="906">
        <v>586589</v>
      </c>
      <c r="K40" s="906">
        <v>647254</v>
      </c>
      <c r="L40" s="906">
        <v>599317</v>
      </c>
      <c r="M40" s="906">
        <v>585426</v>
      </c>
      <c r="N40" s="906">
        <v>593305</v>
      </c>
      <c r="O40" s="906">
        <v>524692</v>
      </c>
      <c r="P40" s="906">
        <v>490904</v>
      </c>
      <c r="Q40" s="906">
        <v>618492</v>
      </c>
      <c r="R40" s="906">
        <v>541858</v>
      </c>
    </row>
    <row r="41" spans="1:23" x14ac:dyDescent="0.2">
      <c r="A41" s="908">
        <v>50</v>
      </c>
      <c r="B41" s="905" t="s">
        <v>1060</v>
      </c>
      <c r="C41" s="906">
        <v>973197</v>
      </c>
      <c r="D41" s="906">
        <v>984790</v>
      </c>
      <c r="E41" s="906">
        <v>1073866</v>
      </c>
      <c r="F41" s="906">
        <v>975462</v>
      </c>
      <c r="G41" s="906">
        <v>1058047</v>
      </c>
      <c r="H41" s="906">
        <v>1202169</v>
      </c>
      <c r="I41" s="906">
        <v>1353967</v>
      </c>
      <c r="J41" s="906">
        <v>1373128</v>
      </c>
      <c r="K41" s="906">
        <v>1326726</v>
      </c>
      <c r="L41" s="906">
        <v>1326744</v>
      </c>
      <c r="M41" s="906">
        <v>1267214</v>
      </c>
      <c r="N41" s="906">
        <v>1157408</v>
      </c>
      <c r="O41" s="906">
        <v>1222496</v>
      </c>
      <c r="P41" s="906">
        <v>1323312</v>
      </c>
      <c r="Q41" s="906">
        <v>1358341</v>
      </c>
      <c r="R41" s="906">
        <v>1310924</v>
      </c>
    </row>
    <row r="42" spans="1:23" x14ac:dyDescent="0.2">
      <c r="A42" s="908">
        <v>55</v>
      </c>
      <c r="B42" s="905" t="s">
        <v>1061</v>
      </c>
      <c r="C42" s="906">
        <v>2119300</v>
      </c>
      <c r="D42" s="906">
        <v>2398374</v>
      </c>
      <c r="E42" s="906">
        <v>2395440</v>
      </c>
      <c r="F42" s="906">
        <v>2323987</v>
      </c>
      <c r="G42" s="906">
        <v>2351583</v>
      </c>
      <c r="H42" s="906">
        <v>2514859</v>
      </c>
      <c r="I42" s="906">
        <v>2492231</v>
      </c>
      <c r="J42" s="906">
        <v>2303445</v>
      </c>
      <c r="K42" s="906">
        <v>2366158</v>
      </c>
      <c r="L42" s="906">
        <v>2673756</v>
      </c>
      <c r="M42" s="906">
        <v>2641878</v>
      </c>
      <c r="N42" s="906">
        <v>2751776</v>
      </c>
      <c r="O42" s="906">
        <v>2723840</v>
      </c>
      <c r="P42" s="906">
        <v>2758936</v>
      </c>
      <c r="Q42" s="906">
        <v>2781965</v>
      </c>
      <c r="R42" s="906">
        <v>2696099</v>
      </c>
    </row>
    <row r="43" spans="1:23" x14ac:dyDescent="0.2">
      <c r="A43" s="908">
        <v>60</v>
      </c>
      <c r="B43" s="905" t="s">
        <v>1062</v>
      </c>
      <c r="C43" s="906">
        <v>1710069</v>
      </c>
      <c r="D43" s="906">
        <v>2159684</v>
      </c>
      <c r="E43" s="906">
        <v>2224723</v>
      </c>
      <c r="F43" s="906">
        <v>2183803</v>
      </c>
      <c r="G43" s="906">
        <v>2312437</v>
      </c>
      <c r="H43" s="906">
        <v>2085964</v>
      </c>
      <c r="I43" s="906">
        <v>2193881</v>
      </c>
      <c r="J43" s="906">
        <v>2263963</v>
      </c>
      <c r="K43" s="906">
        <v>2224757</v>
      </c>
      <c r="L43" s="906">
        <v>2244601</v>
      </c>
      <c r="M43" s="906">
        <v>2412277</v>
      </c>
      <c r="N43" s="906">
        <v>2173863</v>
      </c>
      <c r="O43" s="906">
        <v>2373095</v>
      </c>
      <c r="P43" s="906">
        <v>2675811</v>
      </c>
      <c r="Q43" s="906">
        <v>2734014</v>
      </c>
      <c r="R43" s="906">
        <v>2907081</v>
      </c>
    </row>
    <row r="44" spans="1:23" x14ac:dyDescent="0.2">
      <c r="A44" s="908">
        <v>70</v>
      </c>
      <c r="B44" s="905" t="s">
        <v>1063</v>
      </c>
      <c r="C44" s="906">
        <v>1255513</v>
      </c>
      <c r="D44" s="906">
        <v>1254079</v>
      </c>
      <c r="E44" s="906">
        <v>1393677</v>
      </c>
      <c r="F44" s="906">
        <v>1280376</v>
      </c>
      <c r="G44" s="906">
        <v>1292932</v>
      </c>
      <c r="H44" s="906">
        <v>1321542</v>
      </c>
      <c r="I44" s="906">
        <v>1239167</v>
      </c>
      <c r="J44" s="906">
        <v>1160807</v>
      </c>
      <c r="K44" s="906">
        <v>1143488</v>
      </c>
      <c r="L44" s="906">
        <v>1096915</v>
      </c>
      <c r="M44" s="906">
        <v>989553</v>
      </c>
      <c r="N44" s="906">
        <v>1016171</v>
      </c>
      <c r="O44" s="906">
        <v>944210</v>
      </c>
      <c r="P44" s="906">
        <v>1090937</v>
      </c>
      <c r="Q44" s="906">
        <v>1350571</v>
      </c>
      <c r="R44" s="906">
        <v>1437968</v>
      </c>
    </row>
    <row r="45" spans="1:23" x14ac:dyDescent="0.2">
      <c r="A45" s="908">
        <v>75</v>
      </c>
      <c r="B45" s="905" t="s">
        <v>1064</v>
      </c>
      <c r="C45" s="906">
        <v>237041</v>
      </c>
      <c r="D45" s="906">
        <v>303460</v>
      </c>
      <c r="E45" s="906">
        <v>323884</v>
      </c>
      <c r="F45" s="906">
        <v>318329</v>
      </c>
      <c r="G45" s="906">
        <v>332757</v>
      </c>
      <c r="H45" s="906">
        <v>322105</v>
      </c>
      <c r="I45" s="906">
        <v>314912</v>
      </c>
      <c r="J45" s="906">
        <v>338977</v>
      </c>
      <c r="K45" s="906">
        <v>344185</v>
      </c>
      <c r="L45" s="906">
        <v>354754</v>
      </c>
      <c r="M45" s="906">
        <v>394884</v>
      </c>
      <c r="N45" s="906">
        <v>370676</v>
      </c>
      <c r="O45" s="906">
        <v>374853</v>
      </c>
      <c r="P45" s="906">
        <v>319884</v>
      </c>
      <c r="Q45" s="906">
        <v>354536</v>
      </c>
      <c r="R45" s="906">
        <v>409867</v>
      </c>
    </row>
    <row r="46" spans="1:23" x14ac:dyDescent="0.2">
      <c r="A46" s="908">
        <v>80</v>
      </c>
      <c r="B46" s="905" t="s">
        <v>1065</v>
      </c>
      <c r="C46" s="906"/>
      <c r="D46" s="906">
        <v>12222</v>
      </c>
      <c r="E46" s="906">
        <v>62745</v>
      </c>
      <c r="F46" s="906">
        <v>74283</v>
      </c>
      <c r="G46" s="906">
        <v>104851</v>
      </c>
      <c r="H46" s="906">
        <v>144246</v>
      </c>
      <c r="I46" s="906">
        <v>146281</v>
      </c>
      <c r="J46" s="906">
        <v>167516</v>
      </c>
      <c r="K46" s="906">
        <v>175182</v>
      </c>
      <c r="L46" s="906">
        <v>179782</v>
      </c>
      <c r="M46" s="906">
        <v>221561</v>
      </c>
      <c r="N46" s="906">
        <v>318958</v>
      </c>
      <c r="O46" s="906">
        <v>398698</v>
      </c>
      <c r="P46" s="906">
        <v>323523</v>
      </c>
      <c r="Q46" s="906">
        <v>379540</v>
      </c>
      <c r="R46" s="906">
        <v>352902</v>
      </c>
    </row>
    <row r="47" spans="1:23" s="910" customFormat="1" ht="20.100000000000001" customHeight="1" x14ac:dyDescent="0.2">
      <c r="A47" s="911"/>
      <c r="B47" s="916" t="s">
        <v>5</v>
      </c>
      <c r="C47" s="917">
        <f t="shared" ref="C47:R47" si="2">SUM(C27:C46)</f>
        <v>25889204</v>
      </c>
      <c r="D47" s="917">
        <f t="shared" si="2"/>
        <v>30822915</v>
      </c>
      <c r="E47" s="917">
        <f t="shared" si="2"/>
        <v>33742005</v>
      </c>
      <c r="F47" s="917">
        <f t="shared" si="2"/>
        <v>33538331</v>
      </c>
      <c r="G47" s="917">
        <f t="shared" si="2"/>
        <v>33792901</v>
      </c>
      <c r="H47" s="917">
        <f t="shared" si="2"/>
        <v>34214737</v>
      </c>
      <c r="I47" s="917">
        <f t="shared" si="2"/>
        <v>34724141</v>
      </c>
      <c r="J47" s="917">
        <f t="shared" si="2"/>
        <v>35149519</v>
      </c>
      <c r="K47" s="917">
        <f t="shared" si="2"/>
        <v>35862124</v>
      </c>
      <c r="L47" s="917">
        <f t="shared" si="2"/>
        <v>37666779</v>
      </c>
      <c r="M47" s="917">
        <f t="shared" si="2"/>
        <v>37705134</v>
      </c>
      <c r="N47" s="917">
        <f t="shared" si="2"/>
        <v>39852033</v>
      </c>
      <c r="O47" s="917">
        <f t="shared" si="2"/>
        <v>39624064</v>
      </c>
      <c r="P47" s="917">
        <f t="shared" si="2"/>
        <v>42479071</v>
      </c>
      <c r="Q47" s="917">
        <f t="shared" si="2"/>
        <v>44775990</v>
      </c>
      <c r="R47" s="917">
        <f t="shared" si="2"/>
        <v>50201695</v>
      </c>
      <c r="S47" s="915"/>
      <c r="T47" s="915"/>
      <c r="U47" s="915"/>
      <c r="V47" s="915"/>
      <c r="W47" s="915"/>
    </row>
    <row r="48" spans="1:23" x14ac:dyDescent="0.2">
      <c r="C48" s="906"/>
      <c r="D48" s="906"/>
      <c r="E48" s="906"/>
      <c r="F48" s="906"/>
      <c r="G48" s="906"/>
      <c r="H48" s="906"/>
      <c r="I48" s="906"/>
      <c r="J48" s="906"/>
      <c r="K48" s="906"/>
      <c r="L48" s="906"/>
      <c r="M48" s="906"/>
      <c r="N48" s="906"/>
      <c r="O48" s="906"/>
      <c r="P48" s="906"/>
      <c r="Q48" s="906"/>
      <c r="R48" s="906"/>
      <c r="S48" s="906"/>
      <c r="T48" s="906"/>
      <c r="U48" s="906"/>
      <c r="V48" s="906"/>
      <c r="W48" s="906"/>
    </row>
    <row r="49" spans="1:18" s="909" customFormat="1" ht="25.15" customHeight="1" x14ac:dyDescent="0.2">
      <c r="A49" s="909" t="str">
        <f>Index!B47</f>
        <v>Table 5c    National government average wage and salary rates, by department, FY2004-FY2019</v>
      </c>
    </row>
    <row r="50" spans="1:18" s="910" customFormat="1" ht="20.100000000000001" customHeight="1" x14ac:dyDescent="0.2">
      <c r="A50" s="912"/>
      <c r="B50" s="913" t="s">
        <v>1079</v>
      </c>
      <c r="C50" s="914" t="str">
        <f>C$2</f>
        <v>FY2004</v>
      </c>
      <c r="D50" s="914" t="str">
        <f t="shared" ref="D50:R50" si="3">D$2</f>
        <v>FY2005</v>
      </c>
      <c r="E50" s="914" t="str">
        <f t="shared" si="3"/>
        <v>FY2006</v>
      </c>
      <c r="F50" s="914" t="str">
        <f t="shared" si="3"/>
        <v>FY2007</v>
      </c>
      <c r="G50" s="914" t="str">
        <f t="shared" si="3"/>
        <v>FY2008</v>
      </c>
      <c r="H50" s="914" t="str">
        <f t="shared" si="3"/>
        <v>FY2009</v>
      </c>
      <c r="I50" s="914" t="str">
        <f t="shared" si="3"/>
        <v>FY2010</v>
      </c>
      <c r="J50" s="914" t="str">
        <f t="shared" si="3"/>
        <v>FY2011</v>
      </c>
      <c r="K50" s="914" t="str">
        <f t="shared" si="3"/>
        <v>FY2012</v>
      </c>
      <c r="L50" s="914" t="str">
        <f t="shared" si="3"/>
        <v>FY2013</v>
      </c>
      <c r="M50" s="914" t="str">
        <f t="shared" si="3"/>
        <v>FY2014</v>
      </c>
      <c r="N50" s="914" t="str">
        <f t="shared" si="3"/>
        <v>FY2015</v>
      </c>
      <c r="O50" s="914" t="str">
        <f t="shared" si="3"/>
        <v>FY2016</v>
      </c>
      <c r="P50" s="914" t="str">
        <f t="shared" si="3"/>
        <v>FY2017</v>
      </c>
      <c r="Q50" s="914" t="str">
        <f t="shared" si="3"/>
        <v>FY2018</v>
      </c>
      <c r="R50" s="914" t="str">
        <f t="shared" si="3"/>
        <v>FY2019</v>
      </c>
    </row>
    <row r="51" spans="1:18" ht="15" customHeight="1" x14ac:dyDescent="0.2">
      <c r="A51" s="908">
        <v>10</v>
      </c>
      <c r="B51" s="905" t="s">
        <v>1047</v>
      </c>
      <c r="C51" s="919">
        <f t="shared" ref="C51:R51" si="4">IF(C3&lt;&gt;0,C27/C3,"~")</f>
        <v>35386.65</v>
      </c>
      <c r="D51" s="919">
        <f t="shared" si="4"/>
        <v>30303.119999999999</v>
      </c>
      <c r="E51" s="919">
        <f t="shared" si="4"/>
        <v>30955.884615384617</v>
      </c>
      <c r="F51" s="919">
        <f t="shared" si="4"/>
        <v>26610.516129032258</v>
      </c>
      <c r="G51" s="919">
        <f t="shared" si="4"/>
        <v>29842.25</v>
      </c>
      <c r="H51" s="919">
        <f t="shared" si="4"/>
        <v>30592.758620689656</v>
      </c>
      <c r="I51" s="919">
        <f t="shared" si="4"/>
        <v>30617.928571428572</v>
      </c>
      <c r="J51" s="919">
        <f t="shared" si="4"/>
        <v>30880.333333333332</v>
      </c>
      <c r="K51" s="919">
        <f t="shared" si="4"/>
        <v>30886.346153846152</v>
      </c>
      <c r="L51" s="919">
        <f t="shared" si="4"/>
        <v>30003.931034482757</v>
      </c>
      <c r="M51" s="919">
        <f t="shared" si="4"/>
        <v>30347.64</v>
      </c>
      <c r="N51" s="919">
        <f t="shared" si="4"/>
        <v>30813.91304347826</v>
      </c>
      <c r="O51" s="919">
        <f t="shared" si="4"/>
        <v>30531.75</v>
      </c>
      <c r="P51" s="919">
        <f t="shared" si="4"/>
        <v>22548.59574468085</v>
      </c>
      <c r="Q51" s="919">
        <f t="shared" si="4"/>
        <v>23017.938775510203</v>
      </c>
      <c r="R51" s="919">
        <f t="shared" si="4"/>
        <v>31733.848484848484</v>
      </c>
    </row>
    <row r="52" spans="1:18" x14ac:dyDescent="0.2">
      <c r="A52" s="908">
        <v>11</v>
      </c>
      <c r="B52" s="905" t="s">
        <v>1048</v>
      </c>
      <c r="C52" s="919">
        <f t="shared" ref="C52:R52" si="5">IF(C4&lt;&gt;0,C28/C4,"~")</f>
        <v>24413.125</v>
      </c>
      <c r="D52" s="919">
        <f t="shared" si="5"/>
        <v>25665.4</v>
      </c>
      <c r="E52" s="919">
        <f t="shared" si="5"/>
        <v>23678.25</v>
      </c>
      <c r="F52" s="919">
        <f t="shared" si="5"/>
        <v>23410.636363636364</v>
      </c>
      <c r="G52" s="919">
        <f t="shared" si="5"/>
        <v>24675.083333333332</v>
      </c>
      <c r="H52" s="919">
        <f t="shared" si="5"/>
        <v>23700.714285714286</v>
      </c>
      <c r="I52" s="919">
        <f t="shared" si="5"/>
        <v>22378.066666666666</v>
      </c>
      <c r="J52" s="919">
        <f t="shared" si="5"/>
        <v>24848.304347826088</v>
      </c>
      <c r="K52" s="919">
        <f t="shared" si="5"/>
        <v>24227.095238095237</v>
      </c>
      <c r="L52" s="919">
        <f t="shared" si="5"/>
        <v>24995.190476190477</v>
      </c>
      <c r="M52" s="919">
        <f t="shared" si="5"/>
        <v>24673.958333333332</v>
      </c>
      <c r="N52" s="919">
        <f t="shared" si="5"/>
        <v>25132.565217391304</v>
      </c>
      <c r="O52" s="919">
        <f t="shared" si="5"/>
        <v>25570.608695652172</v>
      </c>
      <c r="P52" s="919">
        <f t="shared" si="5"/>
        <v>25625.56</v>
      </c>
      <c r="Q52" s="919">
        <f t="shared" si="5"/>
        <v>27103.821428571428</v>
      </c>
      <c r="R52" s="919">
        <f t="shared" si="5"/>
        <v>27143.592592592591</v>
      </c>
    </row>
    <row r="53" spans="1:18" x14ac:dyDescent="0.2">
      <c r="A53" s="908">
        <v>12</v>
      </c>
      <c r="B53" s="905" t="s">
        <v>1049</v>
      </c>
      <c r="C53" s="919" t="str">
        <f t="shared" ref="C53:R53" si="6">IF(C5&lt;&gt;0,C29/C5,"~")</f>
        <v>~</v>
      </c>
      <c r="D53" s="919" t="str">
        <f t="shared" si="6"/>
        <v>~</v>
      </c>
      <c r="E53" s="919" t="str">
        <f t="shared" si="6"/>
        <v>~</v>
      </c>
      <c r="F53" s="919" t="str">
        <f t="shared" si="6"/>
        <v>~</v>
      </c>
      <c r="G53" s="919">
        <f t="shared" si="6"/>
        <v>11931.529411764706</v>
      </c>
      <c r="H53" s="919" t="str">
        <f t="shared" si="6"/>
        <v>~</v>
      </c>
      <c r="I53" s="919" t="str">
        <f t="shared" si="6"/>
        <v>~</v>
      </c>
      <c r="J53" s="919" t="str">
        <f t="shared" si="6"/>
        <v>~</v>
      </c>
      <c r="K53" s="919" t="str">
        <f t="shared" si="6"/>
        <v>~</v>
      </c>
      <c r="L53" s="919" t="str">
        <f t="shared" si="6"/>
        <v>~</v>
      </c>
      <c r="M53" s="919" t="str">
        <f t="shared" si="6"/>
        <v>~</v>
      </c>
      <c r="N53" s="919" t="str">
        <f t="shared" si="6"/>
        <v>~</v>
      </c>
      <c r="O53" s="919">
        <f t="shared" si="6"/>
        <v>9988.1428571428569</v>
      </c>
      <c r="P53" s="919">
        <f t="shared" si="6"/>
        <v>11774</v>
      </c>
      <c r="Q53" s="919" t="str">
        <f t="shared" si="6"/>
        <v>~</v>
      </c>
      <c r="R53" s="919" t="str">
        <f t="shared" si="6"/>
        <v>~</v>
      </c>
    </row>
    <row r="54" spans="1:18" x14ac:dyDescent="0.2">
      <c r="A54" s="908">
        <v>13</v>
      </c>
      <c r="B54" s="905" t="s">
        <v>1050</v>
      </c>
      <c r="C54" s="919">
        <f t="shared" ref="C54:R54" si="7">IF(C6&lt;&gt;0,C30/C6,"~")</f>
        <v>18919.846153846152</v>
      </c>
      <c r="D54" s="919">
        <f t="shared" si="7"/>
        <v>18239.933333333334</v>
      </c>
      <c r="E54" s="919">
        <f t="shared" si="7"/>
        <v>18408.466666666667</v>
      </c>
      <c r="F54" s="919">
        <f t="shared" si="7"/>
        <v>18612.599999999999</v>
      </c>
      <c r="G54" s="919">
        <f t="shared" si="7"/>
        <v>18804.642857142859</v>
      </c>
      <c r="H54" s="919">
        <f t="shared" si="7"/>
        <v>18169.1875</v>
      </c>
      <c r="I54" s="919">
        <f t="shared" si="7"/>
        <v>18110.866666666665</v>
      </c>
      <c r="J54" s="919">
        <f t="shared" si="7"/>
        <v>18235.3125</v>
      </c>
      <c r="K54" s="919">
        <f t="shared" si="7"/>
        <v>19407</v>
      </c>
      <c r="L54" s="919">
        <f t="shared" si="7"/>
        <v>18406.9375</v>
      </c>
      <c r="M54" s="919">
        <f t="shared" si="7"/>
        <v>18710.599999999999</v>
      </c>
      <c r="N54" s="919">
        <f t="shared" si="7"/>
        <v>18930.875</v>
      </c>
      <c r="O54" s="919">
        <f t="shared" si="7"/>
        <v>18006.1875</v>
      </c>
      <c r="P54" s="919">
        <f t="shared" si="7"/>
        <v>19631.4375</v>
      </c>
      <c r="Q54" s="919">
        <f t="shared" si="7"/>
        <v>18938.4375</v>
      </c>
      <c r="R54" s="919">
        <f t="shared" si="7"/>
        <v>22304.875</v>
      </c>
    </row>
    <row r="55" spans="1:18" x14ac:dyDescent="0.2">
      <c r="A55" s="908">
        <v>14</v>
      </c>
      <c r="B55" s="905" t="s">
        <v>1051</v>
      </c>
      <c r="C55" s="919">
        <f t="shared" ref="C55:R55" si="8">IF(C7&lt;&gt;0,C31/C7,"~")</f>
        <v>24571.862068965518</v>
      </c>
      <c r="D55" s="919">
        <f t="shared" si="8"/>
        <v>23608.619047619046</v>
      </c>
      <c r="E55" s="919">
        <f t="shared" si="8"/>
        <v>22634.444444444445</v>
      </c>
      <c r="F55" s="919">
        <f t="shared" si="8"/>
        <v>24845.599999999999</v>
      </c>
      <c r="G55" s="919">
        <f t="shared" si="8"/>
        <v>22179.200000000001</v>
      </c>
      <c r="H55" s="919">
        <f t="shared" si="8"/>
        <v>21947.270833333332</v>
      </c>
      <c r="I55" s="919">
        <f t="shared" si="8"/>
        <v>22329.510638297874</v>
      </c>
      <c r="J55" s="919">
        <f t="shared" si="8"/>
        <v>25657.872340425532</v>
      </c>
      <c r="K55" s="919">
        <f t="shared" si="8"/>
        <v>22871.146341463416</v>
      </c>
      <c r="L55" s="919">
        <f t="shared" si="8"/>
        <v>24012.659090909092</v>
      </c>
      <c r="M55" s="919">
        <f t="shared" si="8"/>
        <v>23174.68888888889</v>
      </c>
      <c r="N55" s="919">
        <f t="shared" si="8"/>
        <v>26347.795454545456</v>
      </c>
      <c r="O55" s="919">
        <f t="shared" si="8"/>
        <v>22971.09756097561</v>
      </c>
      <c r="P55" s="919">
        <f t="shared" si="8"/>
        <v>25170.239130434784</v>
      </c>
      <c r="Q55" s="919">
        <f t="shared" si="8"/>
        <v>24770.063829787236</v>
      </c>
      <c r="R55" s="919">
        <f t="shared" si="8"/>
        <v>30458.938775510203</v>
      </c>
    </row>
    <row r="56" spans="1:18" x14ac:dyDescent="0.2">
      <c r="A56" s="908">
        <v>15</v>
      </c>
      <c r="B56" s="905" t="s">
        <v>1052</v>
      </c>
      <c r="C56" s="919">
        <f t="shared" ref="C56:R56" si="9">IF(C8&lt;&gt;0,C32/C8,"~")</f>
        <v>17394.7</v>
      </c>
      <c r="D56" s="919">
        <f t="shared" si="9"/>
        <v>18151.900000000001</v>
      </c>
      <c r="E56" s="919">
        <f t="shared" si="9"/>
        <v>18428</v>
      </c>
      <c r="F56" s="919">
        <f t="shared" si="9"/>
        <v>19456.888888888891</v>
      </c>
      <c r="G56" s="919">
        <f t="shared" si="9"/>
        <v>21516.142857142859</v>
      </c>
      <c r="H56" s="919">
        <f t="shared" si="9"/>
        <v>17250.142857142859</v>
      </c>
      <c r="I56" s="919">
        <f t="shared" si="9"/>
        <v>15799.125</v>
      </c>
      <c r="J56" s="919">
        <f t="shared" si="9"/>
        <v>17438.222222222223</v>
      </c>
      <c r="K56" s="919">
        <f t="shared" si="9"/>
        <v>22015.333333333332</v>
      </c>
      <c r="L56" s="919">
        <f t="shared" si="9"/>
        <v>23831.18181818182</v>
      </c>
      <c r="M56" s="919">
        <f t="shared" si="9"/>
        <v>24827.384615384617</v>
      </c>
      <c r="N56" s="919">
        <f t="shared" si="9"/>
        <v>24785.200000000001</v>
      </c>
      <c r="O56" s="919">
        <f t="shared" si="9"/>
        <v>24593.777777777777</v>
      </c>
      <c r="P56" s="919">
        <f t="shared" si="9"/>
        <v>24858.705882352941</v>
      </c>
      <c r="Q56" s="919">
        <f t="shared" si="9"/>
        <v>23265.823529411766</v>
      </c>
      <c r="R56" s="919">
        <f t="shared" si="9"/>
        <v>24115.125</v>
      </c>
    </row>
    <row r="57" spans="1:18" x14ac:dyDescent="0.2">
      <c r="A57" s="908">
        <v>16</v>
      </c>
      <c r="B57" s="905" t="s">
        <v>1053</v>
      </c>
      <c r="C57" s="919">
        <f t="shared" ref="C57:R57" si="10">IF(C9&lt;&gt;0,C33/C9,"~")</f>
        <v>25730.103448275862</v>
      </c>
      <c r="D57" s="919">
        <f t="shared" si="10"/>
        <v>26010.542857142857</v>
      </c>
      <c r="E57" s="919">
        <f t="shared" si="10"/>
        <v>26562.60606060606</v>
      </c>
      <c r="F57" s="919">
        <f t="shared" si="10"/>
        <v>25803.4</v>
      </c>
      <c r="G57" s="919">
        <f t="shared" si="10"/>
        <v>26477.117647058825</v>
      </c>
      <c r="H57" s="919">
        <f t="shared" si="10"/>
        <v>25956.864864864863</v>
      </c>
      <c r="I57" s="919">
        <f t="shared" si="10"/>
        <v>26149.243243243243</v>
      </c>
      <c r="J57" s="919">
        <f t="shared" si="10"/>
        <v>26839.941176470587</v>
      </c>
      <c r="K57" s="919">
        <f t="shared" si="10"/>
        <v>26788.5625</v>
      </c>
      <c r="L57" s="919">
        <f t="shared" si="10"/>
        <v>26852.236842105263</v>
      </c>
      <c r="M57" s="919">
        <f t="shared" si="10"/>
        <v>27363.410256410258</v>
      </c>
      <c r="N57" s="919">
        <f t="shared" si="10"/>
        <v>26751.485714285714</v>
      </c>
      <c r="O57" s="919">
        <f t="shared" si="10"/>
        <v>29672.17142857143</v>
      </c>
      <c r="P57" s="919">
        <f t="shared" si="10"/>
        <v>29451.615384615383</v>
      </c>
      <c r="Q57" s="919">
        <f t="shared" si="10"/>
        <v>29587.317073170732</v>
      </c>
      <c r="R57" s="919">
        <f t="shared" si="10"/>
        <v>28454.447368421053</v>
      </c>
    </row>
    <row r="58" spans="1:18" x14ac:dyDescent="0.2">
      <c r="A58" s="908">
        <v>17</v>
      </c>
      <c r="B58" s="905" t="s">
        <v>1054</v>
      </c>
      <c r="C58" s="919">
        <f t="shared" ref="C58:R58" si="11">IF(C10&lt;&gt;0,C34/C10,"~")</f>
        <v>27116.9</v>
      </c>
      <c r="D58" s="919">
        <f t="shared" si="11"/>
        <v>26368.416666666668</v>
      </c>
      <c r="E58" s="919">
        <f t="shared" si="11"/>
        <v>28119.23076923077</v>
      </c>
      <c r="F58" s="919">
        <f t="shared" si="11"/>
        <v>26869.214285714286</v>
      </c>
      <c r="G58" s="919">
        <f t="shared" si="11"/>
        <v>25486.066666666666</v>
      </c>
      <c r="H58" s="919">
        <f t="shared" si="11"/>
        <v>24791.866666666665</v>
      </c>
      <c r="I58" s="919">
        <f t="shared" si="11"/>
        <v>26508</v>
      </c>
      <c r="J58" s="919">
        <f t="shared" si="11"/>
        <v>25803.25</v>
      </c>
      <c r="K58" s="919">
        <f t="shared" si="11"/>
        <v>27214.466666666667</v>
      </c>
      <c r="L58" s="919">
        <f t="shared" si="11"/>
        <v>27311.200000000001</v>
      </c>
      <c r="M58" s="919">
        <f t="shared" si="11"/>
        <v>25523.466666666667</v>
      </c>
      <c r="N58" s="919">
        <f t="shared" si="11"/>
        <v>25964.533333333333</v>
      </c>
      <c r="O58" s="919">
        <f t="shared" si="11"/>
        <v>23855.117647058825</v>
      </c>
      <c r="P58" s="919">
        <f t="shared" si="11"/>
        <v>24849.823529411766</v>
      </c>
      <c r="Q58" s="919">
        <f t="shared" si="11"/>
        <v>26545.75</v>
      </c>
      <c r="R58" s="919">
        <f t="shared" si="11"/>
        <v>27376.470588235294</v>
      </c>
    </row>
    <row r="59" spans="1:18" x14ac:dyDescent="0.2">
      <c r="A59" s="908">
        <v>18</v>
      </c>
      <c r="B59" s="905" t="s">
        <v>1055</v>
      </c>
      <c r="C59" s="919">
        <f t="shared" ref="C59:R59" si="12">IF(C11&lt;&gt;0,C35/C11,"~")</f>
        <v>20881.16</v>
      </c>
      <c r="D59" s="919">
        <f t="shared" si="12"/>
        <v>17128.59375</v>
      </c>
      <c r="E59" s="919">
        <f t="shared" si="12"/>
        <v>15150.052631578947</v>
      </c>
      <c r="F59" s="919">
        <f t="shared" si="12"/>
        <v>15901.25641025641</v>
      </c>
      <c r="G59" s="919">
        <f t="shared" si="12"/>
        <v>17504.833333333332</v>
      </c>
      <c r="H59" s="919">
        <f t="shared" si="12"/>
        <v>16411.411764705881</v>
      </c>
      <c r="I59" s="919">
        <f t="shared" si="12"/>
        <v>15974.645161290322</v>
      </c>
      <c r="J59" s="919">
        <f t="shared" si="12"/>
        <v>15141.378378378378</v>
      </c>
      <c r="K59" s="919">
        <f t="shared" si="12"/>
        <v>15395.105263157895</v>
      </c>
      <c r="L59" s="919">
        <f t="shared" si="12"/>
        <v>14401.5</v>
      </c>
      <c r="M59" s="919">
        <f t="shared" si="12"/>
        <v>15073.74358974359</v>
      </c>
      <c r="N59" s="919">
        <f t="shared" si="12"/>
        <v>15427.131578947368</v>
      </c>
      <c r="O59" s="919">
        <f t="shared" si="12"/>
        <v>15335.694444444445</v>
      </c>
      <c r="P59" s="919">
        <f t="shared" si="12"/>
        <v>18266.82857142857</v>
      </c>
      <c r="Q59" s="919">
        <f t="shared" si="12"/>
        <v>18537.37837837838</v>
      </c>
      <c r="R59" s="919">
        <f t="shared" si="12"/>
        <v>17995.641025641027</v>
      </c>
    </row>
    <row r="60" spans="1:18" x14ac:dyDescent="0.2">
      <c r="A60" s="908">
        <v>19</v>
      </c>
      <c r="B60" s="905" t="s">
        <v>1056</v>
      </c>
      <c r="C60" s="919">
        <f t="shared" ref="C60:R60" si="13">IF(C12&lt;&gt;0,C36/C12,"~")</f>
        <v>20753.125</v>
      </c>
      <c r="D60" s="919">
        <f t="shared" si="13"/>
        <v>21407.8</v>
      </c>
      <c r="E60" s="919">
        <f t="shared" si="13"/>
        <v>21634.560000000001</v>
      </c>
      <c r="F60" s="919">
        <f t="shared" si="13"/>
        <v>21655.416666666668</v>
      </c>
      <c r="G60" s="919">
        <f t="shared" si="13"/>
        <v>22947.333333333332</v>
      </c>
      <c r="H60" s="919">
        <f t="shared" si="13"/>
        <v>24662.666666666668</v>
      </c>
      <c r="I60" s="919">
        <f t="shared" si="13"/>
        <v>24778.409090909092</v>
      </c>
      <c r="J60" s="919">
        <f t="shared" si="13"/>
        <v>27283.958333333332</v>
      </c>
      <c r="K60" s="919">
        <f t="shared" si="13"/>
        <v>31419.958333333332</v>
      </c>
      <c r="L60" s="919">
        <f t="shared" si="13"/>
        <v>32919.17391304348</v>
      </c>
      <c r="M60" s="919">
        <f t="shared" si="13"/>
        <v>33597.708333333336</v>
      </c>
      <c r="N60" s="919">
        <f t="shared" si="13"/>
        <v>33927.96</v>
      </c>
      <c r="O60" s="919">
        <f t="shared" si="13"/>
        <v>34864.772727272728</v>
      </c>
      <c r="P60" s="919">
        <f t="shared" si="13"/>
        <v>36906.833333333336</v>
      </c>
      <c r="Q60" s="919">
        <f t="shared" si="13"/>
        <v>37536.884615384617</v>
      </c>
      <c r="R60" s="919">
        <f t="shared" si="13"/>
        <v>34885.846153846156</v>
      </c>
    </row>
    <row r="61" spans="1:18" x14ac:dyDescent="0.2">
      <c r="A61" s="908">
        <v>20</v>
      </c>
      <c r="B61" s="905" t="s">
        <v>1057</v>
      </c>
      <c r="C61" s="919">
        <f t="shared" ref="C61:R61" si="14">IF(C13&lt;&gt;0,C37/C13,"~")</f>
        <v>11611.258064516129</v>
      </c>
      <c r="D61" s="919">
        <f t="shared" si="14"/>
        <v>12413.372602739726</v>
      </c>
      <c r="E61" s="919">
        <f t="shared" si="14"/>
        <v>11984.16056910569</v>
      </c>
      <c r="F61" s="919">
        <f t="shared" si="14"/>
        <v>12092.051671732523</v>
      </c>
      <c r="G61" s="919">
        <f t="shared" si="14"/>
        <v>11929.6591796875</v>
      </c>
      <c r="H61" s="919">
        <f t="shared" si="14"/>
        <v>12189.850731707316</v>
      </c>
      <c r="I61" s="919">
        <f t="shared" si="14"/>
        <v>12547.448039215686</v>
      </c>
      <c r="J61" s="919">
        <f t="shared" si="14"/>
        <v>12432.676245210729</v>
      </c>
      <c r="K61" s="919">
        <f t="shared" si="14"/>
        <v>12905.981939163497</v>
      </c>
      <c r="L61" s="919">
        <f t="shared" si="14"/>
        <v>12959.694852941177</v>
      </c>
      <c r="M61" s="919">
        <f t="shared" si="14"/>
        <v>13996.798861480076</v>
      </c>
      <c r="N61" s="919">
        <f t="shared" si="14"/>
        <v>14589.965290806755</v>
      </c>
      <c r="O61" s="919">
        <f t="shared" si="14"/>
        <v>14510.36268939394</v>
      </c>
      <c r="P61" s="919">
        <f t="shared" si="14"/>
        <v>15386.256361922715</v>
      </c>
      <c r="Q61" s="919">
        <f t="shared" si="14"/>
        <v>15421.136154553818</v>
      </c>
      <c r="R61" s="919">
        <f t="shared" si="14"/>
        <v>18119.656193895869</v>
      </c>
    </row>
    <row r="62" spans="1:18" x14ac:dyDescent="0.2">
      <c r="A62" s="908">
        <v>30</v>
      </c>
      <c r="B62" s="905" t="s">
        <v>1058</v>
      </c>
      <c r="C62" s="919">
        <f t="shared" ref="C62:R62" si="15">IF(C14&lt;&gt;0,C38/C14,"~")</f>
        <v>14091.470308788599</v>
      </c>
      <c r="D62" s="919">
        <f t="shared" si="15"/>
        <v>14664.771653543306</v>
      </c>
      <c r="E62" s="919">
        <f t="shared" si="15"/>
        <v>14864.128205128205</v>
      </c>
      <c r="F62" s="919">
        <f t="shared" si="15"/>
        <v>15079.239923224568</v>
      </c>
      <c r="G62" s="919">
        <f t="shared" si="15"/>
        <v>15804.285996055227</v>
      </c>
      <c r="H62" s="919">
        <f t="shared" si="15"/>
        <v>16252.002079002079</v>
      </c>
      <c r="I62" s="919">
        <f t="shared" si="15"/>
        <v>16203.540041067761</v>
      </c>
      <c r="J62" s="919">
        <f t="shared" si="15"/>
        <v>15999.073705179282</v>
      </c>
      <c r="K62" s="919">
        <f t="shared" si="15"/>
        <v>16586.680638722555</v>
      </c>
      <c r="L62" s="919">
        <f t="shared" si="15"/>
        <v>17592.472440944883</v>
      </c>
      <c r="M62" s="919">
        <f t="shared" si="15"/>
        <v>16463.724550898205</v>
      </c>
      <c r="N62" s="919">
        <f t="shared" si="15"/>
        <v>19937.445585215606</v>
      </c>
      <c r="O62" s="919">
        <f t="shared" si="15"/>
        <v>19497.099999999999</v>
      </c>
      <c r="P62" s="919">
        <f t="shared" si="15"/>
        <v>19345.60576923077</v>
      </c>
      <c r="Q62" s="919">
        <f t="shared" si="15"/>
        <v>19616.442067736185</v>
      </c>
      <c r="R62" s="919">
        <f t="shared" si="15"/>
        <v>21440.023372287145</v>
      </c>
    </row>
    <row r="63" spans="1:18" x14ac:dyDescent="0.2">
      <c r="A63" s="908">
        <v>40</v>
      </c>
      <c r="B63" s="905" t="s">
        <v>1161</v>
      </c>
      <c r="C63" s="919">
        <f t="shared" ref="C63:R63" si="16">IF(C15&lt;&gt;0,C39/C15,"~")</f>
        <v>14409.892156862745</v>
      </c>
      <c r="D63" s="919">
        <f t="shared" si="16"/>
        <v>16301.118181818181</v>
      </c>
      <c r="E63" s="919">
        <f t="shared" si="16"/>
        <v>15519.933333333332</v>
      </c>
      <c r="F63" s="919">
        <f t="shared" si="16"/>
        <v>19244.023809523809</v>
      </c>
      <c r="G63" s="919">
        <f t="shared" si="16"/>
        <v>19894.277777777777</v>
      </c>
      <c r="H63" s="919">
        <f t="shared" si="16"/>
        <v>20217.722222222223</v>
      </c>
      <c r="I63" s="919">
        <f t="shared" si="16"/>
        <v>21178.625</v>
      </c>
      <c r="J63" s="919">
        <f t="shared" si="16"/>
        <v>20204.705882352941</v>
      </c>
      <c r="K63" s="919">
        <f t="shared" si="16"/>
        <v>21265.052631578947</v>
      </c>
      <c r="L63" s="919">
        <f t="shared" si="16"/>
        <v>21239.333333333332</v>
      </c>
      <c r="M63" s="919">
        <f t="shared" si="16"/>
        <v>20588.294117647059</v>
      </c>
      <c r="N63" s="919">
        <f t="shared" si="16"/>
        <v>20405.8125</v>
      </c>
      <c r="O63" s="919">
        <f t="shared" si="16"/>
        <v>22442.5</v>
      </c>
      <c r="P63" s="919">
        <f t="shared" si="16"/>
        <v>24049.4375</v>
      </c>
      <c r="Q63" s="919">
        <f t="shared" si="16"/>
        <v>25451</v>
      </c>
      <c r="R63" s="919">
        <f t="shared" si="16"/>
        <v>23086.133333333335</v>
      </c>
    </row>
    <row r="64" spans="1:18" x14ac:dyDescent="0.2">
      <c r="A64" s="908">
        <v>45</v>
      </c>
      <c r="B64" s="905" t="s">
        <v>1059</v>
      </c>
      <c r="C64" s="919">
        <f t="shared" ref="C64:R64" si="17">IF(C16&lt;&gt;0,C40/C16,"~")</f>
        <v>15752</v>
      </c>
      <c r="D64" s="919">
        <f t="shared" si="17"/>
        <v>15079.083333333334</v>
      </c>
      <c r="E64" s="919">
        <f t="shared" si="17"/>
        <v>16395.846153846152</v>
      </c>
      <c r="F64" s="919">
        <f t="shared" si="17"/>
        <v>15559.413793103447</v>
      </c>
      <c r="G64" s="919">
        <f t="shared" si="17"/>
        <v>15822.407407407407</v>
      </c>
      <c r="H64" s="919">
        <f t="shared" si="17"/>
        <v>17473.333333333332</v>
      </c>
      <c r="I64" s="919">
        <f t="shared" si="17"/>
        <v>17926.71875</v>
      </c>
      <c r="J64" s="919">
        <f t="shared" si="17"/>
        <v>18922.225806451614</v>
      </c>
      <c r="K64" s="919">
        <f t="shared" si="17"/>
        <v>19036.882352941175</v>
      </c>
      <c r="L64" s="919">
        <f t="shared" si="17"/>
        <v>18161.121212121212</v>
      </c>
      <c r="M64" s="919">
        <f t="shared" si="17"/>
        <v>18884.709677419356</v>
      </c>
      <c r="N64" s="919">
        <f t="shared" si="17"/>
        <v>19138.870967741936</v>
      </c>
      <c r="O64" s="919">
        <f t="shared" si="17"/>
        <v>18092.827586206895</v>
      </c>
      <c r="P64" s="919">
        <f t="shared" si="17"/>
        <v>17532.285714285714</v>
      </c>
      <c r="Q64" s="919">
        <f t="shared" si="17"/>
        <v>17671.2</v>
      </c>
      <c r="R64" s="919">
        <f t="shared" si="17"/>
        <v>16419.939393939392</v>
      </c>
    </row>
    <row r="65" spans="1:23" x14ac:dyDescent="0.2">
      <c r="A65" s="908">
        <v>50</v>
      </c>
      <c r="B65" s="905" t="s">
        <v>1060</v>
      </c>
      <c r="C65" s="919">
        <f t="shared" ref="C65:R65" si="18">IF(C17&lt;&gt;0,C41/C17,"~")</f>
        <v>16779.258620689656</v>
      </c>
      <c r="D65" s="919">
        <f t="shared" si="18"/>
        <v>16691.355932203391</v>
      </c>
      <c r="E65" s="919">
        <f t="shared" si="18"/>
        <v>17320.419354838708</v>
      </c>
      <c r="F65" s="919">
        <f t="shared" si="18"/>
        <v>16257.7</v>
      </c>
      <c r="G65" s="919">
        <f t="shared" si="18"/>
        <v>14297.932432432432</v>
      </c>
      <c r="H65" s="919">
        <f t="shared" si="18"/>
        <v>16245.527027027027</v>
      </c>
      <c r="I65" s="919">
        <f t="shared" si="18"/>
        <v>15743.802325581395</v>
      </c>
      <c r="J65" s="919">
        <f t="shared" si="18"/>
        <v>15966.60465116279</v>
      </c>
      <c r="K65" s="919">
        <f t="shared" si="18"/>
        <v>15608.541176470588</v>
      </c>
      <c r="L65" s="919">
        <f t="shared" si="18"/>
        <v>16379.555555555555</v>
      </c>
      <c r="M65" s="919">
        <f t="shared" si="18"/>
        <v>15840.174999999999</v>
      </c>
      <c r="N65" s="919">
        <f t="shared" si="18"/>
        <v>15432.106666666667</v>
      </c>
      <c r="O65" s="919">
        <f t="shared" si="18"/>
        <v>15673.025641025641</v>
      </c>
      <c r="P65" s="919">
        <f t="shared" si="18"/>
        <v>18379.333333333332</v>
      </c>
      <c r="Q65" s="919">
        <f t="shared" si="18"/>
        <v>19404.871428571427</v>
      </c>
      <c r="R65" s="919">
        <f t="shared" si="18"/>
        <v>19278.294117647059</v>
      </c>
    </row>
    <row r="66" spans="1:23" x14ac:dyDescent="0.2">
      <c r="A66" s="908">
        <v>55</v>
      </c>
      <c r="B66" s="905" t="s">
        <v>1061</v>
      </c>
      <c r="C66" s="919">
        <f t="shared" ref="C66:R66" si="19">IF(C18&lt;&gt;0,C42/C18,"~")</f>
        <v>14615.862068965518</v>
      </c>
      <c r="D66" s="919">
        <f t="shared" si="19"/>
        <v>14624.231707317073</v>
      </c>
      <c r="E66" s="919">
        <f t="shared" si="19"/>
        <v>14606.341463414634</v>
      </c>
      <c r="F66" s="919">
        <f t="shared" si="19"/>
        <v>14434.701863354037</v>
      </c>
      <c r="G66" s="919">
        <f t="shared" si="19"/>
        <v>14606.105590062112</v>
      </c>
      <c r="H66" s="919">
        <f t="shared" si="19"/>
        <v>14969.398809523809</v>
      </c>
      <c r="I66" s="919">
        <f t="shared" si="19"/>
        <v>14834.708333333334</v>
      </c>
      <c r="J66" s="919">
        <f t="shared" si="19"/>
        <v>14671.624203821657</v>
      </c>
      <c r="K66" s="919">
        <f t="shared" si="19"/>
        <v>15566.828947368422</v>
      </c>
      <c r="L66" s="919">
        <f t="shared" si="19"/>
        <v>14610.688524590163</v>
      </c>
      <c r="M66" s="919">
        <f t="shared" si="19"/>
        <v>13617.927835051547</v>
      </c>
      <c r="N66" s="919">
        <f t="shared" si="19"/>
        <v>13622.653465346535</v>
      </c>
      <c r="O66" s="919">
        <f t="shared" si="19"/>
        <v>13417.931034482759</v>
      </c>
      <c r="P66" s="919">
        <f t="shared" si="19"/>
        <v>13726.049751243781</v>
      </c>
      <c r="Q66" s="919">
        <f t="shared" si="19"/>
        <v>14340.025773195875</v>
      </c>
      <c r="R66" s="919">
        <f t="shared" si="19"/>
        <v>14189.994736842105</v>
      </c>
    </row>
    <row r="67" spans="1:23" x14ac:dyDescent="0.2">
      <c r="A67" s="908">
        <v>60</v>
      </c>
      <c r="B67" s="905" t="s">
        <v>1062</v>
      </c>
      <c r="C67" s="919">
        <f t="shared" ref="C67:R67" si="20">IF(C19&lt;&gt;0,C43/C19,"~")</f>
        <v>19214.258426966291</v>
      </c>
      <c r="D67" s="919">
        <f t="shared" si="20"/>
        <v>19633.49090909091</v>
      </c>
      <c r="E67" s="919">
        <f t="shared" si="20"/>
        <v>19178.646551724138</v>
      </c>
      <c r="F67" s="919">
        <f t="shared" si="20"/>
        <v>19156.166666666668</v>
      </c>
      <c r="G67" s="919">
        <f t="shared" si="20"/>
        <v>19596.923728813559</v>
      </c>
      <c r="H67" s="919">
        <f t="shared" si="20"/>
        <v>19678.905660377357</v>
      </c>
      <c r="I67" s="919">
        <f t="shared" si="20"/>
        <v>20313.712962962964</v>
      </c>
      <c r="J67" s="919">
        <f t="shared" si="20"/>
        <v>20770.302752293577</v>
      </c>
      <c r="K67" s="919">
        <f t="shared" si="20"/>
        <v>20792.121495327101</v>
      </c>
      <c r="L67" s="919">
        <f t="shared" si="20"/>
        <v>20783.342592592591</v>
      </c>
      <c r="M67" s="919">
        <f t="shared" si="20"/>
        <v>22757.330188679247</v>
      </c>
      <c r="N67" s="919">
        <f t="shared" si="20"/>
        <v>21958.21212121212</v>
      </c>
      <c r="O67" s="919">
        <f t="shared" si="20"/>
        <v>23265.637254901962</v>
      </c>
      <c r="P67" s="919">
        <f t="shared" si="20"/>
        <v>25007.579439252335</v>
      </c>
      <c r="Q67" s="919">
        <f t="shared" si="20"/>
        <v>24854.672727272726</v>
      </c>
      <c r="R67" s="919">
        <f t="shared" si="20"/>
        <v>25500.71052631579</v>
      </c>
    </row>
    <row r="68" spans="1:23" x14ac:dyDescent="0.2">
      <c r="A68" s="908">
        <v>70</v>
      </c>
      <c r="B68" s="905" t="s">
        <v>1063</v>
      </c>
      <c r="C68" s="919">
        <f t="shared" ref="C68:R68" si="21">IF(C20&lt;&gt;0,C44/C20,"~")</f>
        <v>13646.880434782608</v>
      </c>
      <c r="D68" s="919">
        <f t="shared" si="21"/>
        <v>13631.29347826087</v>
      </c>
      <c r="E68" s="919">
        <f t="shared" si="21"/>
        <v>14367.804123711339</v>
      </c>
      <c r="F68" s="919">
        <f t="shared" si="21"/>
        <v>14386.247191011236</v>
      </c>
      <c r="G68" s="919">
        <f t="shared" si="21"/>
        <v>14692.40909090909</v>
      </c>
      <c r="H68" s="919">
        <f t="shared" si="21"/>
        <v>15017.522727272728</v>
      </c>
      <c r="I68" s="919">
        <f t="shared" si="21"/>
        <v>14243.298850574713</v>
      </c>
      <c r="J68" s="919">
        <f t="shared" si="21"/>
        <v>14693.759493670887</v>
      </c>
      <c r="K68" s="919">
        <f t="shared" si="21"/>
        <v>15045.894736842105</v>
      </c>
      <c r="L68" s="919">
        <f t="shared" si="21"/>
        <v>15234.930555555555</v>
      </c>
      <c r="M68" s="919">
        <f t="shared" si="21"/>
        <v>13937.366197183099</v>
      </c>
      <c r="N68" s="919">
        <f t="shared" si="21"/>
        <v>13732.04054054054</v>
      </c>
      <c r="O68" s="919">
        <f t="shared" si="21"/>
        <v>14092.686567164179</v>
      </c>
      <c r="P68" s="919">
        <f t="shared" si="21"/>
        <v>13809.32911392405</v>
      </c>
      <c r="Q68" s="919">
        <f t="shared" si="21"/>
        <v>15704.313953488372</v>
      </c>
      <c r="R68" s="919">
        <f t="shared" si="21"/>
        <v>15977.422222222222</v>
      </c>
    </row>
    <row r="69" spans="1:23" x14ac:dyDescent="0.2">
      <c r="A69" s="908">
        <v>75</v>
      </c>
      <c r="B69" s="905" t="s">
        <v>1064</v>
      </c>
      <c r="C69" s="919">
        <f t="shared" ref="C69:R69" si="22">IF(C21&lt;&gt;0,C45/C21,"~")</f>
        <v>18233.923076923078</v>
      </c>
      <c r="D69" s="919">
        <f t="shared" si="22"/>
        <v>17850.588235294119</v>
      </c>
      <c r="E69" s="919">
        <f t="shared" si="22"/>
        <v>17993.555555555555</v>
      </c>
      <c r="F69" s="919">
        <f t="shared" si="22"/>
        <v>18725.235294117647</v>
      </c>
      <c r="G69" s="919">
        <f t="shared" si="22"/>
        <v>18486.5</v>
      </c>
      <c r="H69" s="919">
        <f t="shared" si="22"/>
        <v>17894.722222222223</v>
      </c>
      <c r="I69" s="919">
        <f t="shared" si="22"/>
        <v>18524.235294117647</v>
      </c>
      <c r="J69" s="919">
        <f t="shared" si="22"/>
        <v>18832.055555555555</v>
      </c>
      <c r="K69" s="919">
        <f t="shared" si="22"/>
        <v>19121.388888888891</v>
      </c>
      <c r="L69" s="919">
        <f t="shared" si="22"/>
        <v>18671.263157894737</v>
      </c>
      <c r="M69" s="919">
        <f t="shared" si="22"/>
        <v>19744.2</v>
      </c>
      <c r="N69" s="919">
        <f t="shared" si="22"/>
        <v>19509.263157894737</v>
      </c>
      <c r="O69" s="919">
        <f t="shared" si="22"/>
        <v>19729.105263157893</v>
      </c>
      <c r="P69" s="919">
        <f t="shared" si="22"/>
        <v>18816.705882352941</v>
      </c>
      <c r="Q69" s="919">
        <f t="shared" si="22"/>
        <v>19696.444444444445</v>
      </c>
      <c r="R69" s="919">
        <f t="shared" si="22"/>
        <v>20493.349999999999</v>
      </c>
    </row>
    <row r="70" spans="1:23" x14ac:dyDescent="0.2">
      <c r="A70" s="908">
        <v>80</v>
      </c>
      <c r="B70" s="905" t="s">
        <v>1065</v>
      </c>
      <c r="C70" s="919" t="str">
        <f t="shared" ref="C70:R70" si="23">IF(C22&lt;&gt;0,C46/C22,"~")</f>
        <v>~</v>
      </c>
      <c r="D70" s="919" t="str">
        <f t="shared" si="23"/>
        <v>~</v>
      </c>
      <c r="E70" s="919">
        <f t="shared" si="23"/>
        <v>31372.5</v>
      </c>
      <c r="F70" s="919">
        <f t="shared" si="23"/>
        <v>37141.5</v>
      </c>
      <c r="G70" s="919">
        <f t="shared" si="23"/>
        <v>34950.333333333336</v>
      </c>
      <c r="H70" s="919">
        <f t="shared" si="23"/>
        <v>28849.200000000001</v>
      </c>
      <c r="I70" s="919">
        <f t="shared" si="23"/>
        <v>29256.2</v>
      </c>
      <c r="J70" s="919">
        <f t="shared" si="23"/>
        <v>23930.857142857141</v>
      </c>
      <c r="K70" s="919">
        <f t="shared" si="23"/>
        <v>29197</v>
      </c>
      <c r="L70" s="919">
        <f t="shared" si="23"/>
        <v>25683.142857142859</v>
      </c>
      <c r="M70" s="919">
        <f t="shared" si="23"/>
        <v>24617.888888888891</v>
      </c>
      <c r="N70" s="919">
        <f t="shared" si="23"/>
        <v>22782.714285714286</v>
      </c>
      <c r="O70" s="919">
        <f t="shared" si="23"/>
        <v>28478.428571428572</v>
      </c>
      <c r="P70" s="919">
        <f t="shared" si="23"/>
        <v>29411.18181818182</v>
      </c>
      <c r="Q70" s="919">
        <f t="shared" si="23"/>
        <v>31628.333333333332</v>
      </c>
      <c r="R70" s="919">
        <f t="shared" si="23"/>
        <v>32082</v>
      </c>
    </row>
    <row r="71" spans="1:23" s="910" customFormat="1" ht="20.100000000000001" customHeight="1" x14ac:dyDescent="0.2">
      <c r="A71" s="911"/>
      <c r="B71" s="916" t="s">
        <v>5</v>
      </c>
      <c r="C71" s="917">
        <f t="shared" ref="C71:R71" si="24">IF(C23&lt;&gt;0,C47/C23,"~")</f>
        <v>14626.668926553672</v>
      </c>
      <c r="D71" s="917">
        <f t="shared" si="24"/>
        <v>15183.70197044335</v>
      </c>
      <c r="E71" s="917">
        <f t="shared" si="24"/>
        <v>14728.068529026626</v>
      </c>
      <c r="F71" s="917">
        <f t="shared" si="24"/>
        <v>14866.281471631206</v>
      </c>
      <c r="G71" s="917">
        <f t="shared" si="24"/>
        <v>14860.554529463501</v>
      </c>
      <c r="H71" s="917">
        <f t="shared" si="24"/>
        <v>15220.078736654805</v>
      </c>
      <c r="I71" s="917">
        <f t="shared" si="24"/>
        <v>15371.465692784417</v>
      </c>
      <c r="J71" s="917">
        <f t="shared" si="24"/>
        <v>15396.197547087166</v>
      </c>
      <c r="K71" s="917">
        <f t="shared" si="24"/>
        <v>15791.335975341259</v>
      </c>
      <c r="L71" s="917">
        <f t="shared" si="24"/>
        <v>16001.18054375531</v>
      </c>
      <c r="M71" s="917">
        <f t="shared" si="24"/>
        <v>16238.214470284238</v>
      </c>
      <c r="N71" s="917">
        <f t="shared" si="24"/>
        <v>17199.841605524383</v>
      </c>
      <c r="O71" s="917">
        <f t="shared" si="24"/>
        <v>17131.026372676177</v>
      </c>
      <c r="P71" s="917">
        <f t="shared" si="24"/>
        <v>17840.853002939941</v>
      </c>
      <c r="Q71" s="917">
        <f t="shared" si="24"/>
        <v>18164.701825557808</v>
      </c>
      <c r="R71" s="917">
        <f t="shared" si="24"/>
        <v>19960.912524850894</v>
      </c>
      <c r="S71" s="915"/>
      <c r="T71" s="915"/>
      <c r="U71" s="915"/>
      <c r="V71" s="915"/>
      <c r="W71" s="915"/>
    </row>
    <row r="72" spans="1:23" x14ac:dyDescent="0.2">
      <c r="B72" s="907" t="s">
        <v>1066</v>
      </c>
      <c r="C72" s="918"/>
      <c r="D72" s="920">
        <f>D71/C71-1</f>
        <v>3.8083383625264533E-2</v>
      </c>
      <c r="E72" s="920">
        <f t="shared" ref="E72:R72" si="25">E71/D71-1</f>
        <v>-3.0008060109692702E-2</v>
      </c>
      <c r="F72" s="920">
        <f t="shared" si="25"/>
        <v>9.3843223456071545E-3</v>
      </c>
      <c r="G72" s="920">
        <f t="shared" si="25"/>
        <v>-3.85230306491402E-4</v>
      </c>
      <c r="H72" s="920">
        <f t="shared" si="25"/>
        <v>2.4193189189440245E-2</v>
      </c>
      <c r="I72" s="920">
        <f t="shared" si="25"/>
        <v>9.946529104676971E-3</v>
      </c>
      <c r="J72" s="920">
        <f t="shared" si="25"/>
        <v>1.6089457438244192E-3</v>
      </c>
      <c r="K72" s="920">
        <f t="shared" si="25"/>
        <v>2.5664676427125332E-2</v>
      </c>
      <c r="L72" s="920">
        <f t="shared" si="25"/>
        <v>1.3288588675570701E-2</v>
      </c>
      <c r="M72" s="920">
        <f t="shared" si="25"/>
        <v>1.4813527406978277E-2</v>
      </c>
      <c r="N72" s="920">
        <f t="shared" si="25"/>
        <v>5.9220004576236773E-2</v>
      </c>
      <c r="O72" s="920">
        <f t="shared" si="25"/>
        <v>-4.0009224751292871E-3</v>
      </c>
      <c r="P72" s="920">
        <f t="shared" si="25"/>
        <v>4.1435148999357629E-2</v>
      </c>
      <c r="Q72" s="920">
        <f t="shared" si="25"/>
        <v>1.8152092983698687E-2</v>
      </c>
      <c r="R72" s="920">
        <f t="shared" si="25"/>
        <v>9.8884678457303865E-2</v>
      </c>
    </row>
    <row r="73" spans="1:23" x14ac:dyDescent="0.2">
      <c r="B73" s="907"/>
      <c r="C73" s="906"/>
      <c r="D73" s="906"/>
      <c r="E73" s="906"/>
      <c r="F73" s="906"/>
      <c r="G73" s="906"/>
      <c r="H73" s="906"/>
      <c r="I73" s="906"/>
      <c r="J73" s="906"/>
      <c r="K73" s="906"/>
      <c r="L73" s="906"/>
      <c r="M73" s="906"/>
      <c r="N73" s="906"/>
      <c r="O73" s="906"/>
      <c r="P73" s="906"/>
      <c r="Q73" s="906"/>
      <c r="R73" s="906"/>
    </row>
    <row r="74" spans="1:23" s="909" customFormat="1" ht="25.15" customHeight="1" x14ac:dyDescent="0.2">
      <c r="A74" s="909" t="str">
        <f>Index!B48</f>
        <v xml:space="preserve">Table 5d    National government employment, by fund, FY2004 - FY2019 </v>
      </c>
    </row>
    <row r="75" spans="1:23" s="910" customFormat="1" ht="20.100000000000001" customHeight="1" x14ac:dyDescent="0.2">
      <c r="A75" s="912"/>
      <c r="B75" s="913" t="s">
        <v>24</v>
      </c>
      <c r="C75" s="914" t="str">
        <f>C$2</f>
        <v>FY2004</v>
      </c>
      <c r="D75" s="914" t="str">
        <f t="shared" ref="D75:R75" si="26">D$2</f>
        <v>FY2005</v>
      </c>
      <c r="E75" s="914" t="str">
        <f t="shared" si="26"/>
        <v>FY2006</v>
      </c>
      <c r="F75" s="914" t="str">
        <f t="shared" si="26"/>
        <v>FY2007</v>
      </c>
      <c r="G75" s="914" t="str">
        <f t="shared" si="26"/>
        <v>FY2008</v>
      </c>
      <c r="H75" s="914" t="str">
        <f t="shared" si="26"/>
        <v>FY2009</v>
      </c>
      <c r="I75" s="914" t="str">
        <f t="shared" si="26"/>
        <v>FY2010</v>
      </c>
      <c r="J75" s="914" t="str">
        <f t="shared" si="26"/>
        <v>FY2011</v>
      </c>
      <c r="K75" s="914" t="str">
        <f t="shared" si="26"/>
        <v>FY2012</v>
      </c>
      <c r="L75" s="914" t="str">
        <f t="shared" si="26"/>
        <v>FY2013</v>
      </c>
      <c r="M75" s="914" t="str">
        <f t="shared" si="26"/>
        <v>FY2014</v>
      </c>
      <c r="N75" s="914" t="str">
        <f t="shared" si="26"/>
        <v>FY2015</v>
      </c>
      <c r="O75" s="914" t="str">
        <f t="shared" si="26"/>
        <v>FY2016</v>
      </c>
      <c r="P75" s="914" t="str">
        <f t="shared" si="26"/>
        <v>FY2017</v>
      </c>
      <c r="Q75" s="914" t="str">
        <f t="shared" si="26"/>
        <v>FY2018</v>
      </c>
      <c r="R75" s="914" t="str">
        <f t="shared" si="26"/>
        <v>FY2019</v>
      </c>
    </row>
    <row r="76" spans="1:23" ht="15" customHeight="1" x14ac:dyDescent="0.2">
      <c r="A76" s="908" t="s">
        <v>48</v>
      </c>
      <c r="B76" s="907" t="s">
        <v>25</v>
      </c>
      <c r="C76" s="906">
        <v>924</v>
      </c>
      <c r="D76" s="906">
        <v>987</v>
      </c>
      <c r="E76" s="906">
        <v>1041</v>
      </c>
      <c r="F76" s="906">
        <v>995</v>
      </c>
      <c r="G76" s="906">
        <v>985</v>
      </c>
      <c r="H76" s="906">
        <v>1006</v>
      </c>
      <c r="I76" s="906">
        <v>1010</v>
      </c>
      <c r="J76" s="906">
        <v>1017</v>
      </c>
      <c r="K76" s="906">
        <v>1000</v>
      </c>
      <c r="L76" s="906">
        <v>1052</v>
      </c>
      <c r="M76" s="906">
        <v>1050</v>
      </c>
      <c r="N76" s="906">
        <v>1051</v>
      </c>
      <c r="O76" s="906">
        <v>1059</v>
      </c>
      <c r="P76" s="906">
        <v>1097</v>
      </c>
      <c r="Q76" s="906">
        <v>1133</v>
      </c>
      <c r="R76" s="906">
        <v>1120</v>
      </c>
      <c r="S76" s="906"/>
    </row>
    <row r="77" spans="1:23" x14ac:dyDescent="0.2">
      <c r="A77" s="908" t="s">
        <v>42</v>
      </c>
      <c r="B77" s="907" t="s">
        <v>26</v>
      </c>
      <c r="C77" s="906">
        <v>764</v>
      </c>
      <c r="D77" s="906">
        <v>810</v>
      </c>
      <c r="E77" s="906">
        <v>997</v>
      </c>
      <c r="F77" s="906">
        <v>991</v>
      </c>
      <c r="G77" s="906">
        <v>1004</v>
      </c>
      <c r="H77" s="906">
        <v>996</v>
      </c>
      <c r="I77" s="906">
        <v>997</v>
      </c>
      <c r="J77" s="906">
        <v>1006</v>
      </c>
      <c r="K77" s="906">
        <v>1012</v>
      </c>
      <c r="L77" s="906">
        <v>1040</v>
      </c>
      <c r="M77" s="906">
        <v>1019</v>
      </c>
      <c r="N77" s="906">
        <v>1023</v>
      </c>
      <c r="O77" s="906">
        <v>1022</v>
      </c>
      <c r="P77" s="906">
        <v>1047</v>
      </c>
      <c r="Q77" s="906">
        <v>1095</v>
      </c>
      <c r="R77" s="906">
        <v>1146</v>
      </c>
      <c r="S77" s="906"/>
    </row>
    <row r="78" spans="1:23" x14ac:dyDescent="0.2">
      <c r="A78" s="908" t="s">
        <v>54</v>
      </c>
      <c r="B78" s="907" t="s">
        <v>27</v>
      </c>
      <c r="C78" s="906">
        <v>50</v>
      </c>
      <c r="D78" s="906">
        <v>51</v>
      </c>
      <c r="E78" s="906">
        <v>48</v>
      </c>
      <c r="F78" s="906">
        <v>48</v>
      </c>
      <c r="G78" s="906">
        <v>54</v>
      </c>
      <c r="H78" s="906">
        <v>31</v>
      </c>
      <c r="I78" s="906">
        <v>29</v>
      </c>
      <c r="J78" s="906">
        <v>36</v>
      </c>
      <c r="K78" s="906">
        <v>32</v>
      </c>
      <c r="L78" s="906">
        <v>37</v>
      </c>
      <c r="M78" s="906">
        <v>29</v>
      </c>
      <c r="N78" s="906">
        <v>28</v>
      </c>
      <c r="O78" s="906">
        <v>27</v>
      </c>
      <c r="P78" s="906">
        <v>26</v>
      </c>
      <c r="Q78" s="906">
        <v>26</v>
      </c>
      <c r="R78" s="906">
        <v>27</v>
      </c>
    </row>
    <row r="79" spans="1:23" x14ac:dyDescent="0.2">
      <c r="A79" s="908" t="s">
        <v>46</v>
      </c>
      <c r="B79" s="907" t="s">
        <v>1067</v>
      </c>
      <c r="C79" s="906">
        <v>158</v>
      </c>
      <c r="D79" s="906">
        <v>170</v>
      </c>
      <c r="E79" s="906">
        <v>189</v>
      </c>
      <c r="F79" s="906">
        <v>207</v>
      </c>
      <c r="G79" s="906">
        <v>204</v>
      </c>
      <c r="H79" s="906">
        <v>202</v>
      </c>
      <c r="I79" s="906">
        <v>207</v>
      </c>
      <c r="J79" s="906">
        <v>213</v>
      </c>
      <c r="K79" s="906">
        <v>216</v>
      </c>
      <c r="L79" s="906">
        <v>217</v>
      </c>
      <c r="M79" s="906">
        <v>217</v>
      </c>
      <c r="N79" s="906">
        <v>213</v>
      </c>
      <c r="O79" s="906">
        <v>204</v>
      </c>
      <c r="P79" s="906">
        <v>208</v>
      </c>
      <c r="Q79" s="906">
        <v>209</v>
      </c>
      <c r="R79" s="906">
        <v>215</v>
      </c>
    </row>
    <row r="80" spans="1:23" x14ac:dyDescent="0.2">
      <c r="A80" s="908" t="s">
        <v>968</v>
      </c>
      <c r="B80" s="907" t="s">
        <v>28</v>
      </c>
      <c r="C80" s="906">
        <v>18</v>
      </c>
      <c r="D80" s="906">
        <v>14</v>
      </c>
      <c r="E80" s="906">
        <v>12</v>
      </c>
      <c r="F80" s="906">
        <v>11</v>
      </c>
      <c r="G80" s="906">
        <v>23</v>
      </c>
      <c r="H80" s="906">
        <v>9</v>
      </c>
      <c r="I80" s="906">
        <v>9</v>
      </c>
      <c r="J80" s="906">
        <v>6</v>
      </c>
      <c r="K80" s="906">
        <v>8</v>
      </c>
      <c r="L80" s="906">
        <v>2</v>
      </c>
      <c r="M80" s="906">
        <v>1</v>
      </c>
      <c r="N80" s="906">
        <v>2</v>
      </c>
      <c r="O80" s="906">
        <v>1</v>
      </c>
      <c r="P80" s="906"/>
      <c r="Q80" s="906">
        <v>1</v>
      </c>
      <c r="R80" s="906">
        <v>1</v>
      </c>
    </row>
    <row r="81" spans="1:23" x14ac:dyDescent="0.2">
      <c r="A81" s="908" t="s">
        <v>40</v>
      </c>
      <c r="B81" s="907" t="s">
        <v>1068</v>
      </c>
      <c r="C81" s="906"/>
      <c r="D81" s="906"/>
      <c r="E81" s="906"/>
      <c r="F81" s="906"/>
      <c r="G81" s="906"/>
      <c r="H81" s="906"/>
      <c r="I81" s="906"/>
      <c r="J81" s="906"/>
      <c r="K81" s="906"/>
      <c r="L81" s="906">
        <v>0</v>
      </c>
      <c r="M81" s="906">
        <v>0</v>
      </c>
      <c r="N81" s="906"/>
      <c r="O81" s="906"/>
      <c r="P81" s="906"/>
      <c r="Q81" s="906"/>
      <c r="R81" s="906"/>
    </row>
    <row r="82" spans="1:23" x14ac:dyDescent="0.2">
      <c r="A82" s="908" t="s">
        <v>58</v>
      </c>
      <c r="B82" s="907" t="s">
        <v>29</v>
      </c>
      <c r="C82" s="906"/>
      <c r="D82" s="906"/>
      <c r="E82" s="906">
        <v>3</v>
      </c>
      <c r="F82" s="906">
        <v>4</v>
      </c>
      <c r="G82" s="906">
        <v>3</v>
      </c>
      <c r="H82" s="906">
        <v>3</v>
      </c>
      <c r="I82" s="906">
        <v>4</v>
      </c>
      <c r="J82" s="906">
        <v>3</v>
      </c>
      <c r="K82" s="906">
        <v>6</v>
      </c>
      <c r="L82" s="906">
        <v>4</v>
      </c>
      <c r="M82" s="906">
        <v>4</v>
      </c>
      <c r="N82" s="906">
        <v>2</v>
      </c>
      <c r="O82" s="906">
        <v>1</v>
      </c>
      <c r="P82" s="906">
        <v>2</v>
      </c>
      <c r="Q82" s="906">
        <v>3</v>
      </c>
      <c r="R82" s="906">
        <v>3</v>
      </c>
    </row>
    <row r="83" spans="1:23" x14ac:dyDescent="0.2">
      <c r="A83" s="908" t="s">
        <v>41</v>
      </c>
      <c r="B83" s="907" t="s">
        <v>1069</v>
      </c>
      <c r="C83" s="906"/>
      <c r="D83" s="906"/>
      <c r="E83" s="906"/>
      <c r="F83" s="906"/>
      <c r="G83" s="906"/>
      <c r="H83" s="906"/>
      <c r="I83" s="906"/>
      <c r="J83" s="906"/>
      <c r="K83" s="906"/>
      <c r="L83" s="906"/>
      <c r="M83" s="906"/>
      <c r="N83" s="906"/>
      <c r="O83" s="906"/>
      <c r="P83" s="906">
        <v>0</v>
      </c>
      <c r="Q83" s="906">
        <v>1</v>
      </c>
      <c r="R83" s="906">
        <v>1</v>
      </c>
    </row>
    <row r="84" spans="1:23" x14ac:dyDescent="0.2">
      <c r="A84" s="908" t="s">
        <v>45</v>
      </c>
      <c r="B84" s="907" t="s">
        <v>1070</v>
      </c>
      <c r="C84" s="906"/>
      <c r="D84" s="906"/>
      <c r="E84" s="906"/>
      <c r="F84" s="906"/>
      <c r="G84" s="906">
        <v>0</v>
      </c>
      <c r="H84" s="906">
        <v>0</v>
      </c>
      <c r="I84" s="906">
        <v>4</v>
      </c>
      <c r="J84" s="906">
        <v>1</v>
      </c>
      <c r="K84" s="906">
        <v>0</v>
      </c>
      <c r="L84" s="906">
        <v>1</v>
      </c>
      <c r="M84" s="906">
        <v>1</v>
      </c>
      <c r="N84" s="906"/>
      <c r="O84" s="906"/>
      <c r="P84" s="906"/>
      <c r="Q84" s="906"/>
      <c r="R84" s="906"/>
    </row>
    <row r="85" spans="1:23" s="910" customFormat="1" ht="20.100000000000001" customHeight="1" x14ac:dyDescent="0.2">
      <c r="A85" s="911"/>
      <c r="B85" s="916" t="s">
        <v>5</v>
      </c>
      <c r="C85" s="917">
        <f t="shared" ref="C85:R85" si="27">SUM(C76:C84)</f>
        <v>1914</v>
      </c>
      <c r="D85" s="917">
        <f t="shared" si="27"/>
        <v>2032</v>
      </c>
      <c r="E85" s="917">
        <f t="shared" si="27"/>
        <v>2290</v>
      </c>
      <c r="F85" s="917">
        <f t="shared" si="27"/>
        <v>2256</v>
      </c>
      <c r="G85" s="917">
        <f t="shared" si="27"/>
        <v>2273</v>
      </c>
      <c r="H85" s="917">
        <f t="shared" si="27"/>
        <v>2247</v>
      </c>
      <c r="I85" s="917">
        <f t="shared" si="27"/>
        <v>2260</v>
      </c>
      <c r="J85" s="917">
        <f t="shared" si="27"/>
        <v>2282</v>
      </c>
      <c r="K85" s="917">
        <f t="shared" si="27"/>
        <v>2274</v>
      </c>
      <c r="L85" s="917">
        <f t="shared" si="27"/>
        <v>2353</v>
      </c>
      <c r="M85" s="917">
        <f t="shared" si="27"/>
        <v>2321</v>
      </c>
      <c r="N85" s="917">
        <f t="shared" si="27"/>
        <v>2319</v>
      </c>
      <c r="O85" s="917">
        <f t="shared" si="27"/>
        <v>2314</v>
      </c>
      <c r="P85" s="917">
        <f t="shared" si="27"/>
        <v>2380</v>
      </c>
      <c r="Q85" s="917">
        <f t="shared" si="27"/>
        <v>2468</v>
      </c>
      <c r="R85" s="917">
        <f t="shared" si="27"/>
        <v>2513</v>
      </c>
      <c r="S85" s="915"/>
      <c r="T85" s="915"/>
      <c r="U85" s="915"/>
      <c r="V85" s="915"/>
      <c r="W85" s="915"/>
    </row>
    <row r="86" spans="1:23" x14ac:dyDescent="0.2">
      <c r="B86" s="907"/>
      <c r="C86" s="906"/>
      <c r="D86" s="906"/>
      <c r="E86" s="906"/>
      <c r="F86" s="906"/>
      <c r="G86" s="906"/>
      <c r="H86" s="906"/>
      <c r="I86" s="906"/>
      <c r="J86" s="906"/>
      <c r="K86" s="906"/>
      <c r="L86" s="906"/>
      <c r="M86" s="906"/>
      <c r="N86" s="906"/>
      <c r="O86" s="906"/>
      <c r="P86" s="906"/>
      <c r="Q86" s="906"/>
      <c r="R86" s="906"/>
    </row>
    <row r="87" spans="1:23" s="909" customFormat="1" ht="25.15" customHeight="1" x14ac:dyDescent="0.2">
      <c r="A87" s="909" t="str">
        <f>Index!B49</f>
        <v>Table 5e    National government wage costs, by fund, FY2004 - FY2019</v>
      </c>
    </row>
    <row r="88" spans="1:23" s="910" customFormat="1" ht="20.100000000000001" customHeight="1" x14ac:dyDescent="0.2">
      <c r="A88" s="912"/>
      <c r="B88" s="913" t="s">
        <v>24</v>
      </c>
      <c r="C88" s="914" t="str">
        <f>C$2</f>
        <v>FY2004</v>
      </c>
      <c r="D88" s="914" t="str">
        <f t="shared" ref="D88:R88" si="28">D$2</f>
        <v>FY2005</v>
      </c>
      <c r="E88" s="914" t="str">
        <f t="shared" si="28"/>
        <v>FY2006</v>
      </c>
      <c r="F88" s="914" t="str">
        <f t="shared" si="28"/>
        <v>FY2007</v>
      </c>
      <c r="G88" s="914" t="str">
        <f t="shared" si="28"/>
        <v>FY2008</v>
      </c>
      <c r="H88" s="914" t="str">
        <f t="shared" si="28"/>
        <v>FY2009</v>
      </c>
      <c r="I88" s="914" t="str">
        <f t="shared" si="28"/>
        <v>FY2010</v>
      </c>
      <c r="J88" s="914" t="str">
        <f t="shared" si="28"/>
        <v>FY2011</v>
      </c>
      <c r="K88" s="914" t="str">
        <f t="shared" si="28"/>
        <v>FY2012</v>
      </c>
      <c r="L88" s="914" t="str">
        <f t="shared" si="28"/>
        <v>FY2013</v>
      </c>
      <c r="M88" s="914" t="str">
        <f t="shared" si="28"/>
        <v>FY2014</v>
      </c>
      <c r="N88" s="914" t="str">
        <f t="shared" si="28"/>
        <v>FY2015</v>
      </c>
      <c r="O88" s="914" t="str">
        <f t="shared" si="28"/>
        <v>FY2016</v>
      </c>
      <c r="P88" s="914" t="str">
        <f t="shared" si="28"/>
        <v>FY2017</v>
      </c>
      <c r="Q88" s="914" t="str">
        <f t="shared" si="28"/>
        <v>FY2018</v>
      </c>
      <c r="R88" s="914" t="str">
        <f t="shared" si="28"/>
        <v>FY2019</v>
      </c>
    </row>
    <row r="89" spans="1:23" ht="15" customHeight="1" x14ac:dyDescent="0.2">
      <c r="A89" s="908" t="s">
        <v>48</v>
      </c>
      <c r="B89" s="907" t="s">
        <v>25</v>
      </c>
      <c r="C89" s="906">
        <v>15191867</v>
      </c>
      <c r="D89" s="906">
        <v>16725553</v>
      </c>
      <c r="E89" s="906">
        <v>17574550</v>
      </c>
      <c r="F89" s="906">
        <v>17099359</v>
      </c>
      <c r="G89" s="906">
        <v>16780263</v>
      </c>
      <c r="H89" s="906">
        <v>17318213</v>
      </c>
      <c r="I89" s="906">
        <v>17486200</v>
      </c>
      <c r="J89" s="906">
        <v>17562280</v>
      </c>
      <c r="K89" s="906">
        <v>17481845</v>
      </c>
      <c r="L89" s="906">
        <v>18565561</v>
      </c>
      <c r="M89" s="906">
        <v>18279515</v>
      </c>
      <c r="N89" s="906">
        <v>18751758</v>
      </c>
      <c r="O89" s="906">
        <v>19061459</v>
      </c>
      <c r="P89" s="906">
        <v>20780514</v>
      </c>
      <c r="Q89" s="906">
        <v>21886526</v>
      </c>
      <c r="R89" s="906">
        <v>23119521</v>
      </c>
      <c r="S89" s="906"/>
    </row>
    <row r="90" spans="1:23" x14ac:dyDescent="0.2">
      <c r="A90" s="908" t="s">
        <v>42</v>
      </c>
      <c r="B90" s="907" t="s">
        <v>26</v>
      </c>
      <c r="C90" s="906">
        <v>10177582</v>
      </c>
      <c r="D90" s="906">
        <v>11072631</v>
      </c>
      <c r="E90" s="906">
        <v>12966221</v>
      </c>
      <c r="F90" s="906">
        <v>13096103</v>
      </c>
      <c r="G90" s="906">
        <v>13492761</v>
      </c>
      <c r="H90" s="906">
        <v>13702216</v>
      </c>
      <c r="I90" s="906">
        <v>13890181</v>
      </c>
      <c r="J90" s="906">
        <v>14053896</v>
      </c>
      <c r="K90" s="906">
        <v>14856931</v>
      </c>
      <c r="L90" s="906">
        <v>15533172</v>
      </c>
      <c r="M90" s="906">
        <v>15634230</v>
      </c>
      <c r="N90" s="906">
        <v>17359112</v>
      </c>
      <c r="O90" s="906">
        <v>16873452</v>
      </c>
      <c r="P90" s="906">
        <v>17858070</v>
      </c>
      <c r="Q90" s="906">
        <v>18855082</v>
      </c>
      <c r="R90" s="906">
        <v>22640773</v>
      </c>
      <c r="S90" s="906"/>
    </row>
    <row r="91" spans="1:23" x14ac:dyDescent="0.2">
      <c r="A91" s="908" t="s">
        <v>54</v>
      </c>
      <c r="B91" s="907" t="s">
        <v>27</v>
      </c>
      <c r="C91" s="906">
        <v>914524</v>
      </c>
      <c r="D91" s="906">
        <v>806267</v>
      </c>
      <c r="E91" s="906">
        <v>747694</v>
      </c>
      <c r="F91" s="906">
        <v>733294</v>
      </c>
      <c r="G91" s="906">
        <v>754474</v>
      </c>
      <c r="H91" s="906">
        <v>458148</v>
      </c>
      <c r="I91" s="906">
        <v>403875</v>
      </c>
      <c r="J91" s="906">
        <v>501380</v>
      </c>
      <c r="K91" s="906">
        <v>450956</v>
      </c>
      <c r="L91" s="906">
        <v>486208</v>
      </c>
      <c r="M91" s="906">
        <v>622159</v>
      </c>
      <c r="N91" s="906">
        <v>489315</v>
      </c>
      <c r="O91" s="906">
        <v>501287</v>
      </c>
      <c r="P91" s="906">
        <v>498404</v>
      </c>
      <c r="Q91" s="906">
        <v>548645</v>
      </c>
      <c r="R91" s="906">
        <v>560004</v>
      </c>
      <c r="S91" s="906"/>
    </row>
    <row r="92" spans="1:23" x14ac:dyDescent="0.2">
      <c r="A92" s="908" t="s">
        <v>46</v>
      </c>
      <c r="B92" s="907" t="s">
        <v>1067</v>
      </c>
      <c r="C92" s="906">
        <v>1783797</v>
      </c>
      <c r="D92" s="906">
        <v>2028500</v>
      </c>
      <c r="E92" s="906">
        <v>2229371</v>
      </c>
      <c r="F92" s="906">
        <v>2393585</v>
      </c>
      <c r="G92" s="906">
        <v>2460740</v>
      </c>
      <c r="H92" s="906">
        <v>2495604</v>
      </c>
      <c r="I92" s="906">
        <v>2643141</v>
      </c>
      <c r="J92" s="906">
        <v>2809666</v>
      </c>
      <c r="K92" s="906">
        <v>2849128</v>
      </c>
      <c r="L92" s="906">
        <v>2925726</v>
      </c>
      <c r="M92" s="906">
        <v>3022503</v>
      </c>
      <c r="N92" s="906">
        <v>3157215</v>
      </c>
      <c r="O92" s="906">
        <v>3112839</v>
      </c>
      <c r="P92" s="906">
        <v>3268631</v>
      </c>
      <c r="Q92" s="906">
        <v>3372011</v>
      </c>
      <c r="R92" s="906">
        <v>3759092</v>
      </c>
      <c r="S92" s="906"/>
    </row>
    <row r="93" spans="1:23" x14ac:dyDescent="0.2">
      <c r="A93" s="908" t="s">
        <v>968</v>
      </c>
      <c r="B93" s="907" t="s">
        <v>28</v>
      </c>
      <c r="C93" s="906">
        <v>224705</v>
      </c>
      <c r="D93" s="906">
        <v>189964</v>
      </c>
      <c r="E93" s="906">
        <v>159506</v>
      </c>
      <c r="F93" s="906">
        <v>153295</v>
      </c>
      <c r="G93" s="906">
        <v>256893</v>
      </c>
      <c r="H93" s="906">
        <v>169819</v>
      </c>
      <c r="I93" s="906">
        <v>165982</v>
      </c>
      <c r="J93" s="906">
        <v>123221</v>
      </c>
      <c r="K93" s="906">
        <v>100107</v>
      </c>
      <c r="L93" s="906">
        <v>20085</v>
      </c>
      <c r="M93" s="906">
        <v>28393</v>
      </c>
      <c r="N93" s="906">
        <v>43909</v>
      </c>
      <c r="O93" s="906">
        <v>43919</v>
      </c>
      <c r="P93" s="906"/>
      <c r="Q93" s="906">
        <v>5854</v>
      </c>
      <c r="R93" s="906">
        <v>14303</v>
      </c>
    </row>
    <row r="94" spans="1:23" x14ac:dyDescent="0.2">
      <c r="A94" s="908" t="s">
        <v>40</v>
      </c>
      <c r="B94" s="907" t="s">
        <v>1068</v>
      </c>
      <c r="C94" s="906"/>
      <c r="D94" s="906"/>
      <c r="E94" s="906"/>
      <c r="F94" s="906"/>
      <c r="G94" s="906"/>
      <c r="H94" s="906"/>
      <c r="I94" s="906"/>
      <c r="J94" s="906"/>
      <c r="K94" s="906"/>
      <c r="L94" s="906">
        <v>997</v>
      </c>
      <c r="M94" s="906">
        <v>3191</v>
      </c>
      <c r="N94" s="906"/>
      <c r="O94" s="906"/>
      <c r="P94" s="906"/>
      <c r="Q94" s="906"/>
      <c r="R94" s="906"/>
      <c r="S94" s="906"/>
    </row>
    <row r="95" spans="1:23" x14ac:dyDescent="0.2">
      <c r="A95" s="908" t="s">
        <v>58</v>
      </c>
      <c r="B95" s="907" t="s">
        <v>29</v>
      </c>
      <c r="C95" s="906"/>
      <c r="D95" s="906"/>
      <c r="E95" s="906">
        <v>64954</v>
      </c>
      <c r="F95" s="906">
        <v>62695</v>
      </c>
      <c r="G95" s="906">
        <v>47615</v>
      </c>
      <c r="H95" s="906">
        <v>67089</v>
      </c>
      <c r="I95" s="906">
        <v>97137</v>
      </c>
      <c r="J95" s="906">
        <v>72849</v>
      </c>
      <c r="K95" s="906">
        <v>121217</v>
      </c>
      <c r="L95" s="906">
        <v>115506</v>
      </c>
      <c r="M95" s="906">
        <v>96532</v>
      </c>
      <c r="N95" s="906">
        <v>50723</v>
      </c>
      <c r="O95" s="906">
        <v>31109</v>
      </c>
      <c r="P95" s="906">
        <v>69381</v>
      </c>
      <c r="Q95" s="906">
        <v>88419</v>
      </c>
      <c r="R95" s="906">
        <v>87876</v>
      </c>
    </row>
    <row r="96" spans="1:23" x14ac:dyDescent="0.2">
      <c r="A96" s="908" t="s">
        <v>41</v>
      </c>
      <c r="B96" s="907" t="s">
        <v>1069</v>
      </c>
      <c r="C96" s="906"/>
      <c r="D96" s="906"/>
      <c r="E96" s="906"/>
      <c r="F96" s="906"/>
      <c r="G96" s="906"/>
      <c r="H96" s="906"/>
      <c r="I96" s="906"/>
      <c r="J96" s="906"/>
      <c r="K96" s="906"/>
      <c r="L96" s="906"/>
      <c r="M96" s="906"/>
      <c r="N96" s="906"/>
      <c r="O96" s="906"/>
      <c r="P96" s="906">
        <v>4070</v>
      </c>
      <c r="Q96" s="906">
        <v>16875</v>
      </c>
      <c r="R96" s="906">
        <v>20125</v>
      </c>
      <c r="S96" s="906"/>
    </row>
    <row r="97" spans="1:23" x14ac:dyDescent="0.2">
      <c r="A97" s="908" t="s">
        <v>45</v>
      </c>
      <c r="B97" s="907" t="s">
        <v>1070</v>
      </c>
      <c r="C97" s="906"/>
      <c r="D97" s="906"/>
      <c r="E97" s="906"/>
      <c r="F97" s="906"/>
      <c r="G97" s="906">
        <v>155</v>
      </c>
      <c r="H97" s="906">
        <v>3646</v>
      </c>
      <c r="I97" s="906">
        <v>37626</v>
      </c>
      <c r="J97" s="906">
        <v>26228</v>
      </c>
      <c r="K97" s="906">
        <v>1937</v>
      </c>
      <c r="L97" s="906">
        <v>19522</v>
      </c>
      <c r="M97" s="906">
        <v>18610</v>
      </c>
      <c r="N97" s="906"/>
      <c r="O97" s="906"/>
      <c r="P97" s="906"/>
      <c r="Q97" s="906"/>
      <c r="R97" s="906"/>
      <c r="S97" s="906"/>
    </row>
    <row r="98" spans="1:23" s="910" customFormat="1" ht="20.100000000000001" customHeight="1" x14ac:dyDescent="0.2">
      <c r="A98" s="911"/>
      <c r="B98" s="916" t="s">
        <v>5</v>
      </c>
      <c r="C98" s="917">
        <f>SUM(C89:C97)</f>
        <v>28292475</v>
      </c>
      <c r="D98" s="917">
        <f t="shared" ref="D98:R98" si="29">SUM(D89:D97)</f>
        <v>30822915</v>
      </c>
      <c r="E98" s="917">
        <f t="shared" si="29"/>
        <v>33742296</v>
      </c>
      <c r="F98" s="917">
        <f t="shared" si="29"/>
        <v>33538331</v>
      </c>
      <c r="G98" s="917">
        <f t="shared" si="29"/>
        <v>33792901</v>
      </c>
      <c r="H98" s="917">
        <f t="shared" si="29"/>
        <v>34214735</v>
      </c>
      <c r="I98" s="917">
        <f t="shared" si="29"/>
        <v>34724142</v>
      </c>
      <c r="J98" s="917">
        <f t="shared" si="29"/>
        <v>35149520</v>
      </c>
      <c r="K98" s="917">
        <f t="shared" si="29"/>
        <v>35862121</v>
      </c>
      <c r="L98" s="917">
        <f t="shared" si="29"/>
        <v>37666777</v>
      </c>
      <c r="M98" s="917">
        <f t="shared" si="29"/>
        <v>37705133</v>
      </c>
      <c r="N98" s="917">
        <f t="shared" si="29"/>
        <v>39852032</v>
      </c>
      <c r="O98" s="917">
        <f t="shared" si="29"/>
        <v>39624065</v>
      </c>
      <c r="P98" s="917">
        <f t="shared" si="29"/>
        <v>42479070</v>
      </c>
      <c r="Q98" s="917">
        <f t="shared" si="29"/>
        <v>44773412</v>
      </c>
      <c r="R98" s="917">
        <f t="shared" si="29"/>
        <v>50201694</v>
      </c>
      <c r="S98" s="915"/>
      <c r="T98" s="915"/>
      <c r="U98" s="915"/>
      <c r="V98" s="915"/>
      <c r="W98" s="915"/>
    </row>
    <row r="99" spans="1:23" x14ac:dyDescent="0.2">
      <c r="B99" s="907"/>
      <c r="C99" s="906"/>
      <c r="D99" s="906"/>
      <c r="E99" s="906"/>
      <c r="F99" s="906"/>
      <c r="G99" s="906"/>
      <c r="H99" s="906"/>
      <c r="I99" s="906"/>
      <c r="J99" s="906"/>
      <c r="K99" s="906"/>
      <c r="L99" s="906"/>
      <c r="M99" s="906"/>
      <c r="N99" s="906"/>
      <c r="O99" s="906"/>
      <c r="P99" s="906"/>
      <c r="Q99" s="906"/>
      <c r="R99" s="906"/>
    </row>
    <row r="100" spans="1:23" s="909" customFormat="1" ht="25.15" customHeight="1" x14ac:dyDescent="0.2">
      <c r="A100" s="909" t="str">
        <f>Index!B50</f>
        <v>Table 5f     National government  wage rates, by fund, FY2004 - FY2019</v>
      </c>
    </row>
    <row r="101" spans="1:23" s="910" customFormat="1" ht="20.100000000000001" customHeight="1" x14ac:dyDescent="0.2">
      <c r="A101" s="912"/>
      <c r="B101" s="913" t="s">
        <v>24</v>
      </c>
      <c r="C101" s="914" t="str">
        <f>C$2</f>
        <v>FY2004</v>
      </c>
      <c r="D101" s="914" t="str">
        <f t="shared" ref="D101:R101" si="30">D$2</f>
        <v>FY2005</v>
      </c>
      <c r="E101" s="914" t="str">
        <f t="shared" si="30"/>
        <v>FY2006</v>
      </c>
      <c r="F101" s="914" t="str">
        <f t="shared" si="30"/>
        <v>FY2007</v>
      </c>
      <c r="G101" s="914" t="str">
        <f t="shared" si="30"/>
        <v>FY2008</v>
      </c>
      <c r="H101" s="914" t="str">
        <f t="shared" si="30"/>
        <v>FY2009</v>
      </c>
      <c r="I101" s="914" t="str">
        <f t="shared" si="30"/>
        <v>FY2010</v>
      </c>
      <c r="J101" s="914" t="str">
        <f t="shared" si="30"/>
        <v>FY2011</v>
      </c>
      <c r="K101" s="914" t="str">
        <f t="shared" si="30"/>
        <v>FY2012</v>
      </c>
      <c r="L101" s="914" t="str">
        <f t="shared" si="30"/>
        <v>FY2013</v>
      </c>
      <c r="M101" s="914" t="str">
        <f t="shared" si="30"/>
        <v>FY2014</v>
      </c>
      <c r="N101" s="914" t="str">
        <f t="shared" si="30"/>
        <v>FY2015</v>
      </c>
      <c r="O101" s="914" t="str">
        <f t="shared" si="30"/>
        <v>FY2016</v>
      </c>
      <c r="P101" s="914" t="str">
        <f t="shared" si="30"/>
        <v>FY2017</v>
      </c>
      <c r="Q101" s="914" t="str">
        <f t="shared" si="30"/>
        <v>FY2018</v>
      </c>
      <c r="R101" s="914" t="str">
        <f t="shared" si="30"/>
        <v>FY2019</v>
      </c>
    </row>
    <row r="102" spans="1:23" ht="15" customHeight="1" x14ac:dyDescent="0.2">
      <c r="A102" s="908" t="s">
        <v>48</v>
      </c>
      <c r="B102" s="907" t="s">
        <v>25</v>
      </c>
      <c r="C102" s="919">
        <f t="shared" ref="C102:R102" si="31">IF(C76&lt;&gt;0,C89/C76,"~")</f>
        <v>16441.414502164502</v>
      </c>
      <c r="D102" s="919">
        <f t="shared" si="31"/>
        <v>16945.849037487336</v>
      </c>
      <c r="E102" s="919">
        <f t="shared" si="31"/>
        <v>16882.372718539864</v>
      </c>
      <c r="F102" s="919">
        <f t="shared" si="31"/>
        <v>17185.285427135677</v>
      </c>
      <c r="G102" s="919">
        <f t="shared" si="31"/>
        <v>17035.8</v>
      </c>
      <c r="H102" s="919">
        <f t="shared" si="31"/>
        <v>17214.923459244532</v>
      </c>
      <c r="I102" s="919">
        <f t="shared" si="31"/>
        <v>17313.069306930694</v>
      </c>
      <c r="J102" s="919">
        <f t="shared" si="31"/>
        <v>17268.711897738445</v>
      </c>
      <c r="K102" s="919">
        <f t="shared" si="31"/>
        <v>17481.845000000001</v>
      </c>
      <c r="L102" s="919">
        <f t="shared" si="31"/>
        <v>17647.871673003803</v>
      </c>
      <c r="M102" s="919">
        <f t="shared" si="31"/>
        <v>17409.061904761904</v>
      </c>
      <c r="N102" s="919">
        <f t="shared" si="31"/>
        <v>17841.824928639391</v>
      </c>
      <c r="O102" s="919">
        <f t="shared" si="31"/>
        <v>17999.489140698774</v>
      </c>
      <c r="P102" s="919">
        <f t="shared" si="31"/>
        <v>18943.039197812213</v>
      </c>
      <c r="Q102" s="919">
        <f t="shared" si="31"/>
        <v>19317.32215357458</v>
      </c>
      <c r="R102" s="919">
        <f t="shared" si="31"/>
        <v>20642.429464285713</v>
      </c>
    </row>
    <row r="103" spans="1:23" x14ac:dyDescent="0.2">
      <c r="A103" s="908" t="s">
        <v>42</v>
      </c>
      <c r="B103" s="907" t="s">
        <v>26</v>
      </c>
      <c r="C103" s="919">
        <f t="shared" ref="C103:R103" si="32">IF(C77&lt;&gt;0,C90/C77,"~")</f>
        <v>13321.442408376963</v>
      </c>
      <c r="D103" s="919">
        <f t="shared" si="32"/>
        <v>13669.914814814814</v>
      </c>
      <c r="E103" s="919">
        <f t="shared" si="32"/>
        <v>13005.236710130392</v>
      </c>
      <c r="F103" s="919">
        <f t="shared" si="32"/>
        <v>13215.038345105953</v>
      </c>
      <c r="G103" s="919">
        <f t="shared" si="32"/>
        <v>13439.004980079681</v>
      </c>
      <c r="H103" s="919">
        <f t="shared" si="32"/>
        <v>13757.244979919678</v>
      </c>
      <c r="I103" s="919">
        <f t="shared" si="32"/>
        <v>13931.976930792378</v>
      </c>
      <c r="J103" s="919">
        <f t="shared" si="32"/>
        <v>13970.075546719681</v>
      </c>
      <c r="K103" s="919">
        <f t="shared" si="32"/>
        <v>14680.76185770751</v>
      </c>
      <c r="L103" s="919">
        <f t="shared" si="32"/>
        <v>14935.742307692308</v>
      </c>
      <c r="M103" s="919">
        <f t="shared" si="32"/>
        <v>15342.718351324827</v>
      </c>
      <c r="N103" s="919">
        <f t="shared" si="32"/>
        <v>16968.828934506353</v>
      </c>
      <c r="O103" s="919">
        <f t="shared" si="32"/>
        <v>16510.227005870842</v>
      </c>
      <c r="P103" s="919">
        <f t="shared" si="32"/>
        <v>17056.418338108884</v>
      </c>
      <c r="Q103" s="919">
        <f t="shared" si="32"/>
        <v>17219.25296803653</v>
      </c>
      <c r="R103" s="919">
        <f t="shared" si="32"/>
        <v>19756.346422338567</v>
      </c>
    </row>
    <row r="104" spans="1:23" x14ac:dyDescent="0.2">
      <c r="A104" s="908" t="s">
        <v>54</v>
      </c>
      <c r="B104" s="907" t="s">
        <v>27</v>
      </c>
      <c r="C104" s="919">
        <f t="shared" ref="C104:R104" si="33">IF(C78&lt;&gt;0,C91/C78,"~")</f>
        <v>18290.48</v>
      </c>
      <c r="D104" s="919">
        <f t="shared" si="33"/>
        <v>15809.156862745098</v>
      </c>
      <c r="E104" s="919">
        <f t="shared" si="33"/>
        <v>15576.958333333334</v>
      </c>
      <c r="F104" s="919">
        <f t="shared" si="33"/>
        <v>15276.958333333334</v>
      </c>
      <c r="G104" s="919">
        <f t="shared" si="33"/>
        <v>13971.740740740741</v>
      </c>
      <c r="H104" s="919">
        <f t="shared" si="33"/>
        <v>14778.967741935483</v>
      </c>
      <c r="I104" s="919">
        <f t="shared" si="33"/>
        <v>13926.724137931034</v>
      </c>
      <c r="J104" s="919">
        <f t="shared" si="33"/>
        <v>13927.222222222223</v>
      </c>
      <c r="K104" s="919">
        <f t="shared" si="33"/>
        <v>14092.375</v>
      </c>
      <c r="L104" s="919">
        <f t="shared" si="33"/>
        <v>13140.756756756757</v>
      </c>
      <c r="M104" s="919">
        <f t="shared" si="33"/>
        <v>21453.758620689656</v>
      </c>
      <c r="N104" s="919">
        <f t="shared" si="33"/>
        <v>17475.535714285714</v>
      </c>
      <c r="O104" s="919">
        <f t="shared" si="33"/>
        <v>18566.185185185186</v>
      </c>
      <c r="P104" s="919">
        <f t="shared" si="33"/>
        <v>19169.384615384617</v>
      </c>
      <c r="Q104" s="919">
        <f t="shared" si="33"/>
        <v>21101.73076923077</v>
      </c>
      <c r="R104" s="919">
        <f t="shared" si="33"/>
        <v>20740.888888888891</v>
      </c>
    </row>
    <row r="105" spans="1:23" x14ac:dyDescent="0.2">
      <c r="A105" s="908" t="s">
        <v>46</v>
      </c>
      <c r="B105" s="907" t="s">
        <v>1067</v>
      </c>
      <c r="C105" s="919">
        <f t="shared" ref="C105:R105" si="34">IF(C79&lt;&gt;0,C92/C79,"~")</f>
        <v>11289.854430379746</v>
      </c>
      <c r="D105" s="919">
        <f t="shared" si="34"/>
        <v>11932.35294117647</v>
      </c>
      <c r="E105" s="919">
        <f t="shared" si="34"/>
        <v>11795.613756613757</v>
      </c>
      <c r="F105" s="919">
        <f t="shared" si="34"/>
        <v>11563.212560386473</v>
      </c>
      <c r="G105" s="919">
        <f t="shared" si="34"/>
        <v>12062.450980392157</v>
      </c>
      <c r="H105" s="919">
        <f t="shared" si="34"/>
        <v>12354.475247524753</v>
      </c>
      <c r="I105" s="919">
        <f t="shared" si="34"/>
        <v>12768.797101449276</v>
      </c>
      <c r="J105" s="919">
        <f t="shared" si="34"/>
        <v>13190.920187793427</v>
      </c>
      <c r="K105" s="919">
        <f t="shared" si="34"/>
        <v>13190.407407407407</v>
      </c>
      <c r="L105" s="919">
        <f t="shared" si="34"/>
        <v>13482.608294930875</v>
      </c>
      <c r="M105" s="919">
        <f t="shared" si="34"/>
        <v>13928.585253456222</v>
      </c>
      <c r="N105" s="919">
        <f t="shared" si="34"/>
        <v>14822.605633802817</v>
      </c>
      <c r="O105" s="919">
        <f t="shared" si="34"/>
        <v>15259.014705882353</v>
      </c>
      <c r="P105" s="919">
        <f t="shared" si="34"/>
        <v>15714.572115384615</v>
      </c>
      <c r="Q105" s="919">
        <f t="shared" si="34"/>
        <v>16134.023923444976</v>
      </c>
      <c r="R105" s="919">
        <f t="shared" si="34"/>
        <v>17484.148837209301</v>
      </c>
    </row>
    <row r="106" spans="1:23" x14ac:dyDescent="0.2">
      <c r="A106" s="908" t="s">
        <v>968</v>
      </c>
      <c r="B106" s="907" t="s">
        <v>28</v>
      </c>
      <c r="C106" s="919">
        <f t="shared" ref="C106:R106" si="35">IF(C80&lt;&gt;0,C93/C80,"~")</f>
        <v>12483.611111111111</v>
      </c>
      <c r="D106" s="919">
        <f t="shared" si="35"/>
        <v>13568.857142857143</v>
      </c>
      <c r="E106" s="919">
        <f t="shared" si="35"/>
        <v>13292.166666666666</v>
      </c>
      <c r="F106" s="919">
        <f t="shared" si="35"/>
        <v>13935.90909090909</v>
      </c>
      <c r="G106" s="919">
        <f t="shared" si="35"/>
        <v>11169.260869565218</v>
      </c>
      <c r="H106" s="919">
        <f t="shared" si="35"/>
        <v>18868.777777777777</v>
      </c>
      <c r="I106" s="919">
        <f t="shared" si="35"/>
        <v>18442.444444444445</v>
      </c>
      <c r="J106" s="919">
        <f t="shared" si="35"/>
        <v>20536.833333333332</v>
      </c>
      <c r="K106" s="919">
        <f t="shared" si="35"/>
        <v>12513.375</v>
      </c>
      <c r="L106" s="919">
        <f t="shared" si="35"/>
        <v>10042.5</v>
      </c>
      <c r="M106" s="919">
        <f t="shared" si="35"/>
        <v>28393</v>
      </c>
      <c r="N106" s="919">
        <f t="shared" si="35"/>
        <v>21954.5</v>
      </c>
      <c r="O106" s="919">
        <f t="shared" si="35"/>
        <v>43919</v>
      </c>
      <c r="P106" s="919" t="str">
        <f t="shared" si="35"/>
        <v>~</v>
      </c>
      <c r="Q106" s="919">
        <f t="shared" si="35"/>
        <v>5854</v>
      </c>
      <c r="R106" s="919">
        <f t="shared" si="35"/>
        <v>14303</v>
      </c>
    </row>
    <row r="107" spans="1:23" x14ac:dyDescent="0.2">
      <c r="A107" s="908" t="s">
        <v>40</v>
      </c>
      <c r="B107" s="907" t="s">
        <v>1068</v>
      </c>
      <c r="C107" s="919" t="str">
        <f t="shared" ref="C107:R107" si="36">IF(C81&lt;&gt;0,C94/C81,"~")</f>
        <v>~</v>
      </c>
      <c r="D107" s="919" t="str">
        <f t="shared" si="36"/>
        <v>~</v>
      </c>
      <c r="E107" s="919" t="str">
        <f t="shared" si="36"/>
        <v>~</v>
      </c>
      <c r="F107" s="919" t="str">
        <f t="shared" si="36"/>
        <v>~</v>
      </c>
      <c r="G107" s="919" t="str">
        <f t="shared" si="36"/>
        <v>~</v>
      </c>
      <c r="H107" s="919" t="str">
        <f t="shared" si="36"/>
        <v>~</v>
      </c>
      <c r="I107" s="919" t="str">
        <f t="shared" si="36"/>
        <v>~</v>
      </c>
      <c r="J107" s="919" t="str">
        <f t="shared" si="36"/>
        <v>~</v>
      </c>
      <c r="K107" s="919" t="str">
        <f t="shared" si="36"/>
        <v>~</v>
      </c>
      <c r="L107" s="919" t="str">
        <f t="shared" si="36"/>
        <v>~</v>
      </c>
      <c r="M107" s="919" t="str">
        <f t="shared" si="36"/>
        <v>~</v>
      </c>
      <c r="N107" s="919" t="str">
        <f t="shared" si="36"/>
        <v>~</v>
      </c>
      <c r="O107" s="919" t="str">
        <f t="shared" si="36"/>
        <v>~</v>
      </c>
      <c r="P107" s="919" t="str">
        <f t="shared" si="36"/>
        <v>~</v>
      </c>
      <c r="Q107" s="919" t="str">
        <f t="shared" si="36"/>
        <v>~</v>
      </c>
      <c r="R107" s="919" t="str">
        <f t="shared" si="36"/>
        <v>~</v>
      </c>
    </row>
    <row r="108" spans="1:23" x14ac:dyDescent="0.2">
      <c r="A108" s="908" t="s">
        <v>58</v>
      </c>
      <c r="B108" s="907" t="s">
        <v>29</v>
      </c>
      <c r="C108" s="919" t="str">
        <f t="shared" ref="C108:R108" si="37">IF(C82&lt;&gt;0,C95/C82,"~")</f>
        <v>~</v>
      </c>
      <c r="D108" s="919" t="str">
        <f t="shared" si="37"/>
        <v>~</v>
      </c>
      <c r="E108" s="919">
        <f t="shared" si="37"/>
        <v>21651.333333333332</v>
      </c>
      <c r="F108" s="919">
        <f t="shared" si="37"/>
        <v>15673.75</v>
      </c>
      <c r="G108" s="919">
        <f t="shared" si="37"/>
        <v>15871.666666666666</v>
      </c>
      <c r="H108" s="919">
        <f t="shared" si="37"/>
        <v>22363</v>
      </c>
      <c r="I108" s="919">
        <f t="shared" si="37"/>
        <v>24284.25</v>
      </c>
      <c r="J108" s="919">
        <f t="shared" si="37"/>
        <v>24283</v>
      </c>
      <c r="K108" s="919">
        <f t="shared" si="37"/>
        <v>20202.833333333332</v>
      </c>
      <c r="L108" s="919">
        <f t="shared" si="37"/>
        <v>28876.5</v>
      </c>
      <c r="M108" s="919">
        <f t="shared" si="37"/>
        <v>24133</v>
      </c>
      <c r="N108" s="919">
        <f t="shared" si="37"/>
        <v>25361.5</v>
      </c>
      <c r="O108" s="919">
        <f t="shared" si="37"/>
        <v>31109</v>
      </c>
      <c r="P108" s="919">
        <f t="shared" si="37"/>
        <v>34690.5</v>
      </c>
      <c r="Q108" s="919">
        <f t="shared" si="37"/>
        <v>29473</v>
      </c>
      <c r="R108" s="919">
        <f t="shared" si="37"/>
        <v>29292</v>
      </c>
    </row>
    <row r="109" spans="1:23" x14ac:dyDescent="0.2">
      <c r="A109" s="908" t="s">
        <v>41</v>
      </c>
      <c r="B109" s="907" t="s">
        <v>1069</v>
      </c>
      <c r="C109" s="919" t="str">
        <f t="shared" ref="C109:R109" si="38">IF(C83&lt;&gt;0,C96/C83,"~")</f>
        <v>~</v>
      </c>
      <c r="D109" s="919" t="str">
        <f t="shared" si="38"/>
        <v>~</v>
      </c>
      <c r="E109" s="919" t="str">
        <f t="shared" si="38"/>
        <v>~</v>
      </c>
      <c r="F109" s="919" t="str">
        <f t="shared" si="38"/>
        <v>~</v>
      </c>
      <c r="G109" s="919" t="str">
        <f t="shared" si="38"/>
        <v>~</v>
      </c>
      <c r="H109" s="919" t="str">
        <f t="shared" si="38"/>
        <v>~</v>
      </c>
      <c r="I109" s="919" t="str">
        <f t="shared" si="38"/>
        <v>~</v>
      </c>
      <c r="J109" s="919" t="str">
        <f t="shared" si="38"/>
        <v>~</v>
      </c>
      <c r="K109" s="919" t="str">
        <f t="shared" si="38"/>
        <v>~</v>
      </c>
      <c r="L109" s="919" t="str">
        <f t="shared" si="38"/>
        <v>~</v>
      </c>
      <c r="M109" s="919" t="str">
        <f t="shared" si="38"/>
        <v>~</v>
      </c>
      <c r="N109" s="919" t="str">
        <f t="shared" si="38"/>
        <v>~</v>
      </c>
      <c r="O109" s="919" t="str">
        <f t="shared" si="38"/>
        <v>~</v>
      </c>
      <c r="P109" s="919" t="str">
        <f t="shared" si="38"/>
        <v>~</v>
      </c>
      <c r="Q109" s="919">
        <f t="shared" si="38"/>
        <v>16875</v>
      </c>
      <c r="R109" s="919">
        <f t="shared" si="38"/>
        <v>20125</v>
      </c>
    </row>
    <row r="110" spans="1:23" x14ac:dyDescent="0.2">
      <c r="A110" s="908" t="s">
        <v>45</v>
      </c>
      <c r="B110" s="907" t="s">
        <v>1070</v>
      </c>
      <c r="C110" s="919" t="str">
        <f t="shared" ref="C110:R110" si="39">IF(C84&lt;&gt;0,C97/C84,"~")</f>
        <v>~</v>
      </c>
      <c r="D110" s="919" t="str">
        <f t="shared" si="39"/>
        <v>~</v>
      </c>
      <c r="E110" s="919" t="str">
        <f t="shared" si="39"/>
        <v>~</v>
      </c>
      <c r="F110" s="919" t="str">
        <f t="shared" si="39"/>
        <v>~</v>
      </c>
      <c r="G110" s="919" t="str">
        <f t="shared" si="39"/>
        <v>~</v>
      </c>
      <c r="H110" s="919" t="str">
        <f t="shared" si="39"/>
        <v>~</v>
      </c>
      <c r="I110" s="919">
        <f t="shared" si="39"/>
        <v>9406.5</v>
      </c>
      <c r="J110" s="919">
        <f t="shared" si="39"/>
        <v>26228</v>
      </c>
      <c r="K110" s="919" t="str">
        <f t="shared" si="39"/>
        <v>~</v>
      </c>
      <c r="L110" s="919">
        <f t="shared" si="39"/>
        <v>19522</v>
      </c>
      <c r="M110" s="919">
        <f t="shared" si="39"/>
        <v>18610</v>
      </c>
      <c r="N110" s="919" t="str">
        <f t="shared" si="39"/>
        <v>~</v>
      </c>
      <c r="O110" s="919" t="str">
        <f t="shared" si="39"/>
        <v>~</v>
      </c>
      <c r="P110" s="919" t="str">
        <f t="shared" si="39"/>
        <v>~</v>
      </c>
      <c r="Q110" s="919" t="str">
        <f t="shared" si="39"/>
        <v>~</v>
      </c>
      <c r="R110" s="919" t="str">
        <f t="shared" si="39"/>
        <v>~</v>
      </c>
    </row>
    <row r="111" spans="1:23" s="910" customFormat="1" ht="20.100000000000001" customHeight="1" x14ac:dyDescent="0.2">
      <c r="A111" s="911"/>
      <c r="B111" s="916" t="s">
        <v>5</v>
      </c>
      <c r="C111" s="917">
        <f t="shared" ref="C111:R111" si="40">IF(C85&lt;&gt;0,C98/C85,"~")</f>
        <v>14781.857366771161</v>
      </c>
      <c r="D111" s="917">
        <f t="shared" si="40"/>
        <v>15168.757381889764</v>
      </c>
      <c r="E111" s="917">
        <f t="shared" si="40"/>
        <v>14734.627074235808</v>
      </c>
      <c r="F111" s="917">
        <f t="shared" si="40"/>
        <v>14866.281471631206</v>
      </c>
      <c r="G111" s="917">
        <f t="shared" si="40"/>
        <v>14867.09238891333</v>
      </c>
      <c r="H111" s="917">
        <f t="shared" si="40"/>
        <v>15226.851357365376</v>
      </c>
      <c r="I111" s="917">
        <f t="shared" si="40"/>
        <v>15364.664601769911</v>
      </c>
      <c r="J111" s="917">
        <f t="shared" si="40"/>
        <v>15402.944785276073</v>
      </c>
      <c r="K111" s="917">
        <f t="shared" si="40"/>
        <v>15770.501759014951</v>
      </c>
      <c r="L111" s="917">
        <f t="shared" si="40"/>
        <v>16007.980025499362</v>
      </c>
      <c r="M111" s="917">
        <f t="shared" si="40"/>
        <v>16245.210254200776</v>
      </c>
      <c r="N111" s="917">
        <f t="shared" si="40"/>
        <v>17185.007330746012</v>
      </c>
      <c r="O111" s="917">
        <f t="shared" si="40"/>
        <v>17123.623595505618</v>
      </c>
      <c r="P111" s="917">
        <f t="shared" si="40"/>
        <v>17848.348739495799</v>
      </c>
      <c r="Q111" s="917">
        <f t="shared" si="40"/>
        <v>18141.576985413289</v>
      </c>
      <c r="R111" s="917">
        <f t="shared" si="40"/>
        <v>19976.798249104657</v>
      </c>
      <c r="S111" s="915"/>
      <c r="T111" s="915"/>
      <c r="U111" s="915"/>
      <c r="V111" s="915"/>
      <c r="W111" s="915"/>
    </row>
    <row r="112" spans="1:23" x14ac:dyDescent="0.2">
      <c r="B112" s="907"/>
      <c r="C112" s="906"/>
      <c r="D112" s="906"/>
      <c r="E112" s="906"/>
      <c r="F112" s="906"/>
      <c r="G112" s="906"/>
      <c r="H112" s="906"/>
      <c r="I112" s="906"/>
      <c r="J112" s="906"/>
      <c r="K112" s="906"/>
      <c r="L112" s="906"/>
      <c r="M112" s="906"/>
      <c r="N112" s="906"/>
      <c r="O112" s="906"/>
      <c r="P112" s="906"/>
      <c r="Q112" s="906"/>
      <c r="R112" s="906"/>
    </row>
    <row r="113" spans="1:23" s="909" customFormat="1" ht="25.15" customHeight="1" x14ac:dyDescent="0.2">
      <c r="A113" s="909" t="str">
        <f>Index!B51</f>
        <v>Table 5g   National government employment, by COFOG, FY2004 - FY2019</v>
      </c>
    </row>
    <row r="114" spans="1:23" s="910" customFormat="1" ht="20.100000000000001" customHeight="1" x14ac:dyDescent="0.2">
      <c r="A114" s="912"/>
      <c r="B114" s="913" t="s">
        <v>1078</v>
      </c>
      <c r="C114" s="914" t="str">
        <f>C$2</f>
        <v>FY2004</v>
      </c>
      <c r="D114" s="914" t="str">
        <f t="shared" ref="D114:R114" si="41">D$2</f>
        <v>FY2005</v>
      </c>
      <c r="E114" s="914" t="str">
        <f t="shared" si="41"/>
        <v>FY2006</v>
      </c>
      <c r="F114" s="914" t="str">
        <f t="shared" si="41"/>
        <v>FY2007</v>
      </c>
      <c r="G114" s="914" t="str">
        <f t="shared" si="41"/>
        <v>FY2008</v>
      </c>
      <c r="H114" s="914" t="str">
        <f t="shared" si="41"/>
        <v>FY2009</v>
      </c>
      <c r="I114" s="914" t="str">
        <f t="shared" si="41"/>
        <v>FY2010</v>
      </c>
      <c r="J114" s="914" t="str">
        <f t="shared" si="41"/>
        <v>FY2011</v>
      </c>
      <c r="K114" s="914" t="str">
        <f t="shared" si="41"/>
        <v>FY2012</v>
      </c>
      <c r="L114" s="914" t="str">
        <f t="shared" si="41"/>
        <v>FY2013</v>
      </c>
      <c r="M114" s="914" t="str">
        <f t="shared" si="41"/>
        <v>FY2014</v>
      </c>
      <c r="N114" s="914" t="str">
        <f t="shared" si="41"/>
        <v>FY2015</v>
      </c>
      <c r="O114" s="914" t="str">
        <f t="shared" si="41"/>
        <v>FY2016</v>
      </c>
      <c r="P114" s="914" t="str">
        <f t="shared" si="41"/>
        <v>FY2017</v>
      </c>
      <c r="Q114" s="914" t="str">
        <f t="shared" si="41"/>
        <v>FY2018</v>
      </c>
      <c r="R114" s="914" t="str">
        <f t="shared" si="41"/>
        <v>FY2019</v>
      </c>
    </row>
    <row r="115" spans="1:23" ht="15" customHeight="1" x14ac:dyDescent="0.2">
      <c r="A115" s="908">
        <v>1</v>
      </c>
      <c r="B115" s="905" t="s">
        <v>1071</v>
      </c>
      <c r="C115" s="905">
        <v>211</v>
      </c>
      <c r="D115" s="905">
        <v>258</v>
      </c>
      <c r="E115" s="905">
        <v>269</v>
      </c>
      <c r="F115" s="905">
        <v>271</v>
      </c>
      <c r="G115" s="905">
        <v>299</v>
      </c>
      <c r="H115" s="905">
        <v>305</v>
      </c>
      <c r="I115" s="905">
        <v>314</v>
      </c>
      <c r="J115" s="906">
        <v>303</v>
      </c>
      <c r="K115" s="906">
        <v>292</v>
      </c>
      <c r="L115" s="906">
        <v>306</v>
      </c>
      <c r="M115" s="906">
        <v>311</v>
      </c>
      <c r="N115" s="906">
        <v>302</v>
      </c>
      <c r="O115" s="906">
        <v>313</v>
      </c>
      <c r="P115" s="906">
        <v>353</v>
      </c>
      <c r="Q115" s="906">
        <v>369</v>
      </c>
      <c r="R115" s="906">
        <v>352</v>
      </c>
    </row>
    <row r="116" spans="1:23" x14ac:dyDescent="0.2">
      <c r="A116" s="908">
        <v>3</v>
      </c>
      <c r="B116" s="905" t="s">
        <v>1072</v>
      </c>
      <c r="C116" s="905">
        <v>183</v>
      </c>
      <c r="D116" s="905">
        <v>210</v>
      </c>
      <c r="E116" s="905">
        <v>216</v>
      </c>
      <c r="F116" s="905">
        <v>214</v>
      </c>
      <c r="G116" s="905">
        <v>211</v>
      </c>
      <c r="H116" s="905">
        <v>217</v>
      </c>
      <c r="I116" s="905">
        <v>214</v>
      </c>
      <c r="J116" s="905">
        <v>209</v>
      </c>
      <c r="K116" s="905">
        <v>206</v>
      </c>
      <c r="L116" s="905">
        <v>239</v>
      </c>
      <c r="M116" s="905">
        <v>250</v>
      </c>
      <c r="N116" s="905">
        <v>257</v>
      </c>
      <c r="O116" s="905">
        <v>258</v>
      </c>
      <c r="P116" s="905">
        <v>256</v>
      </c>
      <c r="Q116" s="905">
        <v>250</v>
      </c>
      <c r="R116" s="905">
        <v>246</v>
      </c>
    </row>
    <row r="117" spans="1:23" x14ac:dyDescent="0.2">
      <c r="A117" s="908">
        <v>4</v>
      </c>
      <c r="B117" s="905" t="s">
        <v>1073</v>
      </c>
      <c r="C117" s="905">
        <v>256</v>
      </c>
      <c r="D117" s="905">
        <v>269</v>
      </c>
      <c r="E117" s="905">
        <v>256</v>
      </c>
      <c r="F117" s="905">
        <v>202</v>
      </c>
      <c r="G117" s="905">
        <v>176</v>
      </c>
      <c r="H117" s="905">
        <v>166</v>
      </c>
      <c r="I117" s="905">
        <v>165</v>
      </c>
      <c r="J117" s="905">
        <v>162</v>
      </c>
      <c r="K117" s="905">
        <v>165</v>
      </c>
      <c r="L117" s="905">
        <v>155</v>
      </c>
      <c r="M117" s="905">
        <v>152</v>
      </c>
      <c r="N117" s="905">
        <v>160</v>
      </c>
      <c r="O117" s="905">
        <v>151</v>
      </c>
      <c r="P117" s="905">
        <v>157</v>
      </c>
      <c r="Q117" s="905">
        <v>170</v>
      </c>
      <c r="R117" s="905">
        <v>172</v>
      </c>
    </row>
    <row r="118" spans="1:23" x14ac:dyDescent="0.2">
      <c r="A118" s="908">
        <v>5</v>
      </c>
      <c r="B118" s="905" t="s">
        <v>1074</v>
      </c>
      <c r="C118" s="905">
        <v>13</v>
      </c>
      <c r="D118" s="905">
        <v>17</v>
      </c>
      <c r="E118" s="905">
        <v>18</v>
      </c>
      <c r="F118" s="905">
        <v>17</v>
      </c>
      <c r="G118" s="905">
        <v>18</v>
      </c>
      <c r="H118" s="905">
        <v>18</v>
      </c>
      <c r="I118" s="905">
        <v>17</v>
      </c>
      <c r="J118" s="905">
        <v>18</v>
      </c>
      <c r="K118" s="905">
        <v>18</v>
      </c>
      <c r="L118" s="905">
        <v>19</v>
      </c>
      <c r="M118" s="905">
        <v>20</v>
      </c>
      <c r="N118" s="905">
        <v>19</v>
      </c>
      <c r="O118" s="905">
        <v>19</v>
      </c>
      <c r="P118" s="905">
        <v>17</v>
      </c>
      <c r="Q118" s="905">
        <v>18</v>
      </c>
      <c r="R118" s="905">
        <v>20</v>
      </c>
    </row>
    <row r="119" spans="1:23" x14ac:dyDescent="0.2">
      <c r="A119" s="908">
        <v>6</v>
      </c>
      <c r="B119" s="905" t="s">
        <v>1075</v>
      </c>
      <c r="C119" s="905">
        <v>4</v>
      </c>
      <c r="D119" s="905">
        <v>4</v>
      </c>
      <c r="E119" s="905">
        <v>2</v>
      </c>
      <c r="F119" s="905">
        <v>3</v>
      </c>
      <c r="G119" s="905">
        <v>3</v>
      </c>
      <c r="H119" s="905">
        <v>3</v>
      </c>
      <c r="I119" s="905">
        <v>3</v>
      </c>
      <c r="J119" s="905">
        <v>3</v>
      </c>
      <c r="K119" s="905">
        <v>3</v>
      </c>
      <c r="L119" s="905">
        <v>2</v>
      </c>
      <c r="M119" s="905">
        <v>2</v>
      </c>
      <c r="N119" s="905">
        <v>1</v>
      </c>
      <c r="O119" s="905">
        <v>1</v>
      </c>
      <c r="P119" s="905">
        <v>2</v>
      </c>
      <c r="Q119" s="905">
        <v>3</v>
      </c>
      <c r="R119" s="905">
        <v>2</v>
      </c>
    </row>
    <row r="120" spans="1:23" x14ac:dyDescent="0.2">
      <c r="A120" s="908">
        <v>7</v>
      </c>
      <c r="B120" s="905" t="s">
        <v>432</v>
      </c>
      <c r="C120" s="905">
        <v>421</v>
      </c>
      <c r="D120" s="905">
        <v>508</v>
      </c>
      <c r="E120" s="905">
        <v>507</v>
      </c>
      <c r="F120" s="905">
        <v>521</v>
      </c>
      <c r="G120" s="905">
        <v>507</v>
      </c>
      <c r="H120" s="905">
        <v>481</v>
      </c>
      <c r="I120" s="905">
        <v>487</v>
      </c>
      <c r="J120" s="905">
        <v>502</v>
      </c>
      <c r="K120" s="905">
        <v>501</v>
      </c>
      <c r="L120" s="905">
        <v>508</v>
      </c>
      <c r="M120" s="905">
        <v>501</v>
      </c>
      <c r="N120" s="905">
        <v>487</v>
      </c>
      <c r="O120" s="905">
        <v>490</v>
      </c>
      <c r="P120" s="905">
        <v>520</v>
      </c>
      <c r="Q120" s="905">
        <v>561</v>
      </c>
      <c r="R120" s="905">
        <v>599</v>
      </c>
    </row>
    <row r="121" spans="1:23" x14ac:dyDescent="0.2">
      <c r="A121" s="908">
        <v>8</v>
      </c>
      <c r="B121" s="905" t="s">
        <v>1076</v>
      </c>
      <c r="C121" s="905">
        <v>27</v>
      </c>
      <c r="D121" s="905">
        <v>32</v>
      </c>
      <c r="E121" s="905">
        <v>37</v>
      </c>
      <c r="F121" s="905">
        <v>38</v>
      </c>
      <c r="G121" s="905">
        <v>34</v>
      </c>
      <c r="H121" s="905">
        <v>29</v>
      </c>
      <c r="I121" s="905">
        <v>30</v>
      </c>
      <c r="J121" s="905">
        <v>32</v>
      </c>
      <c r="K121" s="905">
        <v>27</v>
      </c>
      <c r="L121" s="905">
        <v>27</v>
      </c>
      <c r="M121" s="905">
        <v>26</v>
      </c>
      <c r="N121" s="905">
        <v>23</v>
      </c>
      <c r="O121" s="905">
        <v>24</v>
      </c>
      <c r="P121" s="905">
        <v>12</v>
      </c>
      <c r="Q121" s="905">
        <v>7</v>
      </c>
      <c r="R121" s="905">
        <v>9</v>
      </c>
    </row>
    <row r="122" spans="1:23" x14ac:dyDescent="0.2">
      <c r="A122" s="908">
        <v>9</v>
      </c>
      <c r="B122" s="905" t="s">
        <v>57</v>
      </c>
      <c r="C122" s="905">
        <v>656</v>
      </c>
      <c r="D122" s="905">
        <v>731</v>
      </c>
      <c r="E122" s="905">
        <v>984</v>
      </c>
      <c r="F122" s="905">
        <v>987</v>
      </c>
      <c r="G122" s="906">
        <v>1024</v>
      </c>
      <c r="H122" s="905">
        <v>978</v>
      </c>
      <c r="I122" s="905">
        <v>979</v>
      </c>
      <c r="J122" s="905">
        <v>999</v>
      </c>
      <c r="K122" s="906">
        <v>1006</v>
      </c>
      <c r="L122" s="906">
        <v>1048</v>
      </c>
      <c r="M122" s="906">
        <v>1014</v>
      </c>
      <c r="N122" s="906">
        <v>1019</v>
      </c>
      <c r="O122" s="906">
        <v>1006</v>
      </c>
      <c r="P122" s="906">
        <v>1013</v>
      </c>
      <c r="Q122" s="906">
        <v>1028</v>
      </c>
      <c r="R122" s="906">
        <v>1048</v>
      </c>
    </row>
    <row r="123" spans="1:23" x14ac:dyDescent="0.2">
      <c r="A123" s="908">
        <v>10</v>
      </c>
      <c r="B123" s="905" t="s">
        <v>1077</v>
      </c>
      <c r="C123" s="905">
        <v>2</v>
      </c>
      <c r="D123" s="905">
        <v>3</v>
      </c>
      <c r="E123" s="905">
        <v>3</v>
      </c>
      <c r="F123" s="905">
        <v>3</v>
      </c>
      <c r="G123" s="905">
        <v>2</v>
      </c>
      <c r="H123" s="905">
        <v>51</v>
      </c>
      <c r="I123" s="905">
        <v>52</v>
      </c>
      <c r="J123" s="905">
        <v>55</v>
      </c>
      <c r="K123" s="905">
        <v>54</v>
      </c>
      <c r="L123" s="905">
        <v>49</v>
      </c>
      <c r="M123" s="905">
        <v>45</v>
      </c>
      <c r="N123" s="905">
        <v>49</v>
      </c>
      <c r="O123" s="905">
        <v>52</v>
      </c>
      <c r="P123" s="905">
        <v>50</v>
      </c>
      <c r="Q123" s="905">
        <v>60</v>
      </c>
      <c r="R123" s="905">
        <v>66</v>
      </c>
    </row>
    <row r="124" spans="1:23" s="910" customFormat="1" ht="20.100000000000001" customHeight="1" x14ac:dyDescent="0.2">
      <c r="A124" s="911"/>
      <c r="B124" s="916" t="s">
        <v>5</v>
      </c>
      <c r="C124" s="917">
        <f>SUM(C115:C123)</f>
        <v>1773</v>
      </c>
      <c r="D124" s="917">
        <f t="shared" ref="D124:R124" si="42">SUM(D115:D123)</f>
        <v>2032</v>
      </c>
      <c r="E124" s="917">
        <f t="shared" si="42"/>
        <v>2292</v>
      </c>
      <c r="F124" s="917">
        <f t="shared" si="42"/>
        <v>2256</v>
      </c>
      <c r="G124" s="917">
        <f t="shared" si="42"/>
        <v>2274</v>
      </c>
      <c r="H124" s="917">
        <f t="shared" si="42"/>
        <v>2248</v>
      </c>
      <c r="I124" s="917">
        <f t="shared" si="42"/>
        <v>2261</v>
      </c>
      <c r="J124" s="917">
        <f t="shared" si="42"/>
        <v>2283</v>
      </c>
      <c r="K124" s="917">
        <f t="shared" si="42"/>
        <v>2272</v>
      </c>
      <c r="L124" s="917">
        <f t="shared" si="42"/>
        <v>2353</v>
      </c>
      <c r="M124" s="917">
        <f t="shared" si="42"/>
        <v>2321</v>
      </c>
      <c r="N124" s="917">
        <f t="shared" si="42"/>
        <v>2317</v>
      </c>
      <c r="O124" s="917">
        <f t="shared" si="42"/>
        <v>2314</v>
      </c>
      <c r="P124" s="917">
        <f t="shared" si="42"/>
        <v>2380</v>
      </c>
      <c r="Q124" s="917">
        <f t="shared" si="42"/>
        <v>2466</v>
      </c>
      <c r="R124" s="917">
        <f t="shared" si="42"/>
        <v>2514</v>
      </c>
      <c r="S124" s="915"/>
      <c r="T124" s="915"/>
      <c r="U124" s="915"/>
      <c r="V124" s="915"/>
      <c r="W124" s="915"/>
    </row>
    <row r="125" spans="1:23" x14ac:dyDescent="0.2">
      <c r="B125" s="907"/>
      <c r="C125" s="906"/>
      <c r="D125" s="906"/>
      <c r="E125" s="906"/>
      <c r="F125" s="906"/>
      <c r="G125" s="906"/>
    </row>
    <row r="126" spans="1:23" s="909" customFormat="1" ht="25.15" customHeight="1" x14ac:dyDescent="0.2">
      <c r="A126" s="909" t="str">
        <f>Index!B52</f>
        <v>Table 5h   National government  wage costs, by COFOG, FY2004 - FY2019</v>
      </c>
    </row>
    <row r="127" spans="1:23" s="910" customFormat="1" ht="20.100000000000001" customHeight="1" x14ac:dyDescent="0.2">
      <c r="A127" s="912"/>
      <c r="B127" s="913" t="s">
        <v>1078</v>
      </c>
      <c r="C127" s="914" t="str">
        <f>C$2</f>
        <v>FY2004</v>
      </c>
      <c r="D127" s="914" t="str">
        <f t="shared" ref="D127:R127" si="43">D$2</f>
        <v>FY2005</v>
      </c>
      <c r="E127" s="914" t="str">
        <f t="shared" si="43"/>
        <v>FY2006</v>
      </c>
      <c r="F127" s="914" t="str">
        <f t="shared" si="43"/>
        <v>FY2007</v>
      </c>
      <c r="G127" s="914" t="str">
        <f t="shared" si="43"/>
        <v>FY2008</v>
      </c>
      <c r="H127" s="914" t="str">
        <f t="shared" si="43"/>
        <v>FY2009</v>
      </c>
      <c r="I127" s="914" t="str">
        <f t="shared" si="43"/>
        <v>FY2010</v>
      </c>
      <c r="J127" s="914" t="str">
        <f t="shared" si="43"/>
        <v>FY2011</v>
      </c>
      <c r="K127" s="914" t="str">
        <f t="shared" si="43"/>
        <v>FY2012</v>
      </c>
      <c r="L127" s="914" t="str">
        <f t="shared" si="43"/>
        <v>FY2013</v>
      </c>
      <c r="M127" s="914" t="str">
        <f t="shared" si="43"/>
        <v>FY2014</v>
      </c>
      <c r="N127" s="914" t="str">
        <f t="shared" si="43"/>
        <v>FY2015</v>
      </c>
      <c r="O127" s="914" t="str">
        <f t="shared" si="43"/>
        <v>FY2016</v>
      </c>
      <c r="P127" s="914" t="str">
        <f t="shared" si="43"/>
        <v>FY2017</v>
      </c>
      <c r="Q127" s="914" t="str">
        <f t="shared" si="43"/>
        <v>FY2018</v>
      </c>
      <c r="R127" s="914" t="str">
        <f t="shared" si="43"/>
        <v>FY2019</v>
      </c>
    </row>
    <row r="128" spans="1:23" ht="15" customHeight="1" x14ac:dyDescent="0.2">
      <c r="A128" s="908">
        <v>1</v>
      </c>
      <c r="B128" s="905" t="s">
        <v>1071</v>
      </c>
      <c r="C128" s="906">
        <v>4932552</v>
      </c>
      <c r="D128" s="906">
        <v>6089530</v>
      </c>
      <c r="E128" s="906">
        <v>6279301</v>
      </c>
      <c r="F128" s="906">
        <v>6391609</v>
      </c>
      <c r="G128" s="906">
        <v>6513257</v>
      </c>
      <c r="H128" s="906">
        <v>6872935</v>
      </c>
      <c r="I128" s="906">
        <v>6992361</v>
      </c>
      <c r="J128" s="906">
        <v>7082802</v>
      </c>
      <c r="K128" s="906">
        <v>6693505</v>
      </c>
      <c r="L128" s="906">
        <v>7186486</v>
      </c>
      <c r="M128" s="906">
        <v>7217233</v>
      </c>
      <c r="N128" s="906">
        <v>7189867</v>
      </c>
      <c r="O128" s="906">
        <v>7463582</v>
      </c>
      <c r="P128" s="906">
        <v>8741490</v>
      </c>
      <c r="Q128" s="906">
        <v>9166045</v>
      </c>
      <c r="R128" s="906">
        <v>9548469</v>
      </c>
    </row>
    <row r="129" spans="1:23" x14ac:dyDescent="0.2">
      <c r="A129" s="908">
        <v>3</v>
      </c>
      <c r="B129" s="905" t="s">
        <v>1072</v>
      </c>
      <c r="C129" s="906">
        <v>2830843</v>
      </c>
      <c r="D129" s="906">
        <v>3130921</v>
      </c>
      <c r="E129" s="906">
        <v>3149750</v>
      </c>
      <c r="F129" s="906">
        <v>3145342</v>
      </c>
      <c r="G129" s="906">
        <v>3241877</v>
      </c>
      <c r="H129" s="906">
        <v>3366795</v>
      </c>
      <c r="I129" s="906">
        <v>3266475</v>
      </c>
      <c r="J129" s="906">
        <v>3208125</v>
      </c>
      <c r="K129" s="906">
        <v>3456558</v>
      </c>
      <c r="L129" s="906">
        <v>3736499</v>
      </c>
      <c r="M129" s="906">
        <v>3753434</v>
      </c>
      <c r="N129" s="906">
        <v>3878317</v>
      </c>
      <c r="O129" s="906">
        <v>3755480</v>
      </c>
      <c r="P129" s="906">
        <v>3939197</v>
      </c>
      <c r="Q129" s="906">
        <v>4037461</v>
      </c>
      <c r="R129" s="906">
        <v>3852902</v>
      </c>
    </row>
    <row r="130" spans="1:23" x14ac:dyDescent="0.2">
      <c r="A130" s="908">
        <v>4</v>
      </c>
      <c r="B130" s="905" t="s">
        <v>1073</v>
      </c>
      <c r="C130" s="906">
        <v>3772600</v>
      </c>
      <c r="D130" s="906">
        <v>4106580</v>
      </c>
      <c r="E130" s="906">
        <v>3950673</v>
      </c>
      <c r="F130" s="906">
        <v>3239530</v>
      </c>
      <c r="G130" s="906">
        <v>2867073</v>
      </c>
      <c r="H130" s="906">
        <v>2756679</v>
      </c>
      <c r="I130" s="906">
        <v>2687242</v>
      </c>
      <c r="J130" s="906">
        <v>2708106</v>
      </c>
      <c r="K130" s="906">
        <v>2782777</v>
      </c>
      <c r="L130" s="906">
        <v>2637669</v>
      </c>
      <c r="M130" s="906">
        <v>2720383</v>
      </c>
      <c r="N130" s="906">
        <v>2698583</v>
      </c>
      <c r="O130" s="906">
        <v>2684217</v>
      </c>
      <c r="P130" s="906">
        <v>2736885</v>
      </c>
      <c r="Q130" s="906">
        <v>3208435</v>
      </c>
      <c r="R130" s="906">
        <v>3132354</v>
      </c>
    </row>
    <row r="131" spans="1:23" x14ac:dyDescent="0.2">
      <c r="A131" s="908">
        <v>5</v>
      </c>
      <c r="B131" s="905" t="s">
        <v>1074</v>
      </c>
      <c r="C131" s="906">
        <v>237041</v>
      </c>
      <c r="D131" s="906">
        <v>303460</v>
      </c>
      <c r="E131" s="906">
        <v>323884</v>
      </c>
      <c r="F131" s="906">
        <v>318329</v>
      </c>
      <c r="G131" s="906">
        <v>332757</v>
      </c>
      <c r="H131" s="906">
        <v>322105</v>
      </c>
      <c r="I131" s="906">
        <v>314912</v>
      </c>
      <c r="J131" s="906">
        <v>338977</v>
      </c>
      <c r="K131" s="906">
        <v>344185</v>
      </c>
      <c r="L131" s="906">
        <v>354754</v>
      </c>
      <c r="M131" s="906">
        <v>394884</v>
      </c>
      <c r="N131" s="906">
        <v>370676</v>
      </c>
      <c r="O131" s="906">
        <v>374853</v>
      </c>
      <c r="P131" s="906">
        <v>319884</v>
      </c>
      <c r="Q131" s="906">
        <v>354536</v>
      </c>
      <c r="R131" s="906">
        <v>409867</v>
      </c>
    </row>
    <row r="132" spans="1:23" x14ac:dyDescent="0.2">
      <c r="A132" s="908">
        <v>6</v>
      </c>
      <c r="B132" s="905" t="s">
        <v>1075</v>
      </c>
      <c r="C132" s="906">
        <v>65284</v>
      </c>
      <c r="D132" s="906">
        <v>67538</v>
      </c>
      <c r="E132" s="906">
        <v>38694</v>
      </c>
      <c r="F132" s="906">
        <v>64789</v>
      </c>
      <c r="G132" s="906">
        <v>63581</v>
      </c>
      <c r="H132" s="906">
        <v>55732</v>
      </c>
      <c r="I132" s="906">
        <v>55598</v>
      </c>
      <c r="J132" s="906">
        <v>58561</v>
      </c>
      <c r="K132" s="906">
        <v>55761</v>
      </c>
      <c r="L132" s="906">
        <v>38793</v>
      </c>
      <c r="M132" s="906">
        <v>35821</v>
      </c>
      <c r="N132" s="906">
        <v>34381</v>
      </c>
      <c r="O132" s="906">
        <v>50846</v>
      </c>
      <c r="P132" s="906">
        <v>77959</v>
      </c>
      <c r="Q132" s="906">
        <v>95014</v>
      </c>
      <c r="R132" s="906">
        <v>68952</v>
      </c>
    </row>
    <row r="133" spans="1:23" x14ac:dyDescent="0.2">
      <c r="A133" s="908">
        <v>7</v>
      </c>
      <c r="B133" s="905" t="s">
        <v>432</v>
      </c>
      <c r="C133" s="906">
        <v>5932509</v>
      </c>
      <c r="D133" s="906">
        <v>7449704</v>
      </c>
      <c r="E133" s="906">
        <v>7536113</v>
      </c>
      <c r="F133" s="906">
        <v>7856284</v>
      </c>
      <c r="G133" s="906">
        <v>8012773</v>
      </c>
      <c r="H133" s="906">
        <v>7817213</v>
      </c>
      <c r="I133" s="906">
        <v>7891124</v>
      </c>
      <c r="J133" s="906">
        <v>8031535</v>
      </c>
      <c r="K133" s="906">
        <v>8309927</v>
      </c>
      <c r="L133" s="906">
        <v>8936976</v>
      </c>
      <c r="M133" s="906">
        <v>8248326</v>
      </c>
      <c r="N133" s="906">
        <v>9709536</v>
      </c>
      <c r="O133" s="906">
        <v>9553579</v>
      </c>
      <c r="P133" s="906">
        <v>10059715</v>
      </c>
      <c r="Q133" s="906">
        <v>11004824</v>
      </c>
      <c r="R133" s="906">
        <v>12842574</v>
      </c>
    </row>
    <row r="134" spans="1:23" x14ac:dyDescent="0.2">
      <c r="A134" s="908">
        <v>8</v>
      </c>
      <c r="B134" s="905" t="s">
        <v>1076</v>
      </c>
      <c r="C134" s="906">
        <v>421625</v>
      </c>
      <c r="D134" s="906">
        <v>511603</v>
      </c>
      <c r="E134" s="906">
        <v>595632</v>
      </c>
      <c r="F134" s="906">
        <v>522486</v>
      </c>
      <c r="G134" s="906">
        <v>495875</v>
      </c>
      <c r="H134" s="906">
        <v>444584</v>
      </c>
      <c r="I134" s="906">
        <v>486497</v>
      </c>
      <c r="J134" s="906">
        <v>530798</v>
      </c>
      <c r="K134" s="906">
        <v>454607</v>
      </c>
      <c r="L134" s="906">
        <v>488844</v>
      </c>
      <c r="M134" s="906">
        <v>464836</v>
      </c>
      <c r="N134" s="906">
        <v>374086</v>
      </c>
      <c r="O134" s="906">
        <v>384813</v>
      </c>
      <c r="P134" s="906">
        <v>216758</v>
      </c>
      <c r="Q134" s="906">
        <v>135644</v>
      </c>
      <c r="R134" s="906">
        <v>165706</v>
      </c>
    </row>
    <row r="135" spans="1:23" x14ac:dyDescent="0.2">
      <c r="A135" s="908">
        <v>9</v>
      </c>
      <c r="B135" s="905" t="s">
        <v>57</v>
      </c>
      <c r="C135" s="906">
        <v>7636854</v>
      </c>
      <c r="D135" s="906">
        <v>9087768</v>
      </c>
      <c r="E135" s="906">
        <v>11792414</v>
      </c>
      <c r="F135" s="906">
        <v>11934855</v>
      </c>
      <c r="G135" s="906">
        <v>12215971</v>
      </c>
      <c r="H135" s="906">
        <v>11640885</v>
      </c>
      <c r="I135" s="906">
        <v>12045199</v>
      </c>
      <c r="J135" s="906">
        <v>12151242</v>
      </c>
      <c r="K135" s="906">
        <v>12760694</v>
      </c>
      <c r="L135" s="906">
        <v>13353086</v>
      </c>
      <c r="M135" s="906">
        <v>14128603</v>
      </c>
      <c r="N135" s="906">
        <v>14818498</v>
      </c>
      <c r="O135" s="906">
        <v>14497395</v>
      </c>
      <c r="P135" s="906">
        <v>15532694</v>
      </c>
      <c r="Q135" s="906">
        <v>15754661</v>
      </c>
      <c r="R135" s="906">
        <v>19040628</v>
      </c>
    </row>
    <row r="136" spans="1:23" x14ac:dyDescent="0.2">
      <c r="A136" s="908">
        <v>10</v>
      </c>
      <c r="B136" s="905" t="s">
        <v>1077</v>
      </c>
      <c r="C136" s="906">
        <v>59895</v>
      </c>
      <c r="D136" s="906">
        <v>75811</v>
      </c>
      <c r="E136" s="906">
        <v>75547</v>
      </c>
      <c r="F136" s="906">
        <v>65107</v>
      </c>
      <c r="G136" s="906">
        <v>49738</v>
      </c>
      <c r="H136" s="906">
        <v>937808</v>
      </c>
      <c r="I136" s="906">
        <v>984734</v>
      </c>
      <c r="J136" s="906">
        <v>1037824</v>
      </c>
      <c r="K136" s="906">
        <v>1004109</v>
      </c>
      <c r="L136" s="906">
        <v>933672</v>
      </c>
      <c r="M136" s="906">
        <v>741614</v>
      </c>
      <c r="N136" s="906">
        <v>778088</v>
      </c>
      <c r="O136" s="906">
        <v>859300</v>
      </c>
      <c r="P136" s="906">
        <v>854488</v>
      </c>
      <c r="Q136" s="906">
        <v>1019372</v>
      </c>
      <c r="R136" s="906">
        <v>1140242</v>
      </c>
    </row>
    <row r="137" spans="1:23" s="910" customFormat="1" ht="20.100000000000001" customHeight="1" x14ac:dyDescent="0.2">
      <c r="A137" s="911"/>
      <c r="B137" s="916" t="s">
        <v>5</v>
      </c>
      <c r="C137" s="917">
        <f>SUM(C128:C136)</f>
        <v>25889203</v>
      </c>
      <c r="D137" s="917">
        <f t="shared" ref="D137:R137" si="44">SUM(D128:D136)</f>
        <v>30822915</v>
      </c>
      <c r="E137" s="917">
        <f t="shared" si="44"/>
        <v>33742008</v>
      </c>
      <c r="F137" s="917">
        <f t="shared" si="44"/>
        <v>33538331</v>
      </c>
      <c r="G137" s="917">
        <f t="shared" si="44"/>
        <v>33792902</v>
      </c>
      <c r="H137" s="917">
        <f t="shared" si="44"/>
        <v>34214736</v>
      </c>
      <c r="I137" s="917">
        <f t="shared" si="44"/>
        <v>34724142</v>
      </c>
      <c r="J137" s="917">
        <f t="shared" si="44"/>
        <v>35147970</v>
      </c>
      <c r="K137" s="917">
        <f t="shared" si="44"/>
        <v>35862123</v>
      </c>
      <c r="L137" s="917">
        <f t="shared" si="44"/>
        <v>37666779</v>
      </c>
      <c r="M137" s="917">
        <f t="shared" si="44"/>
        <v>37705134</v>
      </c>
      <c r="N137" s="917">
        <f t="shared" si="44"/>
        <v>39852032</v>
      </c>
      <c r="O137" s="917">
        <f t="shared" si="44"/>
        <v>39624065</v>
      </c>
      <c r="P137" s="917">
        <f t="shared" si="44"/>
        <v>42479070</v>
      </c>
      <c r="Q137" s="917">
        <f t="shared" si="44"/>
        <v>44775992</v>
      </c>
      <c r="R137" s="917">
        <f t="shared" si="44"/>
        <v>50201694</v>
      </c>
      <c r="S137" s="915"/>
      <c r="T137" s="915"/>
      <c r="U137" s="915"/>
      <c r="V137" s="915"/>
      <c r="W137" s="915"/>
    </row>
    <row r="138" spans="1:23" x14ac:dyDescent="0.2">
      <c r="B138" s="907"/>
    </row>
    <row r="139" spans="1:23" s="909" customFormat="1" ht="25.15" customHeight="1" x14ac:dyDescent="0.2">
      <c r="A139" s="909" t="str">
        <f>Index!B53</f>
        <v>Table 5i    National government  wage rates, by COFOG, FY2004 - FY2019</v>
      </c>
    </row>
    <row r="140" spans="1:23" s="910" customFormat="1" ht="20.100000000000001" customHeight="1" x14ac:dyDescent="0.2">
      <c r="A140" s="912"/>
      <c r="B140" s="913" t="s">
        <v>1078</v>
      </c>
      <c r="C140" s="914" t="str">
        <f>C$2</f>
        <v>FY2004</v>
      </c>
      <c r="D140" s="914" t="str">
        <f t="shared" ref="D140:R140" si="45">D$2</f>
        <v>FY2005</v>
      </c>
      <c r="E140" s="914" t="str">
        <f t="shared" si="45"/>
        <v>FY2006</v>
      </c>
      <c r="F140" s="914" t="str">
        <f t="shared" si="45"/>
        <v>FY2007</v>
      </c>
      <c r="G140" s="914" t="str">
        <f t="shared" si="45"/>
        <v>FY2008</v>
      </c>
      <c r="H140" s="914" t="str">
        <f t="shared" si="45"/>
        <v>FY2009</v>
      </c>
      <c r="I140" s="914" t="str">
        <f t="shared" si="45"/>
        <v>FY2010</v>
      </c>
      <c r="J140" s="914" t="str">
        <f t="shared" si="45"/>
        <v>FY2011</v>
      </c>
      <c r="K140" s="914" t="str">
        <f t="shared" si="45"/>
        <v>FY2012</v>
      </c>
      <c r="L140" s="914" t="str">
        <f t="shared" si="45"/>
        <v>FY2013</v>
      </c>
      <c r="M140" s="914" t="str">
        <f t="shared" si="45"/>
        <v>FY2014</v>
      </c>
      <c r="N140" s="914" t="str">
        <f t="shared" si="45"/>
        <v>FY2015</v>
      </c>
      <c r="O140" s="914" t="str">
        <f t="shared" si="45"/>
        <v>FY2016</v>
      </c>
      <c r="P140" s="914" t="str">
        <f t="shared" si="45"/>
        <v>FY2017</v>
      </c>
      <c r="Q140" s="914" t="str">
        <f t="shared" si="45"/>
        <v>FY2018</v>
      </c>
      <c r="R140" s="914" t="str">
        <f t="shared" si="45"/>
        <v>FY2019</v>
      </c>
    </row>
    <row r="141" spans="1:23" ht="15" customHeight="1" x14ac:dyDescent="0.2">
      <c r="A141" s="908">
        <v>1</v>
      </c>
      <c r="B141" s="905" t="s">
        <v>1071</v>
      </c>
      <c r="C141" s="918">
        <f t="shared" ref="C141:R141" si="46">C128/C115</f>
        <v>23377.023696682463</v>
      </c>
      <c r="D141" s="918">
        <f t="shared" si="46"/>
        <v>23602.82945736434</v>
      </c>
      <c r="E141" s="918">
        <f t="shared" si="46"/>
        <v>23343.126394052044</v>
      </c>
      <c r="F141" s="918">
        <f t="shared" si="46"/>
        <v>23585.273062730626</v>
      </c>
      <c r="G141" s="918">
        <f t="shared" si="46"/>
        <v>21783.46822742475</v>
      </c>
      <c r="H141" s="918">
        <f t="shared" si="46"/>
        <v>22534.213114754097</v>
      </c>
      <c r="I141" s="918">
        <f t="shared" si="46"/>
        <v>22268.665605095543</v>
      </c>
      <c r="J141" s="918">
        <f t="shared" si="46"/>
        <v>23375.584158415841</v>
      </c>
      <c r="K141" s="918">
        <f t="shared" si="46"/>
        <v>22922.962328767124</v>
      </c>
      <c r="L141" s="918">
        <f t="shared" si="46"/>
        <v>23485.248366013071</v>
      </c>
      <c r="M141" s="918">
        <f t="shared" si="46"/>
        <v>23206.53697749196</v>
      </c>
      <c r="N141" s="918">
        <f t="shared" si="46"/>
        <v>23807.506622516557</v>
      </c>
      <c r="O141" s="918">
        <f t="shared" si="46"/>
        <v>23845.309904153353</v>
      </c>
      <c r="P141" s="918">
        <f t="shared" si="46"/>
        <v>24763.427762039661</v>
      </c>
      <c r="Q141" s="918">
        <f t="shared" si="46"/>
        <v>24840.230352303523</v>
      </c>
      <c r="R141" s="918">
        <f t="shared" si="46"/>
        <v>27126.332386363636</v>
      </c>
    </row>
    <row r="142" spans="1:23" x14ac:dyDescent="0.2">
      <c r="A142" s="908">
        <v>3</v>
      </c>
      <c r="B142" s="905" t="s">
        <v>1072</v>
      </c>
      <c r="C142" s="918">
        <f t="shared" ref="C142:R142" si="47">C129/C116</f>
        <v>15469.08743169399</v>
      </c>
      <c r="D142" s="918">
        <f t="shared" si="47"/>
        <v>14909.147619047619</v>
      </c>
      <c r="E142" s="918">
        <f t="shared" si="47"/>
        <v>14582.175925925925</v>
      </c>
      <c r="F142" s="918">
        <f t="shared" si="47"/>
        <v>14697.859813084113</v>
      </c>
      <c r="G142" s="918">
        <f t="shared" si="47"/>
        <v>15364.345971563982</v>
      </c>
      <c r="H142" s="918">
        <f t="shared" si="47"/>
        <v>15515.184331797234</v>
      </c>
      <c r="I142" s="918">
        <f t="shared" si="47"/>
        <v>15263.901869158879</v>
      </c>
      <c r="J142" s="918">
        <f t="shared" si="47"/>
        <v>15349.88038277512</v>
      </c>
      <c r="K142" s="918">
        <f t="shared" si="47"/>
        <v>16779.407766990291</v>
      </c>
      <c r="L142" s="918">
        <f t="shared" si="47"/>
        <v>15633.887029288702</v>
      </c>
      <c r="M142" s="918">
        <f t="shared" si="47"/>
        <v>15013.736000000001</v>
      </c>
      <c r="N142" s="918">
        <f t="shared" si="47"/>
        <v>15090.727626459144</v>
      </c>
      <c r="O142" s="918">
        <f t="shared" si="47"/>
        <v>14556.124031007752</v>
      </c>
      <c r="P142" s="918">
        <f t="shared" si="47"/>
        <v>15387.48828125</v>
      </c>
      <c r="Q142" s="918">
        <f t="shared" si="47"/>
        <v>16149.843999999999</v>
      </c>
      <c r="R142" s="918">
        <f t="shared" si="47"/>
        <v>15662.203252032521</v>
      </c>
    </row>
    <row r="143" spans="1:23" x14ac:dyDescent="0.2">
      <c r="A143" s="908">
        <v>4</v>
      </c>
      <c r="B143" s="905" t="s">
        <v>1073</v>
      </c>
      <c r="C143" s="918">
        <f t="shared" ref="C143:R143" si="48">C130/C117</f>
        <v>14736.71875</v>
      </c>
      <c r="D143" s="918">
        <f t="shared" si="48"/>
        <v>15266.096654275092</v>
      </c>
      <c r="E143" s="918">
        <f t="shared" si="48"/>
        <v>15432.31640625</v>
      </c>
      <c r="F143" s="918">
        <f t="shared" si="48"/>
        <v>16037.277227722772</v>
      </c>
      <c r="G143" s="918">
        <f t="shared" si="48"/>
        <v>16290.1875</v>
      </c>
      <c r="H143" s="918">
        <f t="shared" si="48"/>
        <v>16606.5</v>
      </c>
      <c r="I143" s="918">
        <f t="shared" si="48"/>
        <v>16286.315151515151</v>
      </c>
      <c r="J143" s="918">
        <f t="shared" si="48"/>
        <v>16716.703703703704</v>
      </c>
      <c r="K143" s="918">
        <f t="shared" si="48"/>
        <v>16865.315151515151</v>
      </c>
      <c r="L143" s="918">
        <f t="shared" si="48"/>
        <v>17017.219354838711</v>
      </c>
      <c r="M143" s="918">
        <f t="shared" si="48"/>
        <v>17897.25657894737</v>
      </c>
      <c r="N143" s="918">
        <f t="shared" si="48"/>
        <v>16866.143749999999</v>
      </c>
      <c r="O143" s="918">
        <f t="shared" si="48"/>
        <v>17776.27152317881</v>
      </c>
      <c r="P143" s="918">
        <f t="shared" si="48"/>
        <v>17432.388535031849</v>
      </c>
      <c r="Q143" s="918">
        <f t="shared" si="48"/>
        <v>18873.147058823528</v>
      </c>
      <c r="R143" s="918">
        <f t="shared" si="48"/>
        <v>18211.360465116279</v>
      </c>
    </row>
    <row r="144" spans="1:23" x14ac:dyDescent="0.2">
      <c r="A144" s="908">
        <v>5</v>
      </c>
      <c r="B144" s="905" t="s">
        <v>1074</v>
      </c>
      <c r="C144" s="918">
        <f t="shared" ref="C144:R144" si="49">C131/C118</f>
        <v>18233.923076923078</v>
      </c>
      <c r="D144" s="918">
        <f t="shared" si="49"/>
        <v>17850.588235294119</v>
      </c>
      <c r="E144" s="918">
        <f t="shared" si="49"/>
        <v>17993.555555555555</v>
      </c>
      <c r="F144" s="918">
        <f t="shared" si="49"/>
        <v>18725.235294117647</v>
      </c>
      <c r="G144" s="918">
        <f t="shared" si="49"/>
        <v>18486.5</v>
      </c>
      <c r="H144" s="918">
        <f t="shared" si="49"/>
        <v>17894.722222222223</v>
      </c>
      <c r="I144" s="918">
        <f t="shared" si="49"/>
        <v>18524.235294117647</v>
      </c>
      <c r="J144" s="918">
        <f t="shared" si="49"/>
        <v>18832.055555555555</v>
      </c>
      <c r="K144" s="918">
        <f t="shared" si="49"/>
        <v>19121.388888888891</v>
      </c>
      <c r="L144" s="918">
        <f t="shared" si="49"/>
        <v>18671.263157894737</v>
      </c>
      <c r="M144" s="918">
        <f t="shared" si="49"/>
        <v>19744.2</v>
      </c>
      <c r="N144" s="918">
        <f t="shared" si="49"/>
        <v>19509.263157894737</v>
      </c>
      <c r="O144" s="918">
        <f t="shared" si="49"/>
        <v>19729.105263157893</v>
      </c>
      <c r="P144" s="918">
        <f t="shared" si="49"/>
        <v>18816.705882352941</v>
      </c>
      <c r="Q144" s="918">
        <f t="shared" si="49"/>
        <v>19696.444444444445</v>
      </c>
      <c r="R144" s="918">
        <f t="shared" si="49"/>
        <v>20493.349999999999</v>
      </c>
    </row>
    <row r="145" spans="1:23" x14ac:dyDescent="0.2">
      <c r="A145" s="908">
        <v>6</v>
      </c>
      <c r="B145" s="905" t="s">
        <v>1075</v>
      </c>
      <c r="C145" s="918">
        <f t="shared" ref="C145:R145" si="50">C132/C119</f>
        <v>16321</v>
      </c>
      <c r="D145" s="918">
        <f t="shared" si="50"/>
        <v>16884.5</v>
      </c>
      <c r="E145" s="918">
        <f t="shared" si="50"/>
        <v>19347</v>
      </c>
      <c r="F145" s="918">
        <f t="shared" si="50"/>
        <v>21596.333333333332</v>
      </c>
      <c r="G145" s="918">
        <f t="shared" si="50"/>
        <v>21193.666666666668</v>
      </c>
      <c r="H145" s="918">
        <f t="shared" si="50"/>
        <v>18577.333333333332</v>
      </c>
      <c r="I145" s="918">
        <f t="shared" si="50"/>
        <v>18532.666666666668</v>
      </c>
      <c r="J145" s="918">
        <f t="shared" si="50"/>
        <v>19520.333333333332</v>
      </c>
      <c r="K145" s="918">
        <f t="shared" si="50"/>
        <v>18587</v>
      </c>
      <c r="L145" s="918">
        <f t="shared" si="50"/>
        <v>19396.5</v>
      </c>
      <c r="M145" s="918">
        <f t="shared" si="50"/>
        <v>17910.5</v>
      </c>
      <c r="N145" s="918">
        <f t="shared" si="50"/>
        <v>34381</v>
      </c>
      <c r="O145" s="918">
        <f t="shared" si="50"/>
        <v>50846</v>
      </c>
      <c r="P145" s="918">
        <f t="shared" si="50"/>
        <v>38979.5</v>
      </c>
      <c r="Q145" s="918">
        <f t="shared" si="50"/>
        <v>31671.333333333332</v>
      </c>
      <c r="R145" s="918">
        <f t="shared" si="50"/>
        <v>34476</v>
      </c>
    </row>
    <row r="146" spans="1:23" x14ac:dyDescent="0.2">
      <c r="A146" s="908">
        <v>7</v>
      </c>
      <c r="B146" s="905" t="s">
        <v>432</v>
      </c>
      <c r="C146" s="918">
        <f t="shared" ref="C146:R146" si="51">C133/C120</f>
        <v>14091.470308788599</v>
      </c>
      <c r="D146" s="918">
        <f t="shared" si="51"/>
        <v>14664.771653543306</v>
      </c>
      <c r="E146" s="918">
        <f t="shared" si="51"/>
        <v>14864.128205128205</v>
      </c>
      <c r="F146" s="918">
        <f t="shared" si="51"/>
        <v>15079.239923224568</v>
      </c>
      <c r="G146" s="918">
        <f t="shared" si="51"/>
        <v>15804.285996055227</v>
      </c>
      <c r="H146" s="918">
        <f t="shared" si="51"/>
        <v>16252.002079002079</v>
      </c>
      <c r="I146" s="918">
        <f t="shared" si="51"/>
        <v>16203.540041067761</v>
      </c>
      <c r="J146" s="918">
        <f t="shared" si="51"/>
        <v>15999.073705179282</v>
      </c>
      <c r="K146" s="918">
        <f t="shared" si="51"/>
        <v>16586.680638722555</v>
      </c>
      <c r="L146" s="918">
        <f t="shared" si="51"/>
        <v>17592.472440944883</v>
      </c>
      <c r="M146" s="918">
        <f t="shared" si="51"/>
        <v>16463.724550898205</v>
      </c>
      <c r="N146" s="918">
        <f t="shared" si="51"/>
        <v>19937.445585215606</v>
      </c>
      <c r="O146" s="918">
        <f t="shared" si="51"/>
        <v>19497.099999999999</v>
      </c>
      <c r="P146" s="918">
        <f t="shared" si="51"/>
        <v>19345.60576923077</v>
      </c>
      <c r="Q146" s="918">
        <f t="shared" si="51"/>
        <v>19616.442067736185</v>
      </c>
      <c r="R146" s="918">
        <f t="shared" si="51"/>
        <v>21440.023372287145</v>
      </c>
    </row>
    <row r="147" spans="1:23" x14ac:dyDescent="0.2">
      <c r="A147" s="908">
        <v>8</v>
      </c>
      <c r="B147" s="905" t="s">
        <v>1076</v>
      </c>
      <c r="C147" s="918">
        <f t="shared" ref="C147:R147" si="52">C134/C121</f>
        <v>15615.740740740741</v>
      </c>
      <c r="D147" s="918">
        <f t="shared" si="52"/>
        <v>15987.59375</v>
      </c>
      <c r="E147" s="918">
        <f t="shared" si="52"/>
        <v>16098.162162162162</v>
      </c>
      <c r="F147" s="918">
        <f t="shared" si="52"/>
        <v>13749.631578947368</v>
      </c>
      <c r="G147" s="918">
        <f t="shared" si="52"/>
        <v>14584.558823529413</v>
      </c>
      <c r="H147" s="918">
        <f t="shared" si="52"/>
        <v>15330.48275862069</v>
      </c>
      <c r="I147" s="918">
        <f t="shared" si="52"/>
        <v>16216.566666666668</v>
      </c>
      <c r="J147" s="918">
        <f t="shared" si="52"/>
        <v>16587.4375</v>
      </c>
      <c r="K147" s="918">
        <f t="shared" si="52"/>
        <v>16837.296296296296</v>
      </c>
      <c r="L147" s="918">
        <f t="shared" si="52"/>
        <v>18105.333333333332</v>
      </c>
      <c r="M147" s="918">
        <f t="shared" si="52"/>
        <v>17878.307692307691</v>
      </c>
      <c r="N147" s="918">
        <f t="shared" si="52"/>
        <v>16264.608695652174</v>
      </c>
      <c r="O147" s="918">
        <f t="shared" si="52"/>
        <v>16033.875</v>
      </c>
      <c r="P147" s="918">
        <f t="shared" si="52"/>
        <v>18063.166666666668</v>
      </c>
      <c r="Q147" s="918">
        <f t="shared" si="52"/>
        <v>19377.714285714286</v>
      </c>
      <c r="R147" s="918">
        <f t="shared" si="52"/>
        <v>18411.777777777777</v>
      </c>
    </row>
    <row r="148" spans="1:23" x14ac:dyDescent="0.2">
      <c r="A148" s="908">
        <v>9</v>
      </c>
      <c r="B148" s="905" t="s">
        <v>57</v>
      </c>
      <c r="C148" s="918">
        <f t="shared" ref="C148:R148" si="53">C135/C122</f>
        <v>11641.545731707318</v>
      </c>
      <c r="D148" s="918">
        <f t="shared" si="53"/>
        <v>12431.967168262654</v>
      </c>
      <c r="E148" s="918">
        <f t="shared" si="53"/>
        <v>11984.16056910569</v>
      </c>
      <c r="F148" s="918">
        <f t="shared" si="53"/>
        <v>12092.051671732523</v>
      </c>
      <c r="G148" s="918">
        <f t="shared" si="53"/>
        <v>11929.6591796875</v>
      </c>
      <c r="H148" s="918">
        <f t="shared" si="53"/>
        <v>11902.745398773006</v>
      </c>
      <c r="I148" s="918">
        <f t="shared" si="53"/>
        <v>12303.574055158324</v>
      </c>
      <c r="J148" s="918">
        <f t="shared" si="53"/>
        <v>12163.405405405405</v>
      </c>
      <c r="K148" s="918">
        <f t="shared" si="53"/>
        <v>12684.58648111332</v>
      </c>
      <c r="L148" s="918">
        <f t="shared" si="53"/>
        <v>12741.49427480916</v>
      </c>
      <c r="M148" s="918">
        <f t="shared" si="53"/>
        <v>13933.533530571993</v>
      </c>
      <c r="N148" s="918">
        <f t="shared" si="53"/>
        <v>14542.196270853778</v>
      </c>
      <c r="O148" s="918">
        <f t="shared" si="53"/>
        <v>14410.929423459245</v>
      </c>
      <c r="P148" s="918">
        <f t="shared" si="53"/>
        <v>15333.360315893386</v>
      </c>
      <c r="Q148" s="918">
        <f t="shared" si="53"/>
        <v>15325.545719844358</v>
      </c>
      <c r="R148" s="918">
        <f t="shared" si="53"/>
        <v>18168.538167938932</v>
      </c>
    </row>
    <row r="149" spans="1:23" x14ac:dyDescent="0.2">
      <c r="A149" s="908">
        <v>10</v>
      </c>
      <c r="B149" s="905" t="s">
        <v>1077</v>
      </c>
      <c r="C149" s="918">
        <f t="shared" ref="C149:R149" si="54">C136/C123</f>
        <v>29947.5</v>
      </c>
      <c r="D149" s="918">
        <f t="shared" si="54"/>
        <v>25270.333333333332</v>
      </c>
      <c r="E149" s="918">
        <f t="shared" si="54"/>
        <v>25182.333333333332</v>
      </c>
      <c r="F149" s="918">
        <f t="shared" si="54"/>
        <v>21702.333333333332</v>
      </c>
      <c r="G149" s="918">
        <f t="shared" si="54"/>
        <v>24869</v>
      </c>
      <c r="H149" s="918">
        <f t="shared" si="54"/>
        <v>18388.392156862745</v>
      </c>
      <c r="I149" s="918">
        <f t="shared" si="54"/>
        <v>18937.192307692309</v>
      </c>
      <c r="J149" s="918">
        <f t="shared" si="54"/>
        <v>18869.527272727271</v>
      </c>
      <c r="K149" s="918">
        <f t="shared" si="54"/>
        <v>18594.611111111109</v>
      </c>
      <c r="L149" s="918">
        <f t="shared" si="54"/>
        <v>19054.530612244896</v>
      </c>
      <c r="M149" s="918">
        <f t="shared" si="54"/>
        <v>16480.31111111111</v>
      </c>
      <c r="N149" s="918">
        <f t="shared" si="54"/>
        <v>15879.34693877551</v>
      </c>
      <c r="O149" s="918">
        <f t="shared" si="54"/>
        <v>16525</v>
      </c>
      <c r="P149" s="918">
        <f t="shared" si="54"/>
        <v>17089.759999999998</v>
      </c>
      <c r="Q149" s="918">
        <f t="shared" si="54"/>
        <v>16989.533333333333</v>
      </c>
      <c r="R149" s="918">
        <f t="shared" si="54"/>
        <v>17276.39393939394</v>
      </c>
    </row>
    <row r="150" spans="1:23" s="910" customFormat="1" ht="20.100000000000001" customHeight="1" x14ac:dyDescent="0.2">
      <c r="A150" s="911"/>
      <c r="B150" s="916" t="s">
        <v>5</v>
      </c>
      <c r="C150" s="917">
        <f t="shared" ref="C150:R150" si="55">C137/C124</f>
        <v>14601.91934574168</v>
      </c>
      <c r="D150" s="917">
        <f t="shared" si="55"/>
        <v>15168.757381889764</v>
      </c>
      <c r="E150" s="917">
        <f t="shared" si="55"/>
        <v>14721.643979057591</v>
      </c>
      <c r="F150" s="917">
        <f t="shared" si="55"/>
        <v>14866.281471631206</v>
      </c>
      <c r="G150" s="917">
        <f t="shared" si="55"/>
        <v>14860.554969217239</v>
      </c>
      <c r="H150" s="917">
        <f t="shared" si="55"/>
        <v>15220.078291814947</v>
      </c>
      <c r="I150" s="917">
        <f t="shared" si="55"/>
        <v>15357.869084475895</v>
      </c>
      <c r="J150" s="917">
        <f t="shared" si="55"/>
        <v>15395.519053876478</v>
      </c>
      <c r="K150" s="917">
        <f t="shared" si="55"/>
        <v>15784.385123239437</v>
      </c>
      <c r="L150" s="917">
        <f t="shared" si="55"/>
        <v>16007.980875478113</v>
      </c>
      <c r="M150" s="917">
        <f t="shared" si="55"/>
        <v>16245.210685049547</v>
      </c>
      <c r="N150" s="917">
        <f t="shared" si="55"/>
        <v>17199.841173931807</v>
      </c>
      <c r="O150" s="917">
        <f t="shared" si="55"/>
        <v>17123.623595505618</v>
      </c>
      <c r="P150" s="917">
        <f t="shared" si="55"/>
        <v>17848.348739495799</v>
      </c>
      <c r="Q150" s="917">
        <f t="shared" si="55"/>
        <v>18157.336577453367</v>
      </c>
      <c r="R150" s="917">
        <f t="shared" si="55"/>
        <v>19968.85202863962</v>
      </c>
      <c r="S150" s="915"/>
      <c r="T150" s="915"/>
      <c r="U150" s="915"/>
      <c r="V150" s="915"/>
      <c r="W150" s="915"/>
    </row>
  </sheetData>
  <pageMargins left="0.70866141732283472" right="0.70866141732283472" top="0.74803149606299213" bottom="0.74803149606299213" header="0.31496062992125984" footer="0.31496062992125984"/>
  <pageSetup scale="56" fitToHeight="4" orientation="landscape" r:id="rId1"/>
  <rowBreaks count="2" manualBreakCount="2">
    <brk id="48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A1:Q109"/>
  <sheetViews>
    <sheetView view="pageBreakPreview" zoomScale="90" zoomScaleNormal="80" zoomScaleSheetLayoutView="90" zoomScalePageLayoutView="80" workbookViewId="0">
      <selection activeCell="A2" sqref="A2"/>
    </sheetView>
  </sheetViews>
  <sheetFormatPr defaultColWidth="9.28515625" defaultRowHeight="12.75" x14ac:dyDescent="0.2"/>
  <cols>
    <col min="1" max="1" width="12.7109375" style="46" customWidth="1"/>
    <col min="2" max="2" width="14.7109375" style="46" customWidth="1"/>
    <col min="3" max="3" width="13.7109375" style="46" customWidth="1"/>
    <col min="4" max="4" width="16.28515625" style="46" customWidth="1"/>
    <col min="5" max="5" width="13.7109375" style="46" customWidth="1"/>
    <col min="6" max="6" width="11.28515625" style="46" customWidth="1"/>
    <col min="7" max="7" width="14.28515625" style="46" customWidth="1"/>
    <col min="8" max="8" width="11.7109375" style="46" customWidth="1"/>
    <col min="9" max="9" width="12.7109375" style="46" customWidth="1"/>
    <col min="10" max="10" width="11" style="46" bestFit="1" customWidth="1"/>
    <col min="11" max="12" width="9.7109375" style="46" customWidth="1"/>
    <col min="13" max="13" width="10.28515625" style="46" customWidth="1"/>
    <col min="14" max="16384" width="9.28515625" style="46"/>
  </cols>
  <sheetData>
    <row r="1" spans="1:8" s="82" customFormat="1" ht="25.15" customHeight="1" x14ac:dyDescent="0.2">
      <c r="A1" s="73" t="str">
        <f>Index!B56</f>
        <v>Table 6a    Copra production, average producer price and income to producers:  1961-2018</v>
      </c>
    </row>
    <row r="2" spans="1:8" s="82" customFormat="1" ht="42" customHeight="1" x14ac:dyDescent="0.2">
      <c r="A2" s="53"/>
      <c r="B2" s="83" t="s">
        <v>173</v>
      </c>
      <c r="C2" s="83" t="s">
        <v>171</v>
      </c>
      <c r="D2" s="83" t="s">
        <v>172</v>
      </c>
      <c r="E2" s="83"/>
      <c r="F2" s="782" t="s">
        <v>979</v>
      </c>
      <c r="G2" s="782" t="s">
        <v>980</v>
      </c>
      <c r="H2" s="782" t="s">
        <v>981</v>
      </c>
    </row>
    <row r="3" spans="1:8" ht="20.100000000000001" customHeight="1" x14ac:dyDescent="0.2">
      <c r="A3" s="46">
        <v>1951</v>
      </c>
      <c r="B3" s="87">
        <v>4980</v>
      </c>
      <c r="C3" s="87">
        <v>84</v>
      </c>
      <c r="D3" s="87">
        <v>418</v>
      </c>
    </row>
    <row r="4" spans="1:8" x14ac:dyDescent="0.2">
      <c r="A4" s="46">
        <v>1961</v>
      </c>
      <c r="B4" s="87">
        <v>6060</v>
      </c>
      <c r="C4" s="87">
        <v>126</v>
      </c>
      <c r="D4" s="87">
        <v>764</v>
      </c>
    </row>
    <row r="5" spans="1:8" x14ac:dyDescent="0.2">
      <c r="A5" s="46">
        <v>1971</v>
      </c>
      <c r="B5" s="87">
        <v>5344</v>
      </c>
      <c r="C5" s="87">
        <v>154</v>
      </c>
      <c r="D5" s="87">
        <v>823</v>
      </c>
    </row>
    <row r="6" spans="1:8" x14ac:dyDescent="0.2">
      <c r="A6" s="46">
        <v>1981</v>
      </c>
      <c r="B6" s="87">
        <v>5760</v>
      </c>
      <c r="C6" s="87">
        <v>171</v>
      </c>
      <c r="D6" s="87">
        <v>985</v>
      </c>
    </row>
    <row r="7" spans="1:8" x14ac:dyDescent="0.2">
      <c r="A7" s="46">
        <v>1991</v>
      </c>
      <c r="B7" s="87">
        <v>4213</v>
      </c>
      <c r="C7" s="87">
        <v>155</v>
      </c>
      <c r="D7" s="87">
        <v>653</v>
      </c>
    </row>
    <row r="8" spans="1:8" x14ac:dyDescent="0.2">
      <c r="A8" s="46">
        <v>2001</v>
      </c>
      <c r="B8" s="87">
        <v>5256</v>
      </c>
      <c r="C8" s="87">
        <v>187</v>
      </c>
      <c r="D8" s="87">
        <v>949</v>
      </c>
    </row>
    <row r="9" spans="1:8" x14ac:dyDescent="0.2">
      <c r="A9" s="46">
        <v>2002</v>
      </c>
      <c r="B9" s="87">
        <v>2653</v>
      </c>
      <c r="C9" s="87">
        <v>180</v>
      </c>
      <c r="D9" s="87">
        <v>478</v>
      </c>
    </row>
    <row r="10" spans="1:8" x14ac:dyDescent="0.2">
      <c r="A10" s="46">
        <v>2003</v>
      </c>
      <c r="B10" s="87">
        <v>4283</v>
      </c>
      <c r="C10" s="87">
        <v>240</v>
      </c>
      <c r="D10" s="87">
        <v>1027</v>
      </c>
    </row>
    <row r="11" spans="1:8" s="50" customFormat="1" x14ac:dyDescent="0.2">
      <c r="A11" s="121">
        <v>2004</v>
      </c>
      <c r="B11" s="87">
        <v>4868</v>
      </c>
      <c r="C11" s="87">
        <v>240</v>
      </c>
      <c r="D11" s="87">
        <v>1186</v>
      </c>
    </row>
    <row r="12" spans="1:8" s="50" customFormat="1" x14ac:dyDescent="0.2">
      <c r="A12" s="121">
        <v>2005</v>
      </c>
      <c r="B12" s="87">
        <v>4908</v>
      </c>
      <c r="C12" s="87">
        <v>240</v>
      </c>
      <c r="D12" s="87">
        <v>1178</v>
      </c>
    </row>
    <row r="13" spans="1:8" s="50" customFormat="1" x14ac:dyDescent="0.2">
      <c r="A13" s="121">
        <v>2006</v>
      </c>
      <c r="B13" s="87">
        <v>4646</v>
      </c>
      <c r="C13" s="87">
        <v>240</v>
      </c>
      <c r="D13" s="87">
        <v>1115</v>
      </c>
    </row>
    <row r="14" spans="1:8" s="50" customFormat="1" x14ac:dyDescent="0.2">
      <c r="A14" s="121">
        <v>2007</v>
      </c>
      <c r="B14" s="87">
        <v>6053</v>
      </c>
      <c r="C14" s="87">
        <v>299</v>
      </c>
      <c r="D14" s="87">
        <v>1810</v>
      </c>
    </row>
    <row r="15" spans="1:8" s="50" customFormat="1" x14ac:dyDescent="0.2">
      <c r="A15" s="121">
        <v>2008</v>
      </c>
      <c r="B15" s="87">
        <v>7182</v>
      </c>
      <c r="C15" s="87">
        <v>439</v>
      </c>
      <c r="D15" s="87">
        <v>3152.8980000000001</v>
      </c>
    </row>
    <row r="16" spans="1:8" s="50" customFormat="1" x14ac:dyDescent="0.2">
      <c r="A16" s="121">
        <v>2009</v>
      </c>
      <c r="B16" s="87">
        <v>6567</v>
      </c>
      <c r="C16" s="87">
        <v>440</v>
      </c>
      <c r="D16" s="87">
        <v>2889</v>
      </c>
    </row>
    <row r="17" spans="1:17" s="50" customFormat="1" x14ac:dyDescent="0.2">
      <c r="A17" s="121">
        <v>2010</v>
      </c>
      <c r="B17" s="87">
        <v>5405</v>
      </c>
      <c r="C17" s="87">
        <v>379</v>
      </c>
      <c r="D17" s="87">
        <v>2048</v>
      </c>
    </row>
    <row r="18" spans="1:17" s="50" customFormat="1" x14ac:dyDescent="0.2">
      <c r="A18" s="121">
        <v>2011</v>
      </c>
      <c r="B18" s="87">
        <v>4036</v>
      </c>
      <c r="C18" s="87">
        <v>460</v>
      </c>
      <c r="D18" s="87">
        <v>1857</v>
      </c>
      <c r="F18" s="779"/>
    </row>
    <row r="19" spans="1:17" s="50" customFormat="1" x14ac:dyDescent="0.2">
      <c r="A19" s="121">
        <v>2012</v>
      </c>
      <c r="B19" s="87">
        <v>6295</v>
      </c>
      <c r="C19" s="87">
        <v>543</v>
      </c>
      <c r="D19" s="87">
        <v>3418</v>
      </c>
    </row>
    <row r="20" spans="1:17" s="50" customFormat="1" x14ac:dyDescent="0.2">
      <c r="A20" s="121">
        <v>2013</v>
      </c>
      <c r="B20" s="87">
        <v>7048</v>
      </c>
      <c r="C20" s="87">
        <v>524</v>
      </c>
      <c r="D20" s="87">
        <v>3693</v>
      </c>
    </row>
    <row r="21" spans="1:17" s="50" customFormat="1" x14ac:dyDescent="0.2">
      <c r="A21" s="121">
        <v>2014</v>
      </c>
      <c r="B21" s="87">
        <v>4778</v>
      </c>
      <c r="C21" s="87">
        <v>524</v>
      </c>
      <c r="D21" s="87">
        <v>2504</v>
      </c>
    </row>
    <row r="22" spans="1:17" s="50" customFormat="1" x14ac:dyDescent="0.2">
      <c r="A22" s="121">
        <v>2015</v>
      </c>
      <c r="B22" s="87">
        <v>5056</v>
      </c>
      <c r="C22" s="87">
        <v>563</v>
      </c>
      <c r="D22" s="87">
        <v>2846.5279999999998</v>
      </c>
      <c r="F22" s="780">
        <v>4.0019999999999998</v>
      </c>
      <c r="G22" s="780">
        <v>2.8559999999999999</v>
      </c>
      <c r="H22" s="780">
        <v>0.30299999999999999</v>
      </c>
    </row>
    <row r="23" spans="1:17" s="50" customFormat="1" x14ac:dyDescent="0.2">
      <c r="A23" s="121">
        <v>2016</v>
      </c>
      <c r="B23" s="87">
        <v>7291</v>
      </c>
      <c r="C23" s="87">
        <v>500</v>
      </c>
      <c r="D23" s="87">
        <v>3646</v>
      </c>
      <c r="F23" s="780">
        <v>3.3340000000000001</v>
      </c>
      <c r="G23" s="780">
        <v>3.4430000000000001</v>
      </c>
      <c r="H23" s="780">
        <v>0.432</v>
      </c>
    </row>
    <row r="24" spans="1:17" s="50" customFormat="1" x14ac:dyDescent="0.2">
      <c r="A24" s="121">
        <v>2017</v>
      </c>
      <c r="B24" s="87">
        <v>5591</v>
      </c>
      <c r="C24" s="87">
        <v>591.75</v>
      </c>
      <c r="D24" s="87">
        <v>3308</v>
      </c>
      <c r="F24" s="780">
        <v>3.2280000000000002</v>
      </c>
      <c r="G24" s="780">
        <v>4.12</v>
      </c>
      <c r="H24" s="780">
        <v>0.44700000000000001</v>
      </c>
    </row>
    <row r="25" spans="1:17" s="121" customFormat="1" ht="20.25" customHeight="1" x14ac:dyDescent="0.2">
      <c r="A25" s="47">
        <v>2018</v>
      </c>
      <c r="B25" s="373">
        <v>5952</v>
      </c>
      <c r="C25" s="373">
        <v>962</v>
      </c>
      <c r="D25" s="373">
        <v>5726</v>
      </c>
      <c r="E25" s="781"/>
      <c r="F25" s="781">
        <v>2.4489999999999998</v>
      </c>
      <c r="G25" s="781">
        <v>2.4279999999999999</v>
      </c>
      <c r="H25" s="781">
        <v>0.68600000000000005</v>
      </c>
      <c r="I25" s="50"/>
      <c r="J25" s="50"/>
      <c r="K25" s="50"/>
    </row>
    <row r="26" spans="1:17" ht="15" customHeight="1" x14ac:dyDescent="0.2">
      <c r="A26" s="80" t="s">
        <v>567</v>
      </c>
      <c r="B26" s="103"/>
      <c r="C26" s="103"/>
      <c r="D26" s="103"/>
      <c r="E26" s="80"/>
      <c r="F26" s="103"/>
      <c r="G26" s="103"/>
      <c r="H26" s="103"/>
      <c r="I26" s="103"/>
    </row>
    <row r="27" spans="1:17" ht="12.75" customHeight="1" x14ac:dyDescent="0.2">
      <c r="A27" s="74" t="s">
        <v>170</v>
      </c>
    </row>
    <row r="28" spans="1:17" ht="15" customHeight="1" x14ac:dyDescent="0.2">
      <c r="A28" s="372"/>
    </row>
    <row r="29" spans="1:17" s="82" customFormat="1" ht="25.15" customHeight="1" x14ac:dyDescent="0.2">
      <c r="A29" s="73" t="str">
        <f>Index!B57</f>
        <v>Table 6b    Tuna loining plant achievements, Majuro:  2008 to 2018</v>
      </c>
    </row>
    <row r="30" spans="1:17" ht="19.5" customHeight="1" x14ac:dyDescent="0.2">
      <c r="A30" s="971" t="s">
        <v>554</v>
      </c>
      <c r="B30" s="964" t="s">
        <v>555</v>
      </c>
      <c r="C30" s="965"/>
      <c r="D30" s="973"/>
      <c r="E30" s="962" t="s">
        <v>569</v>
      </c>
      <c r="F30" s="962" t="s">
        <v>570</v>
      </c>
      <c r="G30" s="357" t="s">
        <v>375</v>
      </c>
      <c r="H30" s="967" t="s">
        <v>754</v>
      </c>
      <c r="I30" s="968"/>
      <c r="J30" s="967" t="s">
        <v>755</v>
      </c>
      <c r="K30" s="968"/>
      <c r="L30" s="964" t="s">
        <v>376</v>
      </c>
      <c r="M30" s="965"/>
      <c r="O30" s="82"/>
      <c r="P30" s="82"/>
      <c r="Q30" s="82"/>
    </row>
    <row r="31" spans="1:17" ht="19.5" customHeight="1" x14ac:dyDescent="0.2">
      <c r="A31" s="972"/>
      <c r="B31" s="358" t="s">
        <v>558</v>
      </c>
      <c r="C31" s="359" t="s">
        <v>559</v>
      </c>
      <c r="D31" s="360" t="s">
        <v>560</v>
      </c>
      <c r="E31" s="966"/>
      <c r="F31" s="966"/>
      <c r="G31" s="361" t="s">
        <v>561</v>
      </c>
      <c r="H31" s="539" t="s">
        <v>562</v>
      </c>
      <c r="I31" s="540" t="s">
        <v>563</v>
      </c>
      <c r="J31" s="541" t="s">
        <v>561</v>
      </c>
      <c r="K31" s="540" t="s">
        <v>563</v>
      </c>
      <c r="L31" s="362" t="s">
        <v>562</v>
      </c>
      <c r="M31" s="359" t="s">
        <v>563</v>
      </c>
      <c r="O31" s="82"/>
      <c r="P31" s="82"/>
      <c r="Q31" s="82"/>
    </row>
    <row r="32" spans="1:17" ht="20.25" customHeight="1" x14ac:dyDescent="0.2">
      <c r="A32" s="363" t="s">
        <v>566</v>
      </c>
      <c r="B32" s="364">
        <v>187</v>
      </c>
      <c r="C32" s="364">
        <v>520</v>
      </c>
      <c r="D32" s="364">
        <v>19124</v>
      </c>
      <c r="E32" s="364">
        <v>1219097.8700000001</v>
      </c>
      <c r="F32" s="364">
        <v>568900.53</v>
      </c>
      <c r="G32" s="364">
        <v>425</v>
      </c>
      <c r="H32" s="542">
        <v>173</v>
      </c>
      <c r="I32" s="543">
        <v>0.52500000000000002</v>
      </c>
      <c r="J32" s="542"/>
      <c r="K32" s="543"/>
      <c r="L32" s="364">
        <v>28</v>
      </c>
      <c r="M32" s="365"/>
      <c r="O32" s="82"/>
      <c r="P32" s="82"/>
      <c r="Q32" s="82"/>
    </row>
    <row r="33" spans="1:17" x14ac:dyDescent="0.2">
      <c r="A33" s="366">
        <v>2009</v>
      </c>
      <c r="B33" s="367">
        <v>420</v>
      </c>
      <c r="C33" s="367">
        <v>1798</v>
      </c>
      <c r="D33" s="367">
        <v>48294</v>
      </c>
      <c r="E33" s="367">
        <v>1997635.81</v>
      </c>
      <c r="F33" s="367">
        <v>819398.68</v>
      </c>
      <c r="G33" s="367">
        <v>2990</v>
      </c>
      <c r="H33" s="544">
        <v>1231.2</v>
      </c>
      <c r="I33" s="545">
        <v>1.506</v>
      </c>
      <c r="J33" s="544"/>
      <c r="K33" s="545"/>
      <c r="L33" s="367">
        <v>241.11</v>
      </c>
      <c r="M33" s="368">
        <v>0.2061036</v>
      </c>
      <c r="O33" s="82"/>
      <c r="P33" s="82"/>
      <c r="Q33" s="82"/>
    </row>
    <row r="34" spans="1:17" x14ac:dyDescent="0.2">
      <c r="A34" s="366">
        <v>2010</v>
      </c>
      <c r="B34" s="367">
        <v>473</v>
      </c>
      <c r="C34" s="367">
        <v>3072</v>
      </c>
      <c r="D34" s="367">
        <v>102514</v>
      </c>
      <c r="E34" s="367">
        <v>2173480</v>
      </c>
      <c r="F34" s="367">
        <v>1486829</v>
      </c>
      <c r="G34" s="367">
        <v>3919</v>
      </c>
      <c r="H34" s="544">
        <v>1380</v>
      </c>
      <c r="I34" s="545">
        <v>4.9829999999999997</v>
      </c>
      <c r="J34" s="544"/>
      <c r="K34" s="545"/>
      <c r="L34" s="367">
        <v>418</v>
      </c>
      <c r="M34" s="368">
        <v>0.314</v>
      </c>
      <c r="O34" s="82"/>
      <c r="P34" s="82"/>
      <c r="Q34" s="82"/>
    </row>
    <row r="35" spans="1:17" x14ac:dyDescent="0.2">
      <c r="A35" s="366">
        <v>2011</v>
      </c>
      <c r="B35" s="367">
        <v>251</v>
      </c>
      <c r="C35" s="367">
        <v>7067</v>
      </c>
      <c r="D35" s="367">
        <v>60235</v>
      </c>
      <c r="E35" s="367">
        <v>1933638</v>
      </c>
      <c r="F35" s="367">
        <v>1334382.74</v>
      </c>
      <c r="G35" s="367">
        <v>2817</v>
      </c>
      <c r="H35" s="544">
        <v>1147</v>
      </c>
      <c r="I35" s="545">
        <v>4.7249999999999996</v>
      </c>
      <c r="J35" s="544">
        <v>709.6037</v>
      </c>
      <c r="K35" s="545">
        <v>1.2450000000000001</v>
      </c>
      <c r="L35" s="367">
        <v>300</v>
      </c>
      <c r="M35" s="368">
        <v>0.22500000000000001</v>
      </c>
      <c r="O35" s="82"/>
      <c r="P35" s="82"/>
      <c r="Q35" s="82"/>
    </row>
    <row r="36" spans="1:17" x14ac:dyDescent="0.2">
      <c r="A36" s="366">
        <v>2012</v>
      </c>
      <c r="B36" s="367">
        <v>215</v>
      </c>
      <c r="C36" s="367">
        <v>4803</v>
      </c>
      <c r="D36" s="367">
        <v>36614</v>
      </c>
      <c r="E36" s="367">
        <v>1166053</v>
      </c>
      <c r="F36" s="367">
        <v>1416599</v>
      </c>
      <c r="G36" s="367">
        <v>2677</v>
      </c>
      <c r="H36" s="544">
        <v>1264</v>
      </c>
      <c r="I36" s="545">
        <v>7.0090000000000003</v>
      </c>
      <c r="J36" s="544">
        <v>1313.7194</v>
      </c>
      <c r="K36" s="545">
        <v>3.044</v>
      </c>
      <c r="L36" s="367">
        <v>420</v>
      </c>
      <c r="M36" s="368">
        <v>0.252</v>
      </c>
    </row>
    <row r="37" spans="1:17" x14ac:dyDescent="0.2">
      <c r="A37" s="366">
        <v>2013</v>
      </c>
      <c r="B37" s="367">
        <v>274</v>
      </c>
      <c r="C37" s="367">
        <v>1063</v>
      </c>
      <c r="D37" s="367">
        <v>54749</v>
      </c>
      <c r="E37" s="367">
        <v>2157774</v>
      </c>
      <c r="F37" s="367">
        <v>1675721</v>
      </c>
      <c r="G37" s="367">
        <v>2910</v>
      </c>
      <c r="H37" s="544">
        <v>639</v>
      </c>
      <c r="I37" s="545">
        <v>3.6589999999999998</v>
      </c>
      <c r="J37" s="544">
        <v>1966.924</v>
      </c>
      <c r="K37" s="545">
        <v>4.1390000000000002</v>
      </c>
      <c r="L37" s="367">
        <v>238</v>
      </c>
      <c r="M37" s="368" t="s">
        <v>721</v>
      </c>
    </row>
    <row r="38" spans="1:17" x14ac:dyDescent="0.2">
      <c r="A38" s="366">
        <v>2014</v>
      </c>
      <c r="B38" s="367">
        <v>220</v>
      </c>
      <c r="C38" s="367">
        <v>905</v>
      </c>
      <c r="D38" s="367">
        <v>55456</v>
      </c>
      <c r="E38" s="367">
        <v>2013234</v>
      </c>
      <c r="F38" s="367">
        <v>1143421</v>
      </c>
      <c r="G38" s="367">
        <v>2142</v>
      </c>
      <c r="H38" s="544">
        <v>465.7</v>
      </c>
      <c r="I38" s="545">
        <v>2.1749999999999998</v>
      </c>
      <c r="J38" s="544">
        <v>3213</v>
      </c>
      <c r="K38" s="545">
        <v>4.2398999999999996</v>
      </c>
      <c r="L38" s="367">
        <v>259</v>
      </c>
      <c r="M38" s="368">
        <v>0.26900000000000002</v>
      </c>
    </row>
    <row r="39" spans="1:17" x14ac:dyDescent="0.2">
      <c r="A39" s="366">
        <v>2015</v>
      </c>
      <c r="B39" s="367">
        <v>208</v>
      </c>
      <c r="C39" s="367">
        <v>798</v>
      </c>
      <c r="D39" s="367">
        <v>35661</v>
      </c>
      <c r="E39" s="367">
        <v>1670578</v>
      </c>
      <c r="F39" s="367">
        <v>2990616</v>
      </c>
      <c r="G39" s="367">
        <v>1819</v>
      </c>
      <c r="H39" s="544">
        <v>1308</v>
      </c>
      <c r="I39" s="545">
        <v>3.9889999999999999</v>
      </c>
      <c r="J39" s="544">
        <v>3512</v>
      </c>
      <c r="K39" s="545">
        <v>3.6909999999999998</v>
      </c>
      <c r="L39" s="367">
        <v>208</v>
      </c>
      <c r="M39" s="368">
        <v>0.22900000000000001</v>
      </c>
    </row>
    <row r="40" spans="1:17" x14ac:dyDescent="0.2">
      <c r="A40" s="366">
        <v>2016</v>
      </c>
      <c r="B40" s="367">
        <v>253</v>
      </c>
      <c r="C40" s="367">
        <v>802</v>
      </c>
      <c r="D40" s="367">
        <v>41086</v>
      </c>
      <c r="E40" s="367">
        <v>1905325</v>
      </c>
      <c r="F40" s="367">
        <v>1062738</v>
      </c>
      <c r="G40" s="367">
        <v>2218</v>
      </c>
      <c r="H40" s="544">
        <v>570</v>
      </c>
      <c r="I40" s="545">
        <v>2.1659999999999999</v>
      </c>
      <c r="J40" s="544">
        <v>3029</v>
      </c>
      <c r="K40" s="545">
        <v>4.5439999999999996</v>
      </c>
      <c r="L40" s="367">
        <v>135</v>
      </c>
      <c r="M40" s="368">
        <v>0.115</v>
      </c>
    </row>
    <row r="41" spans="1:17" x14ac:dyDescent="0.2">
      <c r="A41" s="366">
        <v>2017</v>
      </c>
      <c r="B41" s="367">
        <v>137</v>
      </c>
      <c r="C41" s="367">
        <v>533</v>
      </c>
      <c r="D41" s="367">
        <v>22554</v>
      </c>
      <c r="E41" s="367">
        <v>1139922</v>
      </c>
      <c r="F41" s="367">
        <v>1561655</v>
      </c>
      <c r="G41" s="367">
        <v>1907</v>
      </c>
      <c r="H41" s="544">
        <v>384</v>
      </c>
      <c r="I41" s="545">
        <v>1.488</v>
      </c>
      <c r="J41" s="544">
        <v>3803</v>
      </c>
      <c r="K41" s="545">
        <v>5.0359999999999996</v>
      </c>
      <c r="L41" s="367">
        <v>169</v>
      </c>
      <c r="M41" s="368">
        <v>0.11899999999999999</v>
      </c>
    </row>
    <row r="42" spans="1:17" ht="19.5" customHeight="1" x14ac:dyDescent="0.2">
      <c r="A42" s="369">
        <v>2018</v>
      </c>
      <c r="B42" s="370">
        <v>201</v>
      </c>
      <c r="C42" s="370">
        <v>789</v>
      </c>
      <c r="D42" s="370">
        <v>35671</v>
      </c>
      <c r="E42" s="370">
        <v>1890461</v>
      </c>
      <c r="F42" s="370">
        <v>2806771</v>
      </c>
      <c r="G42" s="370">
        <v>2121</v>
      </c>
      <c r="H42" s="546">
        <v>812</v>
      </c>
      <c r="I42" s="547">
        <v>2.7810000000000001</v>
      </c>
      <c r="J42" s="546">
        <v>6569</v>
      </c>
      <c r="K42" s="547">
        <v>7.9630000000000001</v>
      </c>
      <c r="L42" s="370">
        <v>211</v>
      </c>
      <c r="M42" s="371">
        <v>0.17299999999999999</v>
      </c>
    </row>
    <row r="43" spans="1:17" ht="15" customHeight="1" x14ac:dyDescent="0.2">
      <c r="A43" s="428" t="s">
        <v>1171</v>
      </c>
      <c r="B43" s="103"/>
      <c r="C43" s="103"/>
      <c r="D43" s="103"/>
      <c r="E43" s="80"/>
      <c r="F43" s="103"/>
      <c r="G43" s="103"/>
      <c r="H43" s="103"/>
      <c r="I43" s="103"/>
    </row>
    <row r="44" spans="1:17" x14ac:dyDescent="0.2">
      <c r="A44" s="372" t="s">
        <v>564</v>
      </c>
    </row>
    <row r="45" spans="1:17" ht="15" customHeight="1" x14ac:dyDescent="0.2">
      <c r="A45" s="372"/>
    </row>
    <row r="46" spans="1:17" s="82" customFormat="1" ht="25.15" customHeight="1" x14ac:dyDescent="0.2">
      <c r="A46" s="73" t="str">
        <f>Index!B58</f>
        <v>Table 6c    Tuna loining plant achievements, Majuro:  FY1999 to FY2003</v>
      </c>
    </row>
    <row r="47" spans="1:17" ht="20.100000000000001" customHeight="1" x14ac:dyDescent="0.2">
      <c r="A47" s="974" t="s">
        <v>174</v>
      </c>
      <c r="B47" s="960" t="s">
        <v>374</v>
      </c>
      <c r="C47" s="961"/>
      <c r="D47" s="976"/>
      <c r="E47" s="77" t="s">
        <v>375</v>
      </c>
      <c r="F47" s="962" t="s">
        <v>557</v>
      </c>
      <c r="G47" s="960" t="s">
        <v>376</v>
      </c>
      <c r="H47" s="961"/>
    </row>
    <row r="48" spans="1:17" s="75" customFormat="1" ht="20.100000000000001" customHeight="1" x14ac:dyDescent="0.2">
      <c r="A48" s="975"/>
      <c r="B48" s="89" t="s">
        <v>176</v>
      </c>
      <c r="C48" s="90" t="s">
        <v>177</v>
      </c>
      <c r="D48" s="91" t="s">
        <v>5</v>
      </c>
      <c r="E48" s="257" t="s">
        <v>169</v>
      </c>
      <c r="F48" s="963"/>
      <c r="G48" s="374" t="s">
        <v>568</v>
      </c>
      <c r="H48" s="359" t="s">
        <v>563</v>
      </c>
    </row>
    <row r="49" spans="1:10" ht="20.100000000000001" customHeight="1" x14ac:dyDescent="0.2">
      <c r="A49" s="86" t="s">
        <v>320</v>
      </c>
      <c r="B49" s="86">
        <v>20</v>
      </c>
      <c r="C49" s="86">
        <v>80</v>
      </c>
      <c r="D49" s="86">
        <f>B49+C49</f>
        <v>100</v>
      </c>
      <c r="E49" s="86">
        <v>300</v>
      </c>
      <c r="F49" s="375">
        <v>0.06</v>
      </c>
      <c r="G49" s="86">
        <v>50</v>
      </c>
      <c r="H49" s="375">
        <v>1.4999999999999999E-2</v>
      </c>
    </row>
    <row r="50" spans="1:10" x14ac:dyDescent="0.2">
      <c r="A50" s="86" t="s">
        <v>321</v>
      </c>
      <c r="B50" s="86">
        <v>60</v>
      </c>
      <c r="C50" s="86">
        <v>240</v>
      </c>
      <c r="D50" s="86">
        <f>B50+C50</f>
        <v>300</v>
      </c>
      <c r="E50" s="87">
        <v>10000</v>
      </c>
      <c r="F50" s="375">
        <v>2.5</v>
      </c>
      <c r="G50" s="87">
        <v>1600</v>
      </c>
      <c r="H50" s="375">
        <v>0.48</v>
      </c>
    </row>
    <row r="51" spans="1:10" x14ac:dyDescent="0.2">
      <c r="A51" s="86" t="s">
        <v>290</v>
      </c>
      <c r="B51" s="86">
        <v>80</v>
      </c>
      <c r="C51" s="86">
        <v>320</v>
      </c>
      <c r="D51" s="86">
        <f>B51+C51</f>
        <v>400</v>
      </c>
      <c r="E51" s="87">
        <v>9700</v>
      </c>
      <c r="F51" s="375">
        <v>2.4500000000000002</v>
      </c>
      <c r="G51" s="87">
        <v>1400</v>
      </c>
      <c r="H51" s="375">
        <v>0.42</v>
      </c>
    </row>
    <row r="52" spans="1:10" x14ac:dyDescent="0.2">
      <c r="A52" s="86" t="s">
        <v>291</v>
      </c>
      <c r="B52" s="86">
        <v>100</v>
      </c>
      <c r="C52" s="86">
        <v>400</v>
      </c>
      <c r="D52" s="86">
        <f>B52+C52</f>
        <v>500</v>
      </c>
      <c r="E52" s="87">
        <v>10200</v>
      </c>
      <c r="F52" s="375">
        <v>2.5499999999999998</v>
      </c>
      <c r="G52" s="87">
        <v>1750</v>
      </c>
      <c r="H52" s="375">
        <v>0.52500000000000002</v>
      </c>
    </row>
    <row r="53" spans="1:10" x14ac:dyDescent="0.2">
      <c r="A53" s="86" t="s">
        <v>292</v>
      </c>
      <c r="B53" s="86">
        <v>110</v>
      </c>
      <c r="C53" s="86">
        <v>420</v>
      </c>
      <c r="D53" s="86">
        <f>B53+C53</f>
        <v>530</v>
      </c>
      <c r="E53" s="87">
        <v>12400</v>
      </c>
      <c r="F53" s="375">
        <v>3.35</v>
      </c>
      <c r="G53" s="87">
        <v>1300</v>
      </c>
      <c r="H53" s="375">
        <v>0.4</v>
      </c>
    </row>
    <row r="54" spans="1:10" s="75" customFormat="1" ht="20.100000000000001" customHeight="1" x14ac:dyDescent="0.2">
      <c r="A54" s="88" t="s">
        <v>373</v>
      </c>
      <c r="B54" s="120" t="s">
        <v>248</v>
      </c>
      <c r="C54" s="120" t="s">
        <v>248</v>
      </c>
      <c r="D54" s="120" t="s">
        <v>248</v>
      </c>
      <c r="E54" s="120" t="s">
        <v>248</v>
      </c>
      <c r="F54" s="120" t="s">
        <v>248</v>
      </c>
      <c r="G54" s="120" t="s">
        <v>248</v>
      </c>
      <c r="H54" s="120" t="s">
        <v>248</v>
      </c>
    </row>
    <row r="55" spans="1:10" ht="15" customHeight="1" x14ac:dyDescent="0.2">
      <c r="A55" s="80" t="s">
        <v>565</v>
      </c>
      <c r="B55" s="103"/>
      <c r="C55" s="103"/>
      <c r="D55" s="103"/>
      <c r="E55" s="103"/>
      <c r="F55" s="103"/>
    </row>
    <row r="56" spans="1:10" x14ac:dyDescent="0.2">
      <c r="A56" s="74" t="s">
        <v>178</v>
      </c>
      <c r="C56" s="85"/>
      <c r="D56" s="85"/>
      <c r="E56" s="85"/>
    </row>
    <row r="57" spans="1:10" ht="15" customHeight="1" x14ac:dyDescent="0.2">
      <c r="A57" s="372"/>
    </row>
    <row r="58" spans="1:10" s="82" customFormat="1" ht="25.15" customHeight="1" x14ac:dyDescent="0.2">
      <c r="A58" s="73" t="str">
        <f>Index!B59</f>
        <v>Table 6d    Total fish catch in RMI EEZ, by method, and fishing license fees received:  1998-2018</v>
      </c>
      <c r="G58" s="390"/>
      <c r="H58" s="392"/>
      <c r="I58" s="392"/>
      <c r="J58" s="50"/>
    </row>
    <row r="59" spans="1:10" ht="20.100000000000001" customHeight="1" x14ac:dyDescent="0.2">
      <c r="A59" s="969" t="s">
        <v>554</v>
      </c>
      <c r="B59" s="94"/>
      <c r="C59" s="961" t="s">
        <v>372</v>
      </c>
      <c r="D59" s="961"/>
      <c r="E59" s="961"/>
      <c r="F59" s="961"/>
      <c r="G59" s="334"/>
      <c r="H59" s="297" t="s">
        <v>577</v>
      </c>
      <c r="I59" s="556" t="s">
        <v>802</v>
      </c>
      <c r="J59" s="591"/>
    </row>
    <row r="60" spans="1:10" ht="20.100000000000001" customHeight="1" x14ac:dyDescent="0.2">
      <c r="A60" s="970"/>
      <c r="B60" s="71"/>
      <c r="C60" s="76" t="s">
        <v>179</v>
      </c>
      <c r="D60" s="76" t="s">
        <v>287</v>
      </c>
      <c r="E60" s="76" t="s">
        <v>180</v>
      </c>
      <c r="F60" s="76" t="s">
        <v>5</v>
      </c>
      <c r="G60" s="391"/>
      <c r="H60" s="566" t="s">
        <v>788</v>
      </c>
      <c r="I60" s="564" t="s">
        <v>801</v>
      </c>
      <c r="J60" s="564" t="s">
        <v>982</v>
      </c>
    </row>
    <row r="61" spans="1:10" ht="20.100000000000001" customHeight="1" x14ac:dyDescent="0.2">
      <c r="A61" s="86">
        <v>1998</v>
      </c>
      <c r="B61" s="78"/>
      <c r="C61" s="93">
        <v>2146.5</v>
      </c>
      <c r="D61" s="93">
        <v>65551.3</v>
      </c>
      <c r="E61" s="93">
        <v>18392</v>
      </c>
      <c r="F61" s="93">
        <f t="shared" ref="F61:F66" si="0">SUM(C61:E61)</f>
        <v>86089.8</v>
      </c>
      <c r="G61" s="93"/>
      <c r="H61" s="535">
        <v>3843000</v>
      </c>
      <c r="I61" s="567"/>
      <c r="J61" s="50"/>
    </row>
    <row r="62" spans="1:10" x14ac:dyDescent="0.2">
      <c r="A62" s="86">
        <v>1999</v>
      </c>
      <c r="B62" s="78"/>
      <c r="C62" s="93">
        <v>4828.6000000000004</v>
      </c>
      <c r="D62" s="93">
        <v>23742.9</v>
      </c>
      <c r="E62" s="93">
        <v>3943.8</v>
      </c>
      <c r="F62" s="93">
        <f>SUM(C62:E62)</f>
        <v>32515.3</v>
      </c>
      <c r="G62" s="389"/>
      <c r="H62" s="536">
        <v>4789400</v>
      </c>
      <c r="I62" s="568"/>
      <c r="J62" s="50"/>
    </row>
    <row r="63" spans="1:10" x14ac:dyDescent="0.2">
      <c r="A63" s="86">
        <v>2000</v>
      </c>
      <c r="B63" s="78"/>
      <c r="C63" s="93">
        <v>2110.1</v>
      </c>
      <c r="D63" s="93">
        <v>20403.099999999999</v>
      </c>
      <c r="E63" s="93">
        <v>8207.5</v>
      </c>
      <c r="F63" s="93">
        <f t="shared" si="0"/>
        <v>30720.699999999997</v>
      </c>
      <c r="G63" s="389"/>
      <c r="H63" s="536">
        <v>2750699.9999999995</v>
      </c>
      <c r="I63" s="568"/>
      <c r="J63" s="50"/>
    </row>
    <row r="64" spans="1:10" x14ac:dyDescent="0.2">
      <c r="A64" s="86">
        <v>2001</v>
      </c>
      <c r="B64" s="78"/>
      <c r="C64" s="93">
        <v>4176.3999999999996</v>
      </c>
      <c r="D64" s="93">
        <v>36324.400000000001</v>
      </c>
      <c r="E64" s="93">
        <v>16242.5</v>
      </c>
      <c r="F64" s="93">
        <f t="shared" si="0"/>
        <v>56743.3</v>
      </c>
      <c r="G64" s="389"/>
      <c r="H64" s="536">
        <v>898400</v>
      </c>
      <c r="I64" s="568"/>
      <c r="J64" s="50"/>
    </row>
    <row r="65" spans="1:11" x14ac:dyDescent="0.2">
      <c r="A65" s="86">
        <v>2002</v>
      </c>
      <c r="B65" s="78"/>
      <c r="C65" s="93">
        <v>2090</v>
      </c>
      <c r="D65" s="93">
        <v>28915</v>
      </c>
      <c r="E65" s="93">
        <v>7316.3</v>
      </c>
      <c r="F65" s="93">
        <f t="shared" si="0"/>
        <v>38321.300000000003</v>
      </c>
      <c r="G65" s="389"/>
      <c r="H65" s="536">
        <v>1086018</v>
      </c>
      <c r="I65" s="568"/>
      <c r="J65" s="50"/>
    </row>
    <row r="66" spans="1:11" x14ac:dyDescent="0.2">
      <c r="A66" s="86">
        <v>2003</v>
      </c>
      <c r="B66" s="78"/>
      <c r="C66" s="93">
        <v>3100</v>
      </c>
      <c r="D66" s="93">
        <v>3381</v>
      </c>
      <c r="E66" s="93">
        <v>94</v>
      </c>
      <c r="F66" s="93">
        <f t="shared" si="0"/>
        <v>6575</v>
      </c>
      <c r="G66" s="389"/>
      <c r="H66" s="536">
        <v>1178802</v>
      </c>
      <c r="I66" s="568"/>
      <c r="J66" s="50"/>
    </row>
    <row r="67" spans="1:11" x14ac:dyDescent="0.2">
      <c r="A67" s="86">
        <v>2004</v>
      </c>
      <c r="B67" s="78"/>
      <c r="C67" s="93">
        <v>2232</v>
      </c>
      <c r="D67" s="93">
        <v>16425</v>
      </c>
      <c r="E67" s="93">
        <v>1171</v>
      </c>
      <c r="F67" s="93">
        <f t="shared" ref="F67:F71" si="1">SUM(C67:E67)</f>
        <v>19828</v>
      </c>
      <c r="G67" s="389"/>
      <c r="H67" s="537">
        <v>1794299.9999999998</v>
      </c>
      <c r="I67" s="569"/>
      <c r="J67" s="50"/>
    </row>
    <row r="68" spans="1:11" s="50" customFormat="1" x14ac:dyDescent="0.2">
      <c r="A68" s="86">
        <v>2005</v>
      </c>
      <c r="B68" s="78"/>
      <c r="C68" s="93">
        <v>4526</v>
      </c>
      <c r="D68" s="93">
        <v>19637</v>
      </c>
      <c r="E68" s="93">
        <v>655</v>
      </c>
      <c r="F68" s="93">
        <f t="shared" si="1"/>
        <v>24818</v>
      </c>
      <c r="G68" s="389"/>
      <c r="H68" s="537">
        <v>2710000</v>
      </c>
      <c r="I68" s="569"/>
      <c r="K68" s="46"/>
    </row>
    <row r="69" spans="1:11" x14ac:dyDescent="0.2">
      <c r="A69" s="86">
        <v>2006</v>
      </c>
      <c r="B69" s="78"/>
      <c r="C69" s="93">
        <v>4768</v>
      </c>
      <c r="D69" s="93">
        <v>14618</v>
      </c>
      <c r="E69" s="93">
        <v>987</v>
      </c>
      <c r="F69" s="93">
        <f t="shared" si="1"/>
        <v>20373</v>
      </c>
      <c r="G69" s="389"/>
      <c r="H69" s="537">
        <v>3125222</v>
      </c>
      <c r="I69" s="569"/>
      <c r="J69" s="50"/>
    </row>
    <row r="70" spans="1:11" x14ac:dyDescent="0.2">
      <c r="A70" s="86">
        <v>2007</v>
      </c>
      <c r="B70" s="78"/>
      <c r="C70" s="93">
        <v>3836</v>
      </c>
      <c r="D70" s="93">
        <v>9580</v>
      </c>
      <c r="E70" s="93">
        <v>4400</v>
      </c>
      <c r="F70" s="93">
        <f t="shared" si="1"/>
        <v>17816</v>
      </c>
      <c r="G70" s="389"/>
      <c r="H70" s="537">
        <v>1860161.0000000002</v>
      </c>
      <c r="I70" s="569"/>
      <c r="J70" s="50"/>
    </row>
    <row r="71" spans="1:11" x14ac:dyDescent="0.2">
      <c r="A71" s="86">
        <v>2008</v>
      </c>
      <c r="B71" s="78"/>
      <c r="C71" s="93">
        <v>4473</v>
      </c>
      <c r="D71" s="93">
        <v>16177</v>
      </c>
      <c r="E71" s="93">
        <v>2467</v>
      </c>
      <c r="F71" s="93">
        <f t="shared" si="1"/>
        <v>23117</v>
      </c>
      <c r="G71" s="389"/>
      <c r="H71" s="537">
        <v>2568628.0000000005</v>
      </c>
      <c r="I71" s="569"/>
      <c r="J71" s="50"/>
    </row>
    <row r="72" spans="1:11" x14ac:dyDescent="0.2">
      <c r="A72" s="86">
        <v>2009</v>
      </c>
      <c r="B72" s="78"/>
      <c r="C72" s="93">
        <v>4930</v>
      </c>
      <c r="D72" s="93">
        <v>15614</v>
      </c>
      <c r="E72" s="93">
        <v>419</v>
      </c>
      <c r="F72" s="93">
        <f t="shared" ref="F72" si="2">SUM(C72:E72)</f>
        <v>20963</v>
      </c>
      <c r="G72" s="389"/>
      <c r="H72" s="537">
        <v>2960429.9999999995</v>
      </c>
      <c r="I72" s="569"/>
      <c r="J72" s="50"/>
    </row>
    <row r="73" spans="1:11" x14ac:dyDescent="0.2">
      <c r="A73" s="86">
        <v>2010</v>
      </c>
      <c r="B73" s="78"/>
      <c r="C73" s="93">
        <v>6183</v>
      </c>
      <c r="D73" s="93">
        <v>18248</v>
      </c>
      <c r="E73" s="93">
        <v>4719</v>
      </c>
      <c r="F73" s="93">
        <v>29150</v>
      </c>
      <c r="G73" s="389"/>
      <c r="H73" s="537">
        <v>3541552.9999999995</v>
      </c>
      <c r="I73" s="569"/>
      <c r="J73" s="93"/>
    </row>
    <row r="74" spans="1:11" x14ac:dyDescent="0.2">
      <c r="A74" s="86">
        <v>2011</v>
      </c>
      <c r="B74" s="78"/>
      <c r="C74" s="93">
        <v>4812</v>
      </c>
      <c r="D74" s="93">
        <v>28598</v>
      </c>
      <c r="E74" s="93">
        <v>293</v>
      </c>
      <c r="F74" s="93">
        <v>33703</v>
      </c>
      <c r="G74" s="389"/>
      <c r="H74" s="537">
        <v>5283765</v>
      </c>
      <c r="I74" s="569">
        <v>1064500</v>
      </c>
      <c r="J74" s="93">
        <v>2234</v>
      </c>
    </row>
    <row r="75" spans="1:11" x14ac:dyDescent="0.2">
      <c r="A75" s="86">
        <v>2012</v>
      </c>
      <c r="B75" s="78"/>
      <c r="C75" s="93">
        <v>5776</v>
      </c>
      <c r="D75" s="93">
        <v>10024</v>
      </c>
      <c r="E75" s="93">
        <v>3596</v>
      </c>
      <c r="F75" s="93">
        <v>19396</v>
      </c>
      <c r="G75" s="389"/>
      <c r="H75" s="537">
        <v>9612879</v>
      </c>
      <c r="I75" s="569">
        <v>5130000</v>
      </c>
      <c r="J75" s="93">
        <v>2234</v>
      </c>
    </row>
    <row r="76" spans="1:11" x14ac:dyDescent="0.2">
      <c r="A76" s="86">
        <v>2013</v>
      </c>
      <c r="B76" s="78"/>
      <c r="C76" s="93">
        <v>6002</v>
      </c>
      <c r="D76" s="93">
        <v>27635</v>
      </c>
      <c r="E76" s="93">
        <v>1726</v>
      </c>
      <c r="F76" s="93">
        <v>35363</v>
      </c>
      <c r="G76" s="389"/>
      <c r="H76" s="537">
        <v>12948652</v>
      </c>
      <c r="I76" s="569">
        <v>7746478</v>
      </c>
      <c r="J76" s="93">
        <v>2234</v>
      </c>
    </row>
    <row r="77" spans="1:11" x14ac:dyDescent="0.2">
      <c r="A77" s="86">
        <v>2014</v>
      </c>
      <c r="B77" s="78"/>
      <c r="C77" s="93">
        <v>7798</v>
      </c>
      <c r="D77" s="93">
        <v>43571</v>
      </c>
      <c r="E77" s="93">
        <v>2314</v>
      </c>
      <c r="F77" s="93">
        <v>53683</v>
      </c>
      <c r="G77" s="389"/>
      <c r="H77" s="537">
        <v>17340789</v>
      </c>
      <c r="I77" s="569">
        <v>12171596</v>
      </c>
      <c r="J77" s="93">
        <v>1935</v>
      </c>
    </row>
    <row r="78" spans="1:11" x14ac:dyDescent="0.2">
      <c r="A78" s="86">
        <v>2015</v>
      </c>
      <c r="B78" s="78"/>
      <c r="C78" s="93">
        <v>4097</v>
      </c>
      <c r="D78" s="93">
        <v>26694</v>
      </c>
      <c r="E78" s="93">
        <v>618</v>
      </c>
      <c r="F78" s="93">
        <v>31409</v>
      </c>
      <c r="G78" s="389"/>
      <c r="H78" s="537">
        <v>27424986</v>
      </c>
      <c r="I78" s="569">
        <v>15228935</v>
      </c>
      <c r="J78" s="93">
        <v>2753</v>
      </c>
    </row>
    <row r="79" spans="1:11" x14ac:dyDescent="0.2">
      <c r="A79" s="86">
        <v>2016</v>
      </c>
      <c r="B79" s="78"/>
      <c r="C79" s="93">
        <v>3441</v>
      </c>
      <c r="D79" s="93">
        <v>75999</v>
      </c>
      <c r="E79" s="93">
        <v>430</v>
      </c>
      <c r="F79" s="93">
        <v>79870</v>
      </c>
      <c r="G79" s="389"/>
      <c r="H79" s="537">
        <v>31540303</v>
      </c>
      <c r="I79" s="569">
        <v>23991990</v>
      </c>
      <c r="J79" s="93">
        <v>2769</v>
      </c>
    </row>
    <row r="80" spans="1:11" x14ac:dyDescent="0.2">
      <c r="A80" s="86">
        <v>2017</v>
      </c>
      <c r="B80" s="78"/>
      <c r="C80" s="93">
        <v>3598</v>
      </c>
      <c r="D80" s="93">
        <v>23552</v>
      </c>
      <c r="E80" s="93">
        <v>72</v>
      </c>
      <c r="F80" s="93">
        <v>27222</v>
      </c>
      <c r="G80" s="389"/>
      <c r="H80" s="537">
        <v>33112326</v>
      </c>
      <c r="I80" s="569">
        <v>25389600</v>
      </c>
      <c r="J80" s="93">
        <v>2997</v>
      </c>
    </row>
    <row r="81" spans="1:14" s="75" customFormat="1" ht="20.25" customHeight="1" x14ac:dyDescent="0.2">
      <c r="A81" s="298" t="s">
        <v>975</v>
      </c>
      <c r="B81" s="376"/>
      <c r="C81" s="553">
        <v>2740</v>
      </c>
      <c r="D81" s="553">
        <v>28795</v>
      </c>
      <c r="E81" s="553">
        <v>1018</v>
      </c>
      <c r="F81" s="553">
        <v>32553</v>
      </c>
      <c r="G81" s="377"/>
      <c r="H81" s="534">
        <v>32165397</v>
      </c>
      <c r="I81" s="570">
        <v>28842384</v>
      </c>
      <c r="J81" s="553">
        <v>3016</v>
      </c>
      <c r="K81" s="46"/>
      <c r="L81" s="46"/>
      <c r="M81" s="46"/>
      <c r="N81" s="46"/>
    </row>
    <row r="82" spans="1:14" ht="15" customHeight="1" x14ac:dyDescent="0.2">
      <c r="A82" s="428" t="s">
        <v>976</v>
      </c>
      <c r="B82" s="103"/>
      <c r="C82" s="103"/>
      <c r="D82" s="103"/>
      <c r="E82" s="80"/>
      <c r="F82" s="103"/>
      <c r="G82" s="103"/>
      <c r="H82" s="103"/>
      <c r="I82" s="103"/>
    </row>
    <row r="83" spans="1:14" ht="15" customHeight="1" x14ac:dyDescent="0.2">
      <c r="A83" s="428" t="s">
        <v>693</v>
      </c>
      <c r="B83" s="103"/>
      <c r="C83" s="103"/>
      <c r="D83" s="103"/>
      <c r="E83" s="80"/>
      <c r="F83" s="103"/>
      <c r="G83" s="103"/>
      <c r="H83" s="103"/>
      <c r="I83" s="103"/>
    </row>
    <row r="84" spans="1:14" ht="15" customHeight="1" x14ac:dyDescent="0.2">
      <c r="A84" s="428" t="s">
        <v>983</v>
      </c>
      <c r="B84" s="103"/>
      <c r="C84" s="103"/>
      <c r="D84" s="103"/>
      <c r="E84" s="80"/>
      <c r="F84" s="103"/>
      <c r="G84" s="103"/>
      <c r="H84" s="103"/>
      <c r="I84" s="103"/>
    </row>
    <row r="85" spans="1:14" ht="12.75" customHeight="1" x14ac:dyDescent="0.2">
      <c r="A85" s="372"/>
    </row>
    <row r="86" spans="1:14" s="82" customFormat="1" ht="25.15" customHeight="1" x14ac:dyDescent="0.2">
      <c r="A86" s="73" t="str">
        <f>Index!B60</f>
        <v>Table 6e    Total fish catch by Marshall Islands and domestically based vessels:  2001-2018</v>
      </c>
    </row>
    <row r="87" spans="1:14" ht="20.100000000000001" customHeight="1" x14ac:dyDescent="0.2">
      <c r="A87" s="969" t="s">
        <v>554</v>
      </c>
      <c r="B87" s="94"/>
      <c r="C87" s="961" t="s">
        <v>371</v>
      </c>
      <c r="D87" s="961"/>
      <c r="E87" s="961"/>
      <c r="F87" s="961"/>
    </row>
    <row r="88" spans="1:14" ht="20.100000000000001" customHeight="1" x14ac:dyDescent="0.2">
      <c r="A88" s="970"/>
      <c r="B88" s="71"/>
      <c r="C88" s="76"/>
      <c r="D88" s="571" t="s">
        <v>179</v>
      </c>
      <c r="E88" s="76"/>
      <c r="F88" s="571" t="s">
        <v>287</v>
      </c>
    </row>
    <row r="89" spans="1:14" ht="20.100000000000001" customHeight="1" x14ac:dyDescent="0.2">
      <c r="A89" s="86">
        <v>2001</v>
      </c>
      <c r="B89" s="78"/>
      <c r="C89" s="93"/>
      <c r="D89" s="87" t="s">
        <v>248</v>
      </c>
      <c r="E89" s="93"/>
      <c r="F89" s="93">
        <v>35774</v>
      </c>
    </row>
    <row r="90" spans="1:14" x14ac:dyDescent="0.2">
      <c r="A90" s="86">
        <v>2002</v>
      </c>
      <c r="B90" s="78"/>
      <c r="C90" s="93"/>
      <c r="D90" s="87" t="s">
        <v>248</v>
      </c>
      <c r="E90" s="93"/>
      <c r="F90" s="93">
        <v>38952</v>
      </c>
    </row>
    <row r="91" spans="1:14" x14ac:dyDescent="0.2">
      <c r="A91" s="86">
        <v>2003</v>
      </c>
      <c r="B91" s="78"/>
      <c r="C91" s="93"/>
      <c r="D91" s="87" t="s">
        <v>248</v>
      </c>
      <c r="E91" s="93"/>
      <c r="F91" s="93">
        <v>37875</v>
      </c>
    </row>
    <row r="92" spans="1:14" x14ac:dyDescent="0.2">
      <c r="A92" s="86">
        <v>2004</v>
      </c>
      <c r="B92" s="78"/>
      <c r="C92" s="93"/>
      <c r="D92" s="93">
        <v>2016</v>
      </c>
      <c r="E92" s="93"/>
      <c r="F92" s="93">
        <v>46672</v>
      </c>
    </row>
    <row r="93" spans="1:14" s="50" customFormat="1" x14ac:dyDescent="0.2">
      <c r="A93" s="86">
        <v>2005</v>
      </c>
      <c r="B93" s="78"/>
      <c r="C93" s="93"/>
      <c r="D93" s="93">
        <v>3175</v>
      </c>
      <c r="E93" s="93"/>
      <c r="F93" s="93">
        <v>56164</v>
      </c>
    </row>
    <row r="94" spans="1:14" x14ac:dyDescent="0.2">
      <c r="A94" s="86" t="s">
        <v>313</v>
      </c>
      <c r="B94" s="78"/>
      <c r="C94" s="93"/>
      <c r="D94" s="87">
        <v>4543</v>
      </c>
      <c r="E94" s="93"/>
      <c r="F94" s="93">
        <v>42689</v>
      </c>
    </row>
    <row r="95" spans="1:14" x14ac:dyDescent="0.2">
      <c r="A95" s="86">
        <v>2007</v>
      </c>
      <c r="B95" s="78"/>
      <c r="C95" s="93"/>
      <c r="D95" s="93">
        <v>3683</v>
      </c>
      <c r="E95" s="93"/>
      <c r="F95" s="93">
        <v>59485</v>
      </c>
    </row>
    <row r="96" spans="1:14" x14ac:dyDescent="0.2">
      <c r="A96" s="86">
        <v>2008</v>
      </c>
      <c r="B96" s="78"/>
      <c r="C96" s="93"/>
      <c r="D96" s="277">
        <v>4473</v>
      </c>
      <c r="E96" s="277"/>
      <c r="F96" s="277">
        <v>32878</v>
      </c>
    </row>
    <row r="97" spans="1:9" x14ac:dyDescent="0.2">
      <c r="A97" s="344">
        <v>2009</v>
      </c>
      <c r="B97" s="345"/>
      <c r="C97" s="346"/>
      <c r="D97" s="277">
        <v>4930</v>
      </c>
      <c r="E97" s="277"/>
      <c r="F97" s="277">
        <v>43439</v>
      </c>
    </row>
    <row r="98" spans="1:9" x14ac:dyDescent="0.2">
      <c r="A98" s="344">
        <v>2010</v>
      </c>
      <c r="B98" s="345"/>
      <c r="C98" s="346"/>
      <c r="D98" s="277">
        <v>5542</v>
      </c>
      <c r="E98" s="277"/>
      <c r="F98" s="277">
        <v>56834</v>
      </c>
    </row>
    <row r="99" spans="1:9" x14ac:dyDescent="0.2">
      <c r="A99" s="344">
        <v>2011</v>
      </c>
      <c r="B99" s="345"/>
      <c r="C99" s="346"/>
      <c r="D99" s="277">
        <v>4343</v>
      </c>
      <c r="E99" s="277"/>
      <c r="F99" s="277">
        <v>90182</v>
      </c>
    </row>
    <row r="100" spans="1:9" x14ac:dyDescent="0.2">
      <c r="A100" s="344">
        <v>2012</v>
      </c>
      <c r="B100" s="345"/>
      <c r="C100" s="346"/>
      <c r="D100" s="277">
        <v>5746</v>
      </c>
      <c r="E100" s="277"/>
      <c r="F100" s="277">
        <v>88190</v>
      </c>
    </row>
    <row r="101" spans="1:9" x14ac:dyDescent="0.2">
      <c r="A101" s="344">
        <v>2013</v>
      </c>
      <c r="B101" s="345"/>
      <c r="C101" s="346"/>
      <c r="D101" s="277">
        <v>5986</v>
      </c>
      <c r="E101" s="277"/>
      <c r="F101" s="277">
        <v>77634</v>
      </c>
    </row>
    <row r="102" spans="1:9" x14ac:dyDescent="0.2">
      <c r="A102" s="344">
        <v>2014</v>
      </c>
      <c r="B102" s="345"/>
      <c r="C102" s="346"/>
      <c r="D102" s="277">
        <v>7347</v>
      </c>
      <c r="E102" s="277"/>
      <c r="F102" s="277">
        <v>79562</v>
      </c>
    </row>
    <row r="103" spans="1:9" x14ac:dyDescent="0.2">
      <c r="A103" s="344">
        <v>2015</v>
      </c>
      <c r="B103" s="345"/>
      <c r="C103" s="346"/>
      <c r="D103" s="596">
        <v>3867</v>
      </c>
      <c r="E103" s="596"/>
      <c r="F103" s="596">
        <v>86869</v>
      </c>
    </row>
    <row r="104" spans="1:9" x14ac:dyDescent="0.2">
      <c r="A104" s="344">
        <v>2016</v>
      </c>
      <c r="B104" s="345"/>
      <c r="C104" s="346"/>
      <c r="D104" s="596">
        <v>1263</v>
      </c>
      <c r="E104" s="596"/>
      <c r="F104" s="596">
        <v>61367</v>
      </c>
    </row>
    <row r="105" spans="1:9" x14ac:dyDescent="0.2">
      <c r="A105" s="344">
        <v>2017</v>
      </c>
      <c r="B105" s="345"/>
      <c r="C105" s="346"/>
      <c r="D105" s="596">
        <v>2188</v>
      </c>
      <c r="E105" s="596"/>
      <c r="F105" s="596">
        <v>63418</v>
      </c>
    </row>
    <row r="106" spans="1:9" s="75" customFormat="1" ht="20.25" customHeight="1" x14ac:dyDescent="0.2">
      <c r="A106" s="298" t="s">
        <v>977</v>
      </c>
      <c r="B106" s="376"/>
      <c r="C106" s="377"/>
      <c r="D106" s="378">
        <v>2631</v>
      </c>
      <c r="E106" s="378"/>
      <c r="F106" s="378">
        <v>71952</v>
      </c>
    </row>
    <row r="107" spans="1:9" ht="15" customHeight="1" x14ac:dyDescent="0.2">
      <c r="A107" s="80" t="s">
        <v>354</v>
      </c>
      <c r="B107" s="103"/>
      <c r="C107" s="103"/>
      <c r="D107" s="103"/>
      <c r="E107" s="80"/>
      <c r="F107" s="103"/>
      <c r="G107" s="103"/>
      <c r="H107" s="103"/>
      <c r="I107" s="103"/>
    </row>
    <row r="108" spans="1:9" ht="15" customHeight="1" x14ac:dyDescent="0.2">
      <c r="A108" s="428" t="s">
        <v>978</v>
      </c>
      <c r="B108" s="103"/>
      <c r="C108" s="103"/>
      <c r="D108" s="103"/>
      <c r="E108" s="80"/>
      <c r="F108" s="103"/>
      <c r="G108" s="103"/>
    </row>
    <row r="109" spans="1:9" x14ac:dyDescent="0.2">
      <c r="A109" s="74" t="s">
        <v>175</v>
      </c>
    </row>
  </sheetData>
  <mergeCells count="15">
    <mergeCell ref="A59:A60"/>
    <mergeCell ref="A87:A88"/>
    <mergeCell ref="A30:A31"/>
    <mergeCell ref="B30:D30"/>
    <mergeCell ref="C87:F87"/>
    <mergeCell ref="C59:F59"/>
    <mergeCell ref="A47:A48"/>
    <mergeCell ref="B47:D47"/>
    <mergeCell ref="G47:H47"/>
    <mergeCell ref="F47:F48"/>
    <mergeCell ref="L30:M30"/>
    <mergeCell ref="E30:E31"/>
    <mergeCell ref="F30:F31"/>
    <mergeCell ref="H30:I30"/>
    <mergeCell ref="J30:K30"/>
  </mergeCells>
  <phoneticPr fontId="6" type="noConversion"/>
  <pageMargins left="0.74803149606299213" right="0.74803149606299213" top="0.98425196850393704" bottom="0.98425196850393704" header="0.51181102362204722" footer="0.51181102362204722"/>
  <pageSetup scale="61" fitToHeight="3" orientation="landscape" r:id="rId1"/>
  <headerFooter alignWithMargins="0"/>
  <rowBreaks count="2" manualBreakCount="2">
    <brk id="28" max="16383" man="1"/>
    <brk id="57" max="16383" man="1"/>
  </rowBreaks>
  <colBreaks count="1" manualBreakCount="1">
    <brk id="13" max="92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AF37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28515625" defaultRowHeight="12.75" outlineLevelCol="1" x14ac:dyDescent="0.2"/>
  <cols>
    <col min="1" max="1" width="27.28515625" style="46" customWidth="1"/>
    <col min="2" max="7" width="10.7109375" style="46" hidden="1" customWidth="1" outlineLevel="1"/>
    <col min="8" max="8" width="10.7109375" style="46" customWidth="1" collapsed="1"/>
    <col min="9" max="22" width="10.7109375" style="46" customWidth="1"/>
    <col min="23" max="28" width="9.28515625" style="50"/>
    <col min="29" max="16384" width="9.28515625" style="46"/>
  </cols>
  <sheetData>
    <row r="1" spans="1:32" s="82" customFormat="1" ht="25.15" customHeight="1" x14ac:dyDescent="0.2">
      <c r="A1" s="73" t="str">
        <f>Index!B61</f>
        <v>Table 6f     Visitors to Majuro, by year and purpose of visit: 2004-2018</v>
      </c>
      <c r="W1" s="219"/>
      <c r="X1" s="219"/>
      <c r="Y1" s="219"/>
      <c r="Z1" s="219"/>
      <c r="AA1" s="219"/>
      <c r="AB1" s="219"/>
    </row>
    <row r="2" spans="1:32" s="70" customFormat="1" ht="25.35" customHeight="1" x14ac:dyDescent="0.25">
      <c r="A2" s="53" t="s">
        <v>181</v>
      </c>
      <c r="B2" s="278">
        <v>1991</v>
      </c>
      <c r="C2" s="279">
        <v>1996</v>
      </c>
      <c r="D2" s="279"/>
      <c r="E2" s="96">
        <v>2001</v>
      </c>
      <c r="F2" s="347" t="s">
        <v>767</v>
      </c>
      <c r="G2" s="347" t="s">
        <v>768</v>
      </c>
      <c r="H2" s="96">
        <v>2004</v>
      </c>
      <c r="I2" s="96">
        <v>2005</v>
      </c>
      <c r="J2" s="347" t="s">
        <v>765</v>
      </c>
      <c r="K2" s="96">
        <v>2007</v>
      </c>
      <c r="L2" s="96">
        <v>2008</v>
      </c>
      <c r="M2" s="96">
        <v>2009</v>
      </c>
      <c r="N2" s="96">
        <v>2010</v>
      </c>
      <c r="O2" s="96">
        <v>2011</v>
      </c>
      <c r="P2" s="96">
        <v>2012</v>
      </c>
      <c r="Q2" s="96">
        <v>2013</v>
      </c>
      <c r="R2" s="96" t="s">
        <v>762</v>
      </c>
      <c r="S2" s="347">
        <v>2015</v>
      </c>
      <c r="T2" s="347">
        <v>2016</v>
      </c>
      <c r="U2" s="347">
        <v>2017</v>
      </c>
      <c r="V2" s="347">
        <v>2018</v>
      </c>
      <c r="W2" s="705"/>
      <c r="X2" s="705"/>
      <c r="Y2" s="705"/>
      <c r="Z2" s="705"/>
      <c r="AA2" s="705"/>
      <c r="AB2" s="705"/>
    </row>
    <row r="3" spans="1:32" ht="20.100000000000001" customHeight="1" x14ac:dyDescent="0.2">
      <c r="A3" s="84" t="s">
        <v>182</v>
      </c>
      <c r="B3" s="280">
        <v>1633</v>
      </c>
      <c r="C3" s="280">
        <v>1447</v>
      </c>
      <c r="D3" s="280"/>
      <c r="E3" s="97">
        <v>676</v>
      </c>
      <c r="F3" s="97">
        <v>997</v>
      </c>
      <c r="G3" s="98">
        <v>1988</v>
      </c>
      <c r="H3" s="99">
        <v>1779</v>
      </c>
      <c r="I3" s="99">
        <v>1590</v>
      </c>
      <c r="J3" s="99">
        <v>965</v>
      </c>
      <c r="K3" s="99">
        <v>1415</v>
      </c>
      <c r="L3" s="99">
        <v>1325</v>
      </c>
      <c r="M3" s="99">
        <v>773</v>
      </c>
      <c r="N3" s="99">
        <v>172</v>
      </c>
      <c r="O3" s="99">
        <v>313</v>
      </c>
      <c r="P3" s="99">
        <v>195</v>
      </c>
      <c r="Q3" s="99">
        <v>33</v>
      </c>
      <c r="R3" s="99">
        <v>531</v>
      </c>
      <c r="S3" s="99">
        <v>594</v>
      </c>
      <c r="T3" s="99">
        <v>357</v>
      </c>
      <c r="U3" s="99">
        <v>271</v>
      </c>
      <c r="V3" s="99">
        <v>408</v>
      </c>
      <c r="W3" s="706"/>
      <c r="X3" s="706"/>
      <c r="Y3" s="706"/>
      <c r="Z3" s="706"/>
      <c r="AA3" s="706"/>
      <c r="AB3" s="706"/>
      <c r="AC3" s="109"/>
      <c r="AD3" s="109"/>
      <c r="AE3" s="109"/>
      <c r="AF3" s="109"/>
    </row>
    <row r="4" spans="1:32" x14ac:dyDescent="0.2">
      <c r="A4" s="79" t="s">
        <v>183</v>
      </c>
      <c r="B4" s="281">
        <v>2271</v>
      </c>
      <c r="C4" s="281">
        <v>2513</v>
      </c>
      <c r="D4" s="281"/>
      <c r="E4" s="100">
        <v>1892</v>
      </c>
      <c r="F4" s="100">
        <v>2165</v>
      </c>
      <c r="G4" s="98">
        <v>2245</v>
      </c>
      <c r="H4" s="99">
        <v>2999</v>
      </c>
      <c r="I4" s="99">
        <v>3061</v>
      </c>
      <c r="J4" s="99">
        <v>2033</v>
      </c>
      <c r="K4" s="99">
        <v>2218</v>
      </c>
      <c r="L4" s="99">
        <v>2147</v>
      </c>
      <c r="M4" s="99">
        <v>2119</v>
      </c>
      <c r="N4" s="99">
        <v>2257</v>
      </c>
      <c r="O4" s="99">
        <v>2031</v>
      </c>
      <c r="P4" s="538">
        <v>1949</v>
      </c>
      <c r="Q4" s="538">
        <v>3711</v>
      </c>
      <c r="R4" s="538">
        <v>1665</v>
      </c>
      <c r="S4" s="538">
        <v>2389</v>
      </c>
      <c r="T4" s="538">
        <v>2199</v>
      </c>
      <c r="U4" s="538">
        <v>2633</v>
      </c>
      <c r="V4" s="538">
        <v>2455</v>
      </c>
      <c r="W4" s="706"/>
      <c r="X4" s="706"/>
      <c r="Y4" s="706"/>
      <c r="Z4" s="706"/>
      <c r="AA4" s="706"/>
      <c r="AB4" s="706"/>
      <c r="AC4" s="109"/>
      <c r="AD4" s="109"/>
      <c r="AE4" s="109"/>
      <c r="AF4" s="109"/>
    </row>
    <row r="5" spans="1:32" x14ac:dyDescent="0.2">
      <c r="A5" s="548" t="s">
        <v>184</v>
      </c>
      <c r="B5" s="281">
        <v>947</v>
      </c>
      <c r="C5" s="281">
        <v>1113</v>
      </c>
      <c r="D5" s="281"/>
      <c r="E5" s="100">
        <v>1483</v>
      </c>
      <c r="F5" s="100">
        <v>1445</v>
      </c>
      <c r="G5" s="98">
        <v>1380</v>
      </c>
      <c r="H5" s="99">
        <v>2683</v>
      </c>
      <c r="I5" s="99">
        <v>2727</v>
      </c>
      <c r="J5" s="99">
        <v>1255</v>
      </c>
      <c r="K5" s="99">
        <v>2060</v>
      </c>
      <c r="L5" s="99">
        <v>1385</v>
      </c>
      <c r="M5" s="99">
        <v>1430</v>
      </c>
      <c r="N5" s="99">
        <v>934</v>
      </c>
      <c r="O5" s="99">
        <v>1123</v>
      </c>
      <c r="P5" s="538">
        <v>873</v>
      </c>
      <c r="Q5" s="538">
        <v>281</v>
      </c>
      <c r="R5" s="538">
        <v>2253</v>
      </c>
      <c r="S5" s="538">
        <v>1959</v>
      </c>
      <c r="T5" s="538">
        <v>1127</v>
      </c>
      <c r="U5" s="538">
        <v>1074</v>
      </c>
      <c r="V5" s="538">
        <v>1256</v>
      </c>
      <c r="W5" s="706"/>
      <c r="X5" s="706"/>
      <c r="Y5" s="706"/>
      <c r="Z5" s="706"/>
      <c r="AA5" s="706"/>
      <c r="AB5" s="706"/>
      <c r="AC5" s="109"/>
      <c r="AD5" s="109"/>
      <c r="AE5" s="109"/>
      <c r="AF5" s="109"/>
    </row>
    <row r="6" spans="1:32" x14ac:dyDescent="0.2">
      <c r="A6" s="79" t="s">
        <v>185</v>
      </c>
      <c r="B6" s="281">
        <v>606</v>
      </c>
      <c r="C6" s="281">
        <v>634</v>
      </c>
      <c r="D6" s="281"/>
      <c r="E6" s="100">
        <v>662</v>
      </c>
      <c r="F6" s="100">
        <v>763</v>
      </c>
      <c r="G6" s="101">
        <v>769</v>
      </c>
      <c r="H6" s="99">
        <v>810</v>
      </c>
      <c r="I6" s="99">
        <v>931</v>
      </c>
      <c r="J6" s="99">
        <v>661</v>
      </c>
      <c r="K6" s="99">
        <v>718</v>
      </c>
      <c r="L6" s="99">
        <v>587</v>
      </c>
      <c r="M6" s="99">
        <v>511</v>
      </c>
      <c r="N6" s="99">
        <v>562</v>
      </c>
      <c r="O6" s="99">
        <v>498</v>
      </c>
      <c r="P6" s="99">
        <v>669</v>
      </c>
      <c r="Q6" s="99">
        <v>105</v>
      </c>
      <c r="R6" s="99">
        <v>482</v>
      </c>
      <c r="S6" s="99">
        <v>741</v>
      </c>
      <c r="T6" s="99">
        <v>835</v>
      </c>
      <c r="U6" s="99">
        <v>881</v>
      </c>
      <c r="V6" s="99">
        <v>1113</v>
      </c>
      <c r="W6" s="706"/>
      <c r="X6" s="706"/>
      <c r="Y6" s="706"/>
      <c r="Z6" s="706"/>
      <c r="AA6" s="706"/>
      <c r="AB6" s="706"/>
      <c r="AC6" s="109"/>
      <c r="AD6" s="109"/>
      <c r="AE6" s="109"/>
      <c r="AF6" s="109"/>
    </row>
    <row r="7" spans="1:32" x14ac:dyDescent="0.2">
      <c r="A7" s="79" t="s">
        <v>186</v>
      </c>
      <c r="B7" s="281">
        <v>415</v>
      </c>
      <c r="C7" s="281">
        <v>409</v>
      </c>
      <c r="D7" s="281"/>
      <c r="E7" s="100">
        <v>731</v>
      </c>
      <c r="F7" s="100">
        <v>632</v>
      </c>
      <c r="G7" s="101">
        <v>813</v>
      </c>
      <c r="H7" s="99">
        <v>736</v>
      </c>
      <c r="I7" s="99">
        <v>864</v>
      </c>
      <c r="J7" s="99">
        <v>866</v>
      </c>
      <c r="K7" s="99">
        <v>548</v>
      </c>
      <c r="L7" s="99">
        <v>578</v>
      </c>
      <c r="M7" s="99">
        <v>539</v>
      </c>
      <c r="N7" s="99">
        <v>638</v>
      </c>
      <c r="O7" s="99">
        <v>594</v>
      </c>
      <c r="P7" s="99">
        <v>549</v>
      </c>
      <c r="Q7" s="99">
        <v>210</v>
      </c>
      <c r="R7" s="99">
        <v>445</v>
      </c>
      <c r="S7" s="99">
        <v>769</v>
      </c>
      <c r="T7" s="99">
        <v>913</v>
      </c>
      <c r="U7" s="99">
        <v>1175</v>
      </c>
      <c r="V7" s="99">
        <v>1297</v>
      </c>
      <c r="W7" s="706"/>
      <c r="X7" s="706"/>
      <c r="Y7" s="706"/>
      <c r="Z7" s="706"/>
      <c r="AA7" s="706"/>
      <c r="AB7" s="706"/>
      <c r="AC7" s="109"/>
      <c r="AD7" s="109"/>
      <c r="AE7" s="109"/>
      <c r="AF7" s="109"/>
    </row>
    <row r="8" spans="1:32" s="75" customFormat="1" ht="20.100000000000001" customHeight="1" x14ac:dyDescent="0.2">
      <c r="A8" s="81" t="s">
        <v>5</v>
      </c>
      <c r="B8" s="282">
        <f>SUM(B3:B7)</f>
        <v>5872</v>
      </c>
      <c r="C8" s="282">
        <f>SUM(C3:C7)</f>
        <v>6116</v>
      </c>
      <c r="D8" s="282"/>
      <c r="E8" s="102">
        <f t="shared" ref="E8:S8" si="0">SUM(E3:E7)</f>
        <v>5444</v>
      </c>
      <c r="F8" s="102">
        <f t="shared" si="0"/>
        <v>6002</v>
      </c>
      <c r="G8" s="102">
        <f t="shared" si="0"/>
        <v>7195</v>
      </c>
      <c r="H8" s="102">
        <f t="shared" si="0"/>
        <v>9007</v>
      </c>
      <c r="I8" s="102">
        <f t="shared" si="0"/>
        <v>9173</v>
      </c>
      <c r="J8" s="102">
        <f t="shared" si="0"/>
        <v>5780</v>
      </c>
      <c r="K8" s="102">
        <f t="shared" si="0"/>
        <v>6959</v>
      </c>
      <c r="L8" s="102">
        <f t="shared" si="0"/>
        <v>6022</v>
      </c>
      <c r="M8" s="102">
        <f t="shared" si="0"/>
        <v>5372</v>
      </c>
      <c r="N8" s="102">
        <f t="shared" si="0"/>
        <v>4563</v>
      </c>
      <c r="O8" s="102">
        <f t="shared" si="0"/>
        <v>4559</v>
      </c>
      <c r="P8" s="102">
        <f t="shared" si="0"/>
        <v>4235</v>
      </c>
      <c r="Q8" s="102">
        <f t="shared" si="0"/>
        <v>4340</v>
      </c>
      <c r="R8" s="102">
        <f t="shared" si="0"/>
        <v>5376</v>
      </c>
      <c r="S8" s="102">
        <f t="shared" si="0"/>
        <v>6452</v>
      </c>
      <c r="T8" s="102">
        <v>5431</v>
      </c>
      <c r="U8" s="102">
        <v>6034</v>
      </c>
      <c r="V8" s="102">
        <v>6529</v>
      </c>
      <c r="W8" s="706"/>
      <c r="X8" s="706"/>
      <c r="Y8" s="706"/>
      <c r="Z8" s="706"/>
      <c r="AA8" s="706"/>
      <c r="AB8" s="706"/>
      <c r="AC8" s="109"/>
      <c r="AD8" s="109"/>
      <c r="AE8" s="109"/>
      <c r="AF8" s="109"/>
    </row>
    <row r="9" spans="1:32" s="75" customFormat="1" ht="20.100000000000001" customHeight="1" x14ac:dyDescent="0.2">
      <c r="A9" s="399" t="s">
        <v>582</v>
      </c>
      <c r="B9" s="398">
        <f>B8-B3</f>
        <v>4239</v>
      </c>
      <c r="C9" s="398">
        <f t="shared" ref="C9:S9" si="1">C8-C3</f>
        <v>4669</v>
      </c>
      <c r="D9" s="398"/>
      <c r="E9" s="400">
        <f t="shared" si="1"/>
        <v>4768</v>
      </c>
      <c r="F9" s="400">
        <f t="shared" si="1"/>
        <v>5005</v>
      </c>
      <c r="G9" s="400">
        <f t="shared" si="1"/>
        <v>5207</v>
      </c>
      <c r="H9" s="400">
        <f t="shared" si="1"/>
        <v>7228</v>
      </c>
      <c r="I9" s="400">
        <f t="shared" si="1"/>
        <v>7583</v>
      </c>
      <c r="J9" s="400">
        <f t="shared" si="1"/>
        <v>4815</v>
      </c>
      <c r="K9" s="400">
        <f t="shared" si="1"/>
        <v>5544</v>
      </c>
      <c r="L9" s="400">
        <f t="shared" si="1"/>
        <v>4697</v>
      </c>
      <c r="M9" s="400">
        <f t="shared" si="1"/>
        <v>4599</v>
      </c>
      <c r="N9" s="400">
        <f t="shared" si="1"/>
        <v>4391</v>
      </c>
      <c r="O9" s="400">
        <f t="shared" si="1"/>
        <v>4246</v>
      </c>
      <c r="P9" s="400">
        <f t="shared" si="1"/>
        <v>4040</v>
      </c>
      <c r="Q9" s="400">
        <f t="shared" si="1"/>
        <v>4307</v>
      </c>
      <c r="R9" s="400">
        <f t="shared" si="1"/>
        <v>4845</v>
      </c>
      <c r="S9" s="400">
        <f t="shared" si="1"/>
        <v>5858</v>
      </c>
      <c r="T9" s="400">
        <f t="shared" ref="T9:V9" si="2">T8-T3</f>
        <v>5074</v>
      </c>
      <c r="U9" s="400">
        <f t="shared" si="2"/>
        <v>5763</v>
      </c>
      <c r="V9" s="400">
        <f t="shared" si="2"/>
        <v>6121</v>
      </c>
      <c r="W9" s="706"/>
      <c r="X9" s="706"/>
      <c r="Y9" s="706"/>
      <c r="Z9" s="706"/>
      <c r="AA9" s="706"/>
      <c r="AB9" s="706"/>
      <c r="AC9" s="109"/>
      <c r="AD9" s="109"/>
      <c r="AE9" s="109"/>
      <c r="AF9" s="109"/>
    </row>
    <row r="10" spans="1:32" x14ac:dyDescent="0.2">
      <c r="W10" s="706"/>
      <c r="X10" s="706"/>
      <c r="Y10" s="706"/>
      <c r="Z10" s="706"/>
      <c r="AA10" s="706"/>
      <c r="AB10" s="706"/>
      <c r="AC10" s="109"/>
      <c r="AD10" s="109"/>
      <c r="AE10" s="109"/>
      <c r="AF10" s="109"/>
    </row>
    <row r="11" spans="1:32" s="82" customFormat="1" ht="25.15" customHeight="1" x14ac:dyDescent="0.2">
      <c r="A11" s="73" t="str">
        <f>Index!B62</f>
        <v>Table 6g    Length of stay, visitors to Majuro, by year and purpose of visit: 2004-2018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706"/>
      <c r="X11" s="706"/>
      <c r="Y11" s="706"/>
      <c r="Z11" s="706"/>
      <c r="AA11" s="706"/>
      <c r="AB11" s="706"/>
      <c r="AC11" s="109"/>
      <c r="AD11" s="109"/>
      <c r="AE11" s="109"/>
      <c r="AF11" s="109"/>
    </row>
    <row r="12" spans="1:32" s="70" customFormat="1" ht="25.35" customHeight="1" x14ac:dyDescent="0.25">
      <c r="A12" s="53" t="s">
        <v>181</v>
      </c>
      <c r="B12" s="53"/>
      <c r="C12" s="53"/>
      <c r="D12" s="53"/>
      <c r="E12" s="95">
        <v>2001</v>
      </c>
      <c r="F12" s="347" t="s">
        <v>767</v>
      </c>
      <c r="G12" s="347" t="s">
        <v>768</v>
      </c>
      <c r="H12" s="96">
        <v>2004</v>
      </c>
      <c r="I12" s="96">
        <v>2005</v>
      </c>
      <c r="J12" s="347" t="s">
        <v>765</v>
      </c>
      <c r="K12" s="96">
        <v>2007</v>
      </c>
      <c r="L12" s="96">
        <v>2008</v>
      </c>
      <c r="M12" s="96">
        <v>2009</v>
      </c>
      <c r="N12" s="96">
        <v>2010</v>
      </c>
      <c r="O12" s="96">
        <v>2011</v>
      </c>
      <c r="P12" s="96">
        <v>2012</v>
      </c>
      <c r="Q12" s="96">
        <v>2013</v>
      </c>
      <c r="R12" s="96" t="s">
        <v>762</v>
      </c>
      <c r="S12" s="347">
        <v>2015</v>
      </c>
      <c r="T12" s="347">
        <v>2016</v>
      </c>
      <c r="U12" s="347">
        <v>2017</v>
      </c>
      <c r="V12" s="347">
        <v>2018</v>
      </c>
      <c r="W12" s="706"/>
      <c r="X12" s="706"/>
      <c r="Y12" s="706"/>
      <c r="Z12" s="706"/>
      <c r="AA12" s="706"/>
      <c r="AB12" s="706"/>
      <c r="AC12" s="109"/>
      <c r="AD12" s="109"/>
      <c r="AE12" s="109"/>
      <c r="AF12" s="109"/>
    </row>
    <row r="13" spans="1:32" ht="20.100000000000001" customHeight="1" x14ac:dyDescent="0.2">
      <c r="A13" s="84" t="s">
        <v>182</v>
      </c>
      <c r="B13" s="84"/>
      <c r="C13" s="84"/>
      <c r="D13" s="84"/>
      <c r="E13" s="106">
        <v>1.5</v>
      </c>
      <c r="F13" s="106">
        <v>1.1000000000000001</v>
      </c>
      <c r="G13" s="106">
        <v>0.8</v>
      </c>
      <c r="H13" s="106">
        <v>0.7</v>
      </c>
      <c r="I13" s="106">
        <v>0.9</v>
      </c>
      <c r="J13" s="178">
        <v>2.4</v>
      </c>
      <c r="K13" s="178">
        <v>1.1399999999999999</v>
      </c>
      <c r="L13" s="178">
        <v>1.0543396226415094</v>
      </c>
      <c r="M13" s="178">
        <v>1.1642949547218628</v>
      </c>
      <c r="N13" s="426">
        <v>6.9476744186046515</v>
      </c>
      <c r="O13" s="426">
        <v>2.1054313099041533</v>
      </c>
      <c r="P13" s="426">
        <v>2.2999999999999998</v>
      </c>
      <c r="Q13" s="426">
        <v>1.6363636363636365</v>
      </c>
      <c r="R13" s="426">
        <v>2.2467948717948718</v>
      </c>
      <c r="S13" s="426">
        <v>1.9461279461279462</v>
      </c>
      <c r="T13" s="426">
        <v>2.4509803921568629</v>
      </c>
      <c r="U13" s="426">
        <v>1.9335793357933579</v>
      </c>
      <c r="V13" s="426">
        <v>2.1274900398406373</v>
      </c>
      <c r="W13" s="706"/>
      <c r="X13" s="706"/>
      <c r="Y13" s="706"/>
      <c r="Z13" s="706"/>
      <c r="AA13" s="706"/>
      <c r="AB13" s="706"/>
      <c r="AC13" s="109"/>
      <c r="AD13" s="109"/>
      <c r="AE13" s="109"/>
      <c r="AF13" s="109"/>
    </row>
    <row r="14" spans="1:32" x14ac:dyDescent="0.2">
      <c r="A14" s="79" t="s">
        <v>183</v>
      </c>
      <c r="B14" s="79"/>
      <c r="C14" s="79"/>
      <c r="D14" s="79"/>
      <c r="E14" s="107">
        <v>6.2</v>
      </c>
      <c r="F14" s="107">
        <v>7.9</v>
      </c>
      <c r="G14" s="107">
        <v>6.8</v>
      </c>
      <c r="H14" s="107">
        <v>4.8</v>
      </c>
      <c r="I14" s="107">
        <v>6.4</v>
      </c>
      <c r="J14" s="178">
        <v>6.3</v>
      </c>
      <c r="K14" s="178">
        <v>5.41</v>
      </c>
      <c r="L14" s="178">
        <v>4.7908709827666511</v>
      </c>
      <c r="M14" s="178">
        <v>5.2505899008966495</v>
      </c>
      <c r="N14" s="426">
        <v>5.988037217545414</v>
      </c>
      <c r="O14" s="426">
        <v>8.3559822747415069</v>
      </c>
      <c r="P14" s="426">
        <v>5.76</v>
      </c>
      <c r="Q14" s="426">
        <v>6.0711743772241995</v>
      </c>
      <c r="R14" s="426">
        <v>9.3407188577055642</v>
      </c>
      <c r="S14" s="426">
        <v>6.7446630389284223</v>
      </c>
      <c r="T14" s="426">
        <v>7.5238744884038198</v>
      </c>
      <c r="U14" s="426">
        <v>8.2730725408279522</v>
      </c>
      <c r="V14" s="426">
        <v>9.3740347490347489</v>
      </c>
      <c r="W14" s="706"/>
      <c r="X14" s="706"/>
      <c r="Y14" s="706"/>
      <c r="Z14" s="706"/>
      <c r="AA14" s="706"/>
      <c r="AB14" s="706"/>
      <c r="AC14" s="109"/>
      <c r="AD14" s="109"/>
      <c r="AE14" s="109"/>
      <c r="AF14" s="109"/>
    </row>
    <row r="15" spans="1:32" x14ac:dyDescent="0.2">
      <c r="A15" s="79" t="s">
        <v>184</v>
      </c>
      <c r="B15" s="79"/>
      <c r="C15" s="79"/>
      <c r="D15" s="79"/>
      <c r="E15" s="107">
        <v>5.4</v>
      </c>
      <c r="F15" s="107">
        <v>5.4</v>
      </c>
      <c r="G15" s="107">
        <v>6.2</v>
      </c>
      <c r="H15" s="107">
        <v>3.7</v>
      </c>
      <c r="I15" s="107">
        <v>5.6</v>
      </c>
      <c r="J15" s="178">
        <v>6.6</v>
      </c>
      <c r="K15" s="178">
        <v>4.92</v>
      </c>
      <c r="L15" s="178">
        <v>4.0483754512635377</v>
      </c>
      <c r="M15" s="178">
        <v>4.3265734265734261</v>
      </c>
      <c r="N15" s="426">
        <v>6.8211991434689505</v>
      </c>
      <c r="O15" s="426">
        <v>6.8869100623330368</v>
      </c>
      <c r="P15" s="426">
        <v>5.09</v>
      </c>
      <c r="Q15" s="426">
        <v>5.0967394233360279</v>
      </c>
      <c r="R15" s="426">
        <v>7.2181656277827244</v>
      </c>
      <c r="S15" s="426">
        <v>5.0775906074527821</v>
      </c>
      <c r="T15" s="426">
        <v>7.3859804791481807</v>
      </c>
      <c r="U15" s="426">
        <v>6.7197392923649906</v>
      </c>
      <c r="V15" s="426">
        <v>9.2855721393034827</v>
      </c>
      <c r="W15" s="706"/>
      <c r="X15" s="706"/>
      <c r="Y15" s="706"/>
      <c r="Z15" s="706"/>
      <c r="AA15" s="706"/>
      <c r="AB15" s="706"/>
      <c r="AC15" s="109"/>
      <c r="AD15" s="109"/>
      <c r="AE15" s="109"/>
      <c r="AF15" s="109"/>
    </row>
    <row r="16" spans="1:32" x14ac:dyDescent="0.2">
      <c r="A16" s="79" t="s">
        <v>185</v>
      </c>
      <c r="B16" s="79"/>
      <c r="C16" s="79"/>
      <c r="D16" s="79"/>
      <c r="E16" s="107">
        <v>8.9</v>
      </c>
      <c r="F16" s="107">
        <v>9.1</v>
      </c>
      <c r="G16" s="107">
        <v>12.9</v>
      </c>
      <c r="H16" s="107">
        <v>9.1</v>
      </c>
      <c r="I16" s="107">
        <v>10.7</v>
      </c>
      <c r="J16" s="178">
        <v>11.5</v>
      </c>
      <c r="K16" s="178">
        <v>7.13</v>
      </c>
      <c r="L16" s="178">
        <v>6.2385008517887561</v>
      </c>
      <c r="M16" s="178">
        <v>8.1663405088062628</v>
      </c>
      <c r="N16" s="426">
        <v>11.798932384341636</v>
      </c>
      <c r="O16" s="426">
        <v>10.311244979919678</v>
      </c>
      <c r="P16" s="426">
        <v>8.85</v>
      </c>
      <c r="Q16" s="426">
        <v>9.4190476190476193</v>
      </c>
      <c r="R16" s="426">
        <v>10.311244979919678</v>
      </c>
      <c r="S16" s="426">
        <v>12.418353576248313</v>
      </c>
      <c r="T16" s="426">
        <v>14.511377245508982</v>
      </c>
      <c r="U16" s="426">
        <v>16.811577752553916</v>
      </c>
      <c r="V16" s="426">
        <v>32.990666666666669</v>
      </c>
      <c r="W16" s="706"/>
      <c r="X16" s="706"/>
      <c r="Y16" s="706"/>
      <c r="Z16" s="706"/>
      <c r="AA16" s="706"/>
      <c r="AB16" s="706"/>
      <c r="AC16" s="109"/>
      <c r="AD16" s="109"/>
      <c r="AE16" s="109"/>
      <c r="AF16" s="109"/>
    </row>
    <row r="17" spans="1:32" x14ac:dyDescent="0.2">
      <c r="A17" s="79" t="s">
        <v>4</v>
      </c>
      <c r="B17" s="79"/>
      <c r="C17" s="79"/>
      <c r="D17" s="79"/>
      <c r="E17" s="107">
        <v>9</v>
      </c>
      <c r="F17" s="107">
        <v>9.8000000000000007</v>
      </c>
      <c r="G17" s="107">
        <v>11.8</v>
      </c>
      <c r="H17" s="107">
        <v>10.3</v>
      </c>
      <c r="I17" s="107">
        <v>8.8000000000000007</v>
      </c>
      <c r="J17" s="178">
        <v>9.5</v>
      </c>
      <c r="K17" s="178">
        <v>6.81</v>
      </c>
      <c r="L17" s="178">
        <v>5.5454545454545459</v>
      </c>
      <c r="M17" s="178">
        <v>10.238747553816047</v>
      </c>
      <c r="N17" s="426">
        <v>13.253968253968255</v>
      </c>
      <c r="O17" s="426">
        <v>11.927868852459016</v>
      </c>
      <c r="P17" s="426">
        <v>13.96</v>
      </c>
      <c r="Q17" s="426">
        <v>16.864864864864863</v>
      </c>
      <c r="R17" s="426">
        <v>9.6590163934426236</v>
      </c>
      <c r="S17" s="426">
        <v>9.3739376770538243</v>
      </c>
      <c r="T17" s="426">
        <v>27.126036484245439</v>
      </c>
      <c r="U17" s="426">
        <v>17.955696202531644</v>
      </c>
      <c r="V17" s="426">
        <v>17.29054054054054</v>
      </c>
      <c r="W17" s="706"/>
      <c r="X17" s="706"/>
      <c r="Y17" s="706"/>
      <c r="Z17" s="706"/>
      <c r="AA17" s="706"/>
      <c r="AB17" s="706"/>
      <c r="AC17" s="109"/>
      <c r="AD17" s="109"/>
      <c r="AE17" s="109"/>
      <c r="AF17" s="109"/>
    </row>
    <row r="18" spans="1:32" x14ac:dyDescent="0.2">
      <c r="A18" s="79" t="s">
        <v>199</v>
      </c>
      <c r="B18" s="79"/>
      <c r="C18" s="79"/>
      <c r="D18" s="79"/>
      <c r="E18" s="107">
        <v>0.8</v>
      </c>
      <c r="F18" s="107">
        <v>1</v>
      </c>
      <c r="G18" s="107">
        <v>0.5</v>
      </c>
      <c r="H18" s="107">
        <v>1</v>
      </c>
      <c r="I18" s="107">
        <v>1</v>
      </c>
      <c r="J18" s="178">
        <v>1.5</v>
      </c>
      <c r="K18" s="178">
        <v>0.12</v>
      </c>
      <c r="L18" s="178">
        <v>2</v>
      </c>
      <c r="M18" s="178">
        <v>1.0714285714285714</v>
      </c>
      <c r="N18" s="426">
        <v>0.75126903553299496</v>
      </c>
      <c r="O18" s="426">
        <v>1.3287197231833909</v>
      </c>
      <c r="P18" s="426">
        <v>1.54</v>
      </c>
      <c r="Q18" s="426">
        <v>3.5147058823529411</v>
      </c>
      <c r="R18" s="426">
        <v>1.8477508650519032</v>
      </c>
      <c r="S18" s="426">
        <v>2.8412698412698414</v>
      </c>
      <c r="T18" s="426">
        <v>2.0838709677419356</v>
      </c>
      <c r="U18" s="426">
        <v>3.7324675324675325</v>
      </c>
      <c r="V18" s="426">
        <v>0.8</v>
      </c>
      <c r="W18" s="706"/>
      <c r="X18" s="706"/>
      <c r="Y18" s="706"/>
      <c r="Z18" s="706"/>
      <c r="AA18" s="706"/>
      <c r="AB18" s="706"/>
      <c r="AC18" s="109"/>
      <c r="AD18" s="109"/>
      <c r="AE18" s="109"/>
      <c r="AF18" s="109"/>
    </row>
    <row r="19" spans="1:32" s="75" customFormat="1" ht="20.100000000000001" customHeight="1" x14ac:dyDescent="0.2">
      <c r="A19" s="81" t="s">
        <v>5</v>
      </c>
      <c r="B19" s="81"/>
      <c r="C19" s="81"/>
      <c r="D19" s="81"/>
      <c r="E19" s="108">
        <v>5.6</v>
      </c>
      <c r="F19" s="108">
        <v>6.1</v>
      </c>
      <c r="G19" s="108">
        <v>5.6</v>
      </c>
      <c r="H19" s="108">
        <v>4.2</v>
      </c>
      <c r="I19" s="108">
        <v>5.5</v>
      </c>
      <c r="J19" s="108">
        <v>6.3</v>
      </c>
      <c r="K19" s="108">
        <v>4.6399999999999997</v>
      </c>
      <c r="L19" s="108">
        <v>4.0079707738292925</v>
      </c>
      <c r="M19" s="108">
        <v>5.15</v>
      </c>
      <c r="N19" s="427">
        <v>7.386587771203156</v>
      </c>
      <c r="O19" s="427">
        <v>7.5720552752796664</v>
      </c>
      <c r="P19" s="427">
        <v>6.59</v>
      </c>
      <c r="Q19" s="427">
        <v>5.3891705069124427</v>
      </c>
      <c r="R19" s="427">
        <v>7.9826716385172185</v>
      </c>
      <c r="S19" s="427">
        <v>6.6979231246125233</v>
      </c>
      <c r="T19" s="427">
        <v>10.102006996869822</v>
      </c>
      <c r="U19" s="427">
        <v>9.9365263506794825</v>
      </c>
      <c r="V19" s="427">
        <v>12</v>
      </c>
      <c r="W19" s="706"/>
      <c r="X19" s="706"/>
      <c r="Y19" s="706"/>
      <c r="Z19" s="706"/>
      <c r="AA19" s="706"/>
      <c r="AB19" s="706"/>
      <c r="AC19" s="109"/>
      <c r="AD19" s="109"/>
      <c r="AE19" s="109"/>
      <c r="AF19" s="109"/>
    </row>
    <row r="20" spans="1:32" x14ac:dyDescent="0.2">
      <c r="W20" s="706"/>
      <c r="X20" s="706"/>
      <c r="Y20" s="706"/>
      <c r="Z20" s="706"/>
      <c r="AA20" s="706"/>
      <c r="AB20" s="706"/>
      <c r="AC20" s="109"/>
      <c r="AD20" s="109"/>
      <c r="AE20" s="109"/>
      <c r="AF20" s="109"/>
    </row>
    <row r="21" spans="1:32" s="82" customFormat="1" ht="25.15" customHeight="1" x14ac:dyDescent="0.2">
      <c r="A21" s="73" t="str">
        <f>Index!B63</f>
        <v>Table 6h    Visitors to Majuro by usual residence:  2004 to 2018</v>
      </c>
      <c r="W21" s="706"/>
      <c r="X21" s="706"/>
      <c r="Y21" s="706"/>
      <c r="Z21" s="706"/>
      <c r="AA21" s="706"/>
      <c r="AB21" s="706"/>
      <c r="AC21" s="109"/>
      <c r="AD21" s="109"/>
      <c r="AE21" s="109"/>
      <c r="AF21" s="109"/>
    </row>
    <row r="22" spans="1:32" s="82" customFormat="1" ht="25.15" customHeight="1" x14ac:dyDescent="0.2">
      <c r="A22" s="105" t="s">
        <v>197</v>
      </c>
      <c r="B22" s="53">
        <v>1998</v>
      </c>
      <c r="C22" s="53">
        <v>1999</v>
      </c>
      <c r="D22" s="53">
        <v>2000</v>
      </c>
      <c r="E22" s="53">
        <v>2001</v>
      </c>
      <c r="F22" s="347" t="s">
        <v>767</v>
      </c>
      <c r="G22" s="347" t="s">
        <v>768</v>
      </c>
      <c r="H22" s="53">
        <v>2004</v>
      </c>
      <c r="I22" s="53">
        <v>2005</v>
      </c>
      <c r="J22" s="347" t="s">
        <v>765</v>
      </c>
      <c r="K22" s="53">
        <v>2007</v>
      </c>
      <c r="L22" s="53">
        <v>2008</v>
      </c>
      <c r="M22" s="53">
        <v>2009</v>
      </c>
      <c r="N22" s="53">
        <v>2010</v>
      </c>
      <c r="O22" s="96">
        <v>2011</v>
      </c>
      <c r="P22" s="96">
        <v>2012</v>
      </c>
      <c r="Q22" s="96">
        <v>2013</v>
      </c>
      <c r="R22" s="96" t="s">
        <v>762</v>
      </c>
      <c r="S22" s="347">
        <v>2015</v>
      </c>
      <c r="T22" s="347">
        <v>2016</v>
      </c>
      <c r="U22" s="347">
        <v>2017</v>
      </c>
      <c r="V22" s="347">
        <v>2018</v>
      </c>
      <c r="W22" s="706"/>
      <c r="X22" s="706"/>
      <c r="Y22" s="706"/>
      <c r="Z22" s="706"/>
      <c r="AA22" s="706"/>
      <c r="AB22" s="706"/>
      <c r="AC22" s="109"/>
      <c r="AD22" s="109"/>
      <c r="AE22" s="109"/>
      <c r="AF22" s="109"/>
    </row>
    <row r="23" spans="1:32" ht="20.100000000000001" customHeight="1" x14ac:dyDescent="0.2">
      <c r="A23" s="46" t="s">
        <v>187</v>
      </c>
      <c r="B23" s="109">
        <v>1975</v>
      </c>
      <c r="C23" s="109">
        <v>2071</v>
      </c>
      <c r="D23" s="109">
        <v>2022</v>
      </c>
      <c r="E23" s="109">
        <v>1994</v>
      </c>
      <c r="F23" s="109">
        <v>2156</v>
      </c>
      <c r="G23" s="109">
        <v>2189</v>
      </c>
      <c r="H23" s="109">
        <v>2099</v>
      </c>
      <c r="I23" s="109">
        <v>2554</v>
      </c>
      <c r="J23" s="109">
        <v>1831</v>
      </c>
      <c r="K23" s="109">
        <v>1690</v>
      </c>
      <c r="L23" s="109">
        <v>1480</v>
      </c>
      <c r="M23" s="109">
        <v>1547</v>
      </c>
      <c r="N23" s="109">
        <v>1332</v>
      </c>
      <c r="O23" s="109">
        <v>1615</v>
      </c>
      <c r="P23" s="109">
        <v>1357</v>
      </c>
      <c r="Q23" s="109">
        <v>1557</v>
      </c>
      <c r="R23" s="109">
        <v>1183</v>
      </c>
      <c r="S23" s="109">
        <v>2485</v>
      </c>
      <c r="T23" s="109">
        <v>1630</v>
      </c>
      <c r="U23" s="109">
        <v>1478</v>
      </c>
      <c r="V23" s="109">
        <v>1547</v>
      </c>
      <c r="W23" s="706"/>
      <c r="X23" s="706"/>
      <c r="Y23" s="706"/>
      <c r="Z23" s="706"/>
      <c r="AA23" s="706"/>
      <c r="AB23" s="706"/>
      <c r="AC23" s="109"/>
      <c r="AD23" s="109"/>
      <c r="AE23" s="109"/>
      <c r="AF23" s="109"/>
    </row>
    <row r="24" spans="1:32" x14ac:dyDescent="0.2">
      <c r="A24" s="46" t="s">
        <v>188</v>
      </c>
      <c r="B24" s="109">
        <v>229</v>
      </c>
      <c r="C24" s="109">
        <v>223</v>
      </c>
      <c r="D24" s="109">
        <v>202</v>
      </c>
      <c r="E24" s="109">
        <v>222</v>
      </c>
      <c r="F24" s="109">
        <v>263</v>
      </c>
      <c r="G24" s="109">
        <v>279</v>
      </c>
      <c r="H24" s="109">
        <v>277</v>
      </c>
      <c r="I24" s="109">
        <v>578</v>
      </c>
      <c r="J24" s="109">
        <v>293</v>
      </c>
      <c r="K24" s="109">
        <v>496</v>
      </c>
      <c r="L24" s="109">
        <v>275</v>
      </c>
      <c r="M24" s="109">
        <v>271</v>
      </c>
      <c r="N24" s="109">
        <v>274</v>
      </c>
      <c r="O24" s="109">
        <v>313</v>
      </c>
      <c r="P24" s="109">
        <v>374</v>
      </c>
      <c r="Q24" s="109">
        <v>274</v>
      </c>
      <c r="R24" s="109">
        <v>270</v>
      </c>
      <c r="S24" s="109">
        <v>478</v>
      </c>
      <c r="T24" s="109">
        <v>401</v>
      </c>
      <c r="U24" s="109">
        <v>477</v>
      </c>
      <c r="V24" s="109">
        <v>439</v>
      </c>
      <c r="W24" s="706"/>
      <c r="X24" s="706"/>
      <c r="Y24" s="706"/>
      <c r="Z24" s="706"/>
      <c r="AA24" s="706"/>
      <c r="AB24" s="706"/>
      <c r="AC24" s="109"/>
      <c r="AD24" s="109"/>
      <c r="AE24" s="109"/>
      <c r="AF24" s="109"/>
    </row>
    <row r="25" spans="1:32" x14ac:dyDescent="0.2">
      <c r="A25" s="46" t="s">
        <v>189</v>
      </c>
      <c r="B25" s="109">
        <v>1318</v>
      </c>
      <c r="C25" s="109">
        <v>864</v>
      </c>
      <c r="D25" s="109">
        <v>1181</v>
      </c>
      <c r="E25" s="109">
        <v>1070</v>
      </c>
      <c r="F25" s="109">
        <v>1072</v>
      </c>
      <c r="G25" s="109">
        <v>1650</v>
      </c>
      <c r="H25" s="109">
        <v>1669</v>
      </c>
      <c r="I25" s="109">
        <v>2024</v>
      </c>
      <c r="J25" s="109">
        <v>1236</v>
      </c>
      <c r="K25" s="109">
        <v>1024</v>
      </c>
      <c r="L25" s="109">
        <v>965</v>
      </c>
      <c r="M25" s="109">
        <v>665</v>
      </c>
      <c r="N25" s="109">
        <v>1279</v>
      </c>
      <c r="O25" s="109">
        <v>1061</v>
      </c>
      <c r="P25" s="109">
        <v>1275</v>
      </c>
      <c r="Q25" s="424">
        <v>1310</v>
      </c>
      <c r="R25" s="424">
        <v>2092</v>
      </c>
      <c r="S25" s="424">
        <v>1663</v>
      </c>
      <c r="T25" s="424">
        <v>1655</v>
      </c>
      <c r="U25" s="424">
        <v>1961</v>
      </c>
      <c r="V25" s="424">
        <v>2655</v>
      </c>
      <c r="W25" s="706"/>
      <c r="X25" s="706"/>
      <c r="Y25" s="706"/>
      <c r="Z25" s="706"/>
      <c r="AA25" s="706"/>
      <c r="AB25" s="706"/>
      <c r="AC25" s="109"/>
      <c r="AD25" s="109"/>
      <c r="AE25" s="109"/>
      <c r="AF25" s="109"/>
    </row>
    <row r="26" spans="1:32" x14ac:dyDescent="0.2">
      <c r="A26" s="46" t="s">
        <v>190</v>
      </c>
      <c r="B26" s="109">
        <v>89</v>
      </c>
      <c r="C26" s="109">
        <v>91</v>
      </c>
      <c r="D26" s="109">
        <v>129</v>
      </c>
      <c r="E26" s="109">
        <v>115</v>
      </c>
      <c r="F26" s="109">
        <v>147</v>
      </c>
      <c r="G26" s="109">
        <v>196</v>
      </c>
      <c r="H26" s="109">
        <v>160</v>
      </c>
      <c r="I26" s="109">
        <v>404</v>
      </c>
      <c r="J26" s="109">
        <v>180</v>
      </c>
      <c r="K26" s="109">
        <v>275</v>
      </c>
      <c r="L26" s="109">
        <v>177</v>
      </c>
      <c r="M26" s="109">
        <v>153</v>
      </c>
      <c r="N26" s="109">
        <v>144</v>
      </c>
      <c r="O26" s="109">
        <v>137</v>
      </c>
      <c r="P26" s="109">
        <v>174</v>
      </c>
      <c r="Q26" s="109">
        <v>168</v>
      </c>
      <c r="R26" s="109">
        <v>175</v>
      </c>
      <c r="S26" s="109">
        <v>350</v>
      </c>
      <c r="T26" s="109">
        <v>218</v>
      </c>
      <c r="U26" s="109">
        <v>281</v>
      </c>
      <c r="V26" s="109">
        <v>234</v>
      </c>
      <c r="W26" s="706"/>
      <c r="X26" s="706"/>
      <c r="Y26" s="706"/>
      <c r="Z26" s="706"/>
      <c r="AA26" s="706"/>
      <c r="AB26" s="706"/>
      <c r="AC26" s="109"/>
      <c r="AD26" s="109"/>
      <c r="AE26" s="109"/>
      <c r="AF26" s="109"/>
    </row>
    <row r="27" spans="1:32" x14ac:dyDescent="0.2">
      <c r="A27" s="46" t="s">
        <v>191</v>
      </c>
      <c r="B27" s="109">
        <v>104</v>
      </c>
      <c r="C27" s="109">
        <v>100</v>
      </c>
      <c r="D27" s="109">
        <v>856</v>
      </c>
      <c r="E27" s="109">
        <v>940</v>
      </c>
      <c r="F27" s="109">
        <v>828</v>
      </c>
      <c r="G27" s="109">
        <v>961</v>
      </c>
      <c r="H27" s="109">
        <v>984</v>
      </c>
      <c r="I27" s="109">
        <v>1565</v>
      </c>
      <c r="J27" s="109">
        <v>907</v>
      </c>
      <c r="K27" s="109">
        <v>1600</v>
      </c>
      <c r="L27" s="109">
        <v>1427</v>
      </c>
      <c r="M27" s="109">
        <v>1349</v>
      </c>
      <c r="N27" s="109">
        <v>557</v>
      </c>
      <c r="O27" s="109">
        <v>435</v>
      </c>
      <c r="P27" s="109">
        <v>480</v>
      </c>
      <c r="Q27" s="109">
        <v>341</v>
      </c>
      <c r="R27" s="109">
        <v>582</v>
      </c>
      <c r="S27" s="109">
        <v>464</v>
      </c>
      <c r="T27" s="109">
        <v>443</v>
      </c>
      <c r="U27" s="109">
        <v>434</v>
      </c>
      <c r="V27" s="109">
        <v>444</v>
      </c>
      <c r="W27" s="706"/>
      <c r="X27" s="706"/>
      <c r="Y27" s="706"/>
      <c r="Z27" s="706"/>
      <c r="AA27" s="706"/>
      <c r="AB27" s="706"/>
      <c r="AC27" s="109"/>
      <c r="AD27" s="109"/>
      <c r="AE27" s="109"/>
      <c r="AF27" s="109"/>
    </row>
    <row r="28" spans="1:32" x14ac:dyDescent="0.2">
      <c r="A28" s="46" t="s">
        <v>192</v>
      </c>
      <c r="B28" s="109">
        <v>670</v>
      </c>
      <c r="C28" s="109">
        <v>585</v>
      </c>
      <c r="D28" s="109">
        <v>211</v>
      </c>
      <c r="E28" s="109">
        <v>353</v>
      </c>
      <c r="F28" s="109">
        <v>347</v>
      </c>
      <c r="G28" s="109">
        <v>209</v>
      </c>
      <c r="H28" s="109">
        <v>321</v>
      </c>
      <c r="I28" s="109">
        <v>476</v>
      </c>
      <c r="J28" s="109">
        <v>228</v>
      </c>
      <c r="K28" s="109">
        <v>311</v>
      </c>
      <c r="L28" s="109">
        <v>375</v>
      </c>
      <c r="M28" s="109">
        <v>255</v>
      </c>
      <c r="N28" s="109">
        <v>404</v>
      </c>
      <c r="O28" s="109">
        <v>378</v>
      </c>
      <c r="P28" s="109">
        <v>378</v>
      </c>
      <c r="Q28" s="109">
        <v>187</v>
      </c>
      <c r="R28" s="109">
        <v>512</v>
      </c>
      <c r="S28" s="109">
        <v>401</v>
      </c>
      <c r="T28" s="109">
        <v>413</v>
      </c>
      <c r="U28" s="109">
        <v>466</v>
      </c>
      <c r="V28" s="109">
        <v>439</v>
      </c>
      <c r="W28" s="706"/>
      <c r="X28" s="706"/>
      <c r="Y28" s="706"/>
      <c r="Z28" s="706"/>
      <c r="AA28" s="706"/>
      <c r="AB28" s="706"/>
      <c r="AC28" s="109"/>
      <c r="AD28" s="109"/>
      <c r="AE28" s="109"/>
      <c r="AF28" s="109"/>
    </row>
    <row r="29" spans="1:32" x14ac:dyDescent="0.2">
      <c r="A29" s="46" t="s">
        <v>193</v>
      </c>
      <c r="B29" s="109">
        <v>165</v>
      </c>
      <c r="C29" s="109">
        <v>85</v>
      </c>
      <c r="D29" s="109">
        <v>83</v>
      </c>
      <c r="E29" s="109">
        <v>80</v>
      </c>
      <c r="F29" s="109">
        <v>159</v>
      </c>
      <c r="G29" s="109">
        <v>57</v>
      </c>
      <c r="H29" s="109">
        <v>87</v>
      </c>
      <c r="I29" s="109">
        <v>142</v>
      </c>
      <c r="J29" s="109">
        <v>58</v>
      </c>
      <c r="K29" s="109">
        <v>157</v>
      </c>
      <c r="L29" s="109">
        <v>61</v>
      </c>
      <c r="M29" s="109">
        <v>89</v>
      </c>
      <c r="N29" s="109">
        <v>79</v>
      </c>
      <c r="O29" s="109">
        <v>83</v>
      </c>
      <c r="P29" s="109">
        <v>109</v>
      </c>
      <c r="Q29" s="109">
        <v>147</v>
      </c>
      <c r="R29" s="109">
        <v>137</v>
      </c>
      <c r="S29" s="109">
        <v>157</v>
      </c>
      <c r="T29" s="109">
        <v>176</v>
      </c>
      <c r="U29" s="109">
        <v>145</v>
      </c>
      <c r="V29" s="109">
        <v>151</v>
      </c>
      <c r="W29" s="706"/>
      <c r="X29" s="706"/>
      <c r="Y29" s="706"/>
      <c r="Z29" s="706"/>
      <c r="AA29" s="706"/>
      <c r="AB29" s="706"/>
      <c r="AC29" s="109"/>
      <c r="AD29" s="109"/>
      <c r="AE29" s="109"/>
      <c r="AF29" s="109"/>
    </row>
    <row r="30" spans="1:32" x14ac:dyDescent="0.2">
      <c r="A30" s="46" t="s">
        <v>194</v>
      </c>
      <c r="B30" s="109">
        <v>211</v>
      </c>
      <c r="C30" s="109">
        <v>280</v>
      </c>
      <c r="D30" s="109">
        <v>170</v>
      </c>
      <c r="E30" s="109">
        <v>180</v>
      </c>
      <c r="F30" s="109">
        <v>239</v>
      </c>
      <c r="G30" s="109">
        <v>245</v>
      </c>
      <c r="H30" s="109">
        <v>192</v>
      </c>
      <c r="I30" s="109">
        <v>532</v>
      </c>
      <c r="J30" s="109">
        <v>204</v>
      </c>
      <c r="K30" s="109">
        <v>255</v>
      </c>
      <c r="L30" s="109">
        <v>236</v>
      </c>
      <c r="M30" s="109">
        <v>196</v>
      </c>
      <c r="N30" s="109">
        <v>216</v>
      </c>
      <c r="O30" s="109">
        <v>194</v>
      </c>
      <c r="P30" s="109">
        <v>219</v>
      </c>
      <c r="Q30" s="109">
        <v>163</v>
      </c>
      <c r="R30" s="109">
        <v>185</v>
      </c>
      <c r="S30" s="109">
        <v>227</v>
      </c>
      <c r="T30" s="109">
        <v>246</v>
      </c>
      <c r="U30" s="109">
        <v>383</v>
      </c>
      <c r="V30" s="109">
        <v>268</v>
      </c>
      <c r="W30" s="706"/>
      <c r="X30" s="706"/>
      <c r="Y30" s="706"/>
      <c r="Z30" s="706"/>
      <c r="AA30" s="706"/>
      <c r="AB30" s="706"/>
      <c r="AC30" s="109"/>
      <c r="AD30" s="109"/>
      <c r="AE30" s="109"/>
      <c r="AF30" s="109"/>
    </row>
    <row r="31" spans="1:32" x14ac:dyDescent="0.2">
      <c r="A31" s="46" t="s">
        <v>195</v>
      </c>
      <c r="B31" s="109">
        <v>240</v>
      </c>
      <c r="C31" s="109">
        <v>223</v>
      </c>
      <c r="D31" s="109">
        <v>181</v>
      </c>
      <c r="E31" s="109">
        <v>228</v>
      </c>
      <c r="F31" s="109">
        <v>489</v>
      </c>
      <c r="G31" s="109">
        <v>1021</v>
      </c>
      <c r="H31" s="109">
        <v>936</v>
      </c>
      <c r="I31" s="109">
        <v>731</v>
      </c>
      <c r="J31" s="109">
        <v>565</v>
      </c>
      <c r="K31" s="109">
        <v>320</v>
      </c>
      <c r="L31" s="109">
        <v>324</v>
      </c>
      <c r="M31" s="109">
        <v>207</v>
      </c>
      <c r="N31" s="109">
        <v>85</v>
      </c>
      <c r="O31" s="109">
        <v>70</v>
      </c>
      <c r="P31" s="109">
        <v>496</v>
      </c>
      <c r="Q31" s="109">
        <v>129</v>
      </c>
      <c r="R31" s="109">
        <v>147</v>
      </c>
      <c r="S31" s="109">
        <v>125</v>
      </c>
      <c r="T31" s="109">
        <v>170</v>
      </c>
      <c r="U31" s="109">
        <v>315</v>
      </c>
      <c r="V31" s="109">
        <v>238</v>
      </c>
      <c r="W31" s="706"/>
      <c r="X31" s="706"/>
      <c r="Y31" s="706"/>
      <c r="Z31" s="706"/>
      <c r="AA31" s="706"/>
      <c r="AB31" s="706"/>
      <c r="AC31" s="109"/>
      <c r="AD31" s="109"/>
      <c r="AE31" s="109"/>
      <c r="AF31" s="109"/>
    </row>
    <row r="32" spans="1:32" x14ac:dyDescent="0.2">
      <c r="A32" s="46" t="s">
        <v>196</v>
      </c>
      <c r="B32" s="109">
        <v>43</v>
      </c>
      <c r="C32" s="109">
        <v>100</v>
      </c>
      <c r="D32" s="109">
        <v>211</v>
      </c>
      <c r="E32" s="109">
        <v>262</v>
      </c>
      <c r="F32" s="109">
        <v>302</v>
      </c>
      <c r="G32" s="109">
        <v>388</v>
      </c>
      <c r="H32" s="109">
        <v>2282</v>
      </c>
      <c r="I32" s="109">
        <v>167</v>
      </c>
      <c r="J32" s="109">
        <v>278</v>
      </c>
      <c r="K32" s="109">
        <v>831</v>
      </c>
      <c r="L32" s="109">
        <v>702</v>
      </c>
      <c r="M32" s="109">
        <v>640</v>
      </c>
      <c r="N32" s="109">
        <v>153</v>
      </c>
      <c r="O32" s="109">
        <v>273</v>
      </c>
      <c r="P32" s="109">
        <v>106</v>
      </c>
      <c r="Q32" s="109">
        <v>64</v>
      </c>
      <c r="R32" s="109">
        <v>93</v>
      </c>
      <c r="S32" s="109">
        <v>102</v>
      </c>
      <c r="T32" s="109">
        <v>79</v>
      </c>
      <c r="U32" s="109">
        <v>94</v>
      </c>
      <c r="V32" s="109">
        <v>114</v>
      </c>
      <c r="W32" s="706"/>
      <c r="X32" s="706"/>
      <c r="Y32" s="706"/>
      <c r="Z32" s="706"/>
      <c r="AA32" s="706"/>
      <c r="AB32" s="706"/>
      <c r="AC32" s="109"/>
      <c r="AD32" s="109"/>
      <c r="AE32" s="109"/>
      <c r="AF32" s="109"/>
    </row>
    <row r="33" spans="1:32" s="75" customFormat="1" ht="20.100000000000001" customHeight="1" x14ac:dyDescent="0.2">
      <c r="A33" s="47" t="s">
        <v>5</v>
      </c>
      <c r="B33" s="92">
        <v>5044</v>
      </c>
      <c r="C33" s="92">
        <v>4622</v>
      </c>
      <c r="D33" s="92">
        <v>5246</v>
      </c>
      <c r="E33" s="92">
        <v>5444</v>
      </c>
      <c r="F33" s="92">
        <v>6002</v>
      </c>
      <c r="G33" s="92">
        <v>7195</v>
      </c>
      <c r="H33" s="92">
        <v>9007</v>
      </c>
      <c r="I33" s="92">
        <f t="shared" ref="I33:U33" si="3">SUM(I23:I32)</f>
        <v>9173</v>
      </c>
      <c r="J33" s="92">
        <f t="shared" si="3"/>
        <v>5780</v>
      </c>
      <c r="K33" s="92">
        <f t="shared" si="3"/>
        <v>6959</v>
      </c>
      <c r="L33" s="92">
        <f t="shared" si="3"/>
        <v>6022</v>
      </c>
      <c r="M33" s="92">
        <f t="shared" si="3"/>
        <v>5372</v>
      </c>
      <c r="N33" s="92">
        <f t="shared" si="3"/>
        <v>4523</v>
      </c>
      <c r="O33" s="92">
        <f t="shared" si="3"/>
        <v>4559</v>
      </c>
      <c r="P33" s="92">
        <f t="shared" si="3"/>
        <v>4968</v>
      </c>
      <c r="Q33" s="92">
        <f t="shared" si="3"/>
        <v>4340</v>
      </c>
      <c r="R33" s="92">
        <f t="shared" si="3"/>
        <v>5376</v>
      </c>
      <c r="S33" s="92">
        <f t="shared" si="3"/>
        <v>6452</v>
      </c>
      <c r="T33" s="92">
        <f t="shared" si="3"/>
        <v>5431</v>
      </c>
      <c r="U33" s="92">
        <f t="shared" si="3"/>
        <v>6034</v>
      </c>
      <c r="V33" s="92">
        <f>SUM(V23:V32)</f>
        <v>6529</v>
      </c>
      <c r="W33" s="706"/>
      <c r="X33" s="706"/>
      <c r="Y33" s="706"/>
      <c r="Z33" s="706"/>
      <c r="AA33" s="706"/>
      <c r="AB33" s="706"/>
      <c r="AC33" s="109"/>
      <c r="AD33" s="109"/>
      <c r="AE33" s="109"/>
      <c r="AF33" s="109"/>
    </row>
    <row r="34" spans="1:32" ht="15" customHeight="1" x14ac:dyDescent="0.2">
      <c r="A34" s="428" t="s">
        <v>766</v>
      </c>
      <c r="B34" s="103"/>
      <c r="C34" s="103"/>
      <c r="D34" s="103"/>
      <c r="E34" s="80"/>
      <c r="F34" s="428" t="s">
        <v>764</v>
      </c>
      <c r="G34" s="103"/>
      <c r="H34" s="103"/>
      <c r="I34" s="103"/>
      <c r="W34" s="706"/>
      <c r="X34" s="706"/>
      <c r="Y34" s="706"/>
      <c r="Z34" s="706"/>
      <c r="AA34" s="706"/>
      <c r="AB34" s="706"/>
      <c r="AC34" s="109"/>
      <c r="AD34" s="109"/>
      <c r="AE34" s="109"/>
      <c r="AF34" s="109"/>
    </row>
    <row r="35" spans="1:32" ht="15" customHeight="1" x14ac:dyDescent="0.2">
      <c r="A35" s="428" t="s">
        <v>763</v>
      </c>
      <c r="B35" s="103"/>
      <c r="C35" s="103"/>
      <c r="D35" s="103"/>
      <c r="E35" s="80"/>
      <c r="F35" s="103"/>
      <c r="G35" s="103"/>
      <c r="H35" s="103"/>
      <c r="I35" s="103"/>
    </row>
    <row r="36" spans="1:32" ht="15" customHeight="1" x14ac:dyDescent="0.2">
      <c r="A36" s="80" t="s">
        <v>271</v>
      </c>
      <c r="B36" s="103"/>
      <c r="C36" s="103"/>
      <c r="D36" s="103"/>
      <c r="E36" s="80"/>
      <c r="F36" s="103"/>
      <c r="G36" s="103"/>
      <c r="H36" s="103"/>
      <c r="I36" s="103"/>
    </row>
    <row r="37" spans="1:32" x14ac:dyDescent="0.2">
      <c r="A37" s="103" t="s">
        <v>198</v>
      </c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5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AT128"/>
  <sheetViews>
    <sheetView view="pageBreakPreview" zoomScale="90" zoomScaleNormal="80" zoomScaleSheetLayoutView="90" zoomScalePageLayoutView="80" workbookViewId="0">
      <pane xSplit="1" ySplit="2" topLeftCell="N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28515625" defaultRowHeight="12.75" outlineLevelCol="1" x14ac:dyDescent="0.2"/>
  <cols>
    <col min="1" max="1" width="37.7109375" style="46" customWidth="1"/>
    <col min="2" max="6" width="9.28515625" style="46" hidden="1" customWidth="1" outlineLevel="1"/>
    <col min="7" max="13" width="9" style="50" hidden="1" customWidth="1" outlineLevel="1"/>
    <col min="14" max="14" width="9" style="50" customWidth="1" collapsed="1"/>
    <col min="15" max="23" width="9" style="50" customWidth="1"/>
    <col min="24" max="25" width="9" style="50" hidden="1" customWidth="1" outlineLevel="1"/>
    <col min="26" max="26" width="9" style="50" customWidth="1" collapsed="1"/>
    <col min="27" max="29" width="9" style="50" hidden="1" customWidth="1" outlineLevel="1"/>
    <col min="30" max="30" width="9" style="50" customWidth="1" collapsed="1"/>
    <col min="31" max="33" width="9" style="50" hidden="1" customWidth="1" outlineLevel="1"/>
    <col min="34" max="34" width="9" style="50" customWidth="1" collapsed="1"/>
    <col min="35" max="35" width="9" style="46" hidden="1" customWidth="1" outlineLevel="1"/>
    <col min="36" max="37" width="9.28515625" style="46" hidden="1" customWidth="1" outlineLevel="1"/>
    <col min="38" max="38" width="9.28515625" style="46" collapsed="1"/>
    <col min="39" max="41" width="9.28515625" style="46" hidden="1" customWidth="1" outlineLevel="1"/>
    <col min="42" max="42" width="9.28515625" style="46" collapsed="1"/>
    <col min="43" max="45" width="9.28515625" style="46" hidden="1" customWidth="1" outlineLevel="1"/>
    <col min="46" max="46" width="9.28515625" style="46" collapsed="1"/>
    <col min="47" max="16384" width="9.28515625" style="46"/>
  </cols>
  <sheetData>
    <row r="1" spans="1:43" s="82" customFormat="1" ht="25.15" customHeight="1" x14ac:dyDescent="0.2">
      <c r="A1" s="73" t="str">
        <f>Index!B65</f>
        <v>Table 7a    Assets and liabilities of deposit money Banks, FY2004-FY2018, (legacy format)</v>
      </c>
      <c r="F1" s="1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</row>
    <row r="2" spans="1:43" s="70" customFormat="1" ht="25.35" customHeight="1" x14ac:dyDescent="0.25">
      <c r="A2" s="221" t="s">
        <v>344</v>
      </c>
      <c r="B2" s="95">
        <v>1992</v>
      </c>
      <c r="C2" s="96">
        <v>1993</v>
      </c>
      <c r="D2" s="96">
        <v>1994</v>
      </c>
      <c r="E2" s="96">
        <v>1995</v>
      </c>
      <c r="F2" s="96">
        <v>1996</v>
      </c>
      <c r="G2" s="347" t="s">
        <v>325</v>
      </c>
      <c r="H2" s="347" t="s">
        <v>326</v>
      </c>
      <c r="I2" s="347" t="s">
        <v>327</v>
      </c>
      <c r="J2" s="347" t="s">
        <v>328</v>
      </c>
      <c r="K2" s="179" t="str">
        <f>IF(PubGrf="P",Sys!I3,Sys!I4)</f>
        <v>FY2001</v>
      </c>
      <c r="L2" s="179" t="str">
        <f>IF(PubGrf="P",Sys!J3,Sys!J4)</f>
        <v>FY2002</v>
      </c>
      <c r="M2" s="179" t="str">
        <f>IF(PubGrf="P",Sys!K3,Sys!K4)</f>
        <v>FY2003</v>
      </c>
      <c r="N2" s="179" t="str">
        <f>IF(PubGrf="P",Sys!L3,Sys!L4)</f>
        <v>FY2004</v>
      </c>
      <c r="O2" s="179" t="str">
        <f>IF(PubGrf="P",Sys!M3,Sys!M4)</f>
        <v>FY2005</v>
      </c>
      <c r="P2" s="179" t="str">
        <f>IF(PubGrf="P",Sys!N3,Sys!N4)</f>
        <v>FY2006</v>
      </c>
      <c r="Q2" s="179" t="str">
        <f>IF(PubGrf="P",Sys!O3,Sys!O4)</f>
        <v>FY2007</v>
      </c>
      <c r="R2" s="179" t="str">
        <f>IF(PubGrf="P",Sys!P3,Sys!P4)</f>
        <v>FY2008</v>
      </c>
      <c r="S2" s="179" t="str">
        <f>IF(PubGrf="P",Sys!Q3,Sys!Q4)</f>
        <v>FY2009</v>
      </c>
      <c r="T2" s="179" t="str">
        <f>IF(PubGrf="P",Sys!R3,Sys!R4)</f>
        <v>FY2010</v>
      </c>
      <c r="U2" s="179" t="str">
        <f>IF(PubGrf="P",Sys!S3,Sys!S4)</f>
        <v>FY2011</v>
      </c>
      <c r="V2" s="179" t="str">
        <f>IF(PubGrf="P",Sys!T3,Sys!T4)</f>
        <v>FY2012</v>
      </c>
      <c r="W2" s="179" t="str">
        <f>IF(PubGrf="P",Sys!U3,Sys!U4)</f>
        <v>FY2013</v>
      </c>
      <c r="X2" s="784" t="s">
        <v>811</v>
      </c>
      <c r="Y2" s="96" t="s">
        <v>812</v>
      </c>
      <c r="Z2" s="96" t="s">
        <v>813</v>
      </c>
      <c r="AA2" s="96" t="s">
        <v>814</v>
      </c>
      <c r="AB2" s="96" t="s">
        <v>815</v>
      </c>
      <c r="AC2" s="96" t="s">
        <v>816</v>
      </c>
      <c r="AD2" s="96" t="s">
        <v>817</v>
      </c>
      <c r="AE2" s="96" t="s">
        <v>818</v>
      </c>
      <c r="AF2" s="96" t="s">
        <v>819</v>
      </c>
      <c r="AG2" s="96" t="s">
        <v>820</v>
      </c>
      <c r="AH2" s="96" t="s">
        <v>821</v>
      </c>
      <c r="AI2" s="96" t="s">
        <v>822</v>
      </c>
      <c r="AJ2" s="96" t="s">
        <v>823</v>
      </c>
      <c r="AK2" s="96" t="s">
        <v>932</v>
      </c>
      <c r="AL2" s="96" t="s">
        <v>933</v>
      </c>
      <c r="AM2" s="96" t="s">
        <v>939</v>
      </c>
      <c r="AN2" s="347" t="s">
        <v>940</v>
      </c>
      <c r="AO2" s="347" t="s">
        <v>988</v>
      </c>
      <c r="AP2" s="96" t="s">
        <v>989</v>
      </c>
      <c r="AQ2" s="347" t="s">
        <v>990</v>
      </c>
    </row>
    <row r="3" spans="1:43" ht="20.100000000000001" customHeight="1" x14ac:dyDescent="0.2">
      <c r="A3" s="110" t="s">
        <v>323</v>
      </c>
      <c r="B3" s="111">
        <v>55.15</v>
      </c>
      <c r="C3" s="111">
        <v>56.95</v>
      </c>
      <c r="D3" s="111">
        <v>57.5</v>
      </c>
      <c r="E3" s="111">
        <v>53.1</v>
      </c>
      <c r="F3" s="111">
        <v>51.837999999999994</v>
      </c>
      <c r="G3" s="318">
        <v>55.05</v>
      </c>
      <c r="H3" s="318">
        <v>52.661500000000004</v>
      </c>
      <c r="I3" s="318">
        <v>60.6785</v>
      </c>
      <c r="J3" s="318">
        <v>71.817919696969682</v>
      </c>
      <c r="K3" s="318">
        <v>70.61418066666667</v>
      </c>
      <c r="L3" s="318">
        <v>83.296245709956708</v>
      </c>
      <c r="M3" s="318">
        <v>89.065425809523816</v>
      </c>
      <c r="N3" s="318">
        <v>94.282511333333332</v>
      </c>
      <c r="O3" s="318">
        <v>95.584828000000016</v>
      </c>
      <c r="P3" s="318">
        <v>98.322333333333319</v>
      </c>
      <c r="Q3" s="318">
        <v>109.3</v>
      </c>
      <c r="R3" s="318">
        <v>113.9</v>
      </c>
      <c r="S3" s="318">
        <v>122</v>
      </c>
      <c r="T3" s="318">
        <v>133.60000000000002</v>
      </c>
      <c r="U3" s="318">
        <v>132</v>
      </c>
      <c r="V3" s="318">
        <v>118.9</v>
      </c>
      <c r="W3" s="318">
        <v>110.84751307000001</v>
      </c>
      <c r="X3" s="318">
        <v>147.346</v>
      </c>
      <c r="Y3" s="318">
        <v>151.339</v>
      </c>
      <c r="Z3" s="318">
        <v>156.875</v>
      </c>
      <c r="AA3" s="318">
        <v>161.20599999999999</v>
      </c>
      <c r="AB3" s="318">
        <v>160.34398413</v>
      </c>
      <c r="AC3" s="318">
        <v>180.27339269999999</v>
      </c>
      <c r="AD3" s="318">
        <v>189.41100590999997</v>
      </c>
      <c r="AE3" s="318">
        <v>186.85085778999999</v>
      </c>
      <c r="AF3" s="318">
        <v>213.10312150999999</v>
      </c>
      <c r="AG3" s="318">
        <v>221.25575356000002</v>
      </c>
      <c r="AH3" s="318">
        <v>220.40353524999998</v>
      </c>
      <c r="AI3" s="318">
        <v>268.42151310999998</v>
      </c>
      <c r="AJ3" s="318">
        <v>262.78496054999999</v>
      </c>
      <c r="AK3" s="318">
        <v>266.32247762000009</v>
      </c>
      <c r="AL3" s="318">
        <v>261.75700000000001</v>
      </c>
      <c r="AM3" s="318">
        <v>295.88753630999997</v>
      </c>
      <c r="AN3" s="318">
        <v>292.26928143000004</v>
      </c>
      <c r="AO3" s="318"/>
      <c r="AP3" s="318">
        <v>256.97455324000003</v>
      </c>
      <c r="AQ3" s="318"/>
    </row>
    <row r="4" spans="1:43" x14ac:dyDescent="0.2">
      <c r="A4" s="112" t="s">
        <v>200</v>
      </c>
      <c r="B4" s="111">
        <v>16.600000000000001</v>
      </c>
      <c r="C4" s="111">
        <v>16.2</v>
      </c>
      <c r="D4" s="111">
        <v>18.399999999999999</v>
      </c>
      <c r="E4" s="111">
        <v>17.7</v>
      </c>
      <c r="F4" s="111">
        <v>20.077999999999999</v>
      </c>
      <c r="G4" s="318">
        <v>18.8</v>
      </c>
      <c r="H4" s="318">
        <v>18.127500000000001</v>
      </c>
      <c r="I4" s="318">
        <v>23.45</v>
      </c>
      <c r="J4" s="318">
        <v>33.006242424242423</v>
      </c>
      <c r="K4" s="318">
        <v>31.067133333333331</v>
      </c>
      <c r="L4" s="318">
        <v>38.30782481962482</v>
      </c>
      <c r="M4" s="318">
        <v>48.298073015873022</v>
      </c>
      <c r="N4" s="318">
        <v>50.975266666666663</v>
      </c>
      <c r="O4" s="318">
        <v>53.592800000000004</v>
      </c>
      <c r="P4" s="318">
        <v>57.575333333333333</v>
      </c>
      <c r="Q4" s="318">
        <v>60.744399999999985</v>
      </c>
      <c r="R4" s="318">
        <v>57.1</v>
      </c>
      <c r="S4" s="318">
        <v>63.6</v>
      </c>
      <c r="T4" s="318">
        <v>71.8</v>
      </c>
      <c r="U4" s="318">
        <v>71.900000000000006</v>
      </c>
      <c r="V4" s="318">
        <v>62.1</v>
      </c>
      <c r="W4" s="318">
        <v>52.453456969999998</v>
      </c>
      <c r="X4" s="318">
        <v>60.856999999999999</v>
      </c>
      <c r="Y4" s="318">
        <v>62.609000000000002</v>
      </c>
      <c r="Z4" s="318">
        <v>64.674999999999997</v>
      </c>
      <c r="AA4" s="318">
        <v>69.921000000000006</v>
      </c>
      <c r="AB4" s="318">
        <v>70.418865959999991</v>
      </c>
      <c r="AC4" s="318">
        <v>81.519255990000005</v>
      </c>
      <c r="AD4" s="318">
        <v>87.566696149999999</v>
      </c>
      <c r="AE4" s="318">
        <v>82.457303609999997</v>
      </c>
      <c r="AF4" s="318">
        <v>112.83377458</v>
      </c>
      <c r="AG4" s="318">
        <v>117.73462979</v>
      </c>
      <c r="AH4" s="318">
        <v>115.35943666999999</v>
      </c>
      <c r="AI4" s="318">
        <v>152.63491493000001</v>
      </c>
      <c r="AJ4" s="318">
        <v>144.00617371999999</v>
      </c>
      <c r="AK4" s="318">
        <v>146.19679844000001</v>
      </c>
      <c r="AL4" s="318">
        <v>135.68700000000001</v>
      </c>
      <c r="AM4" s="318">
        <v>168.56699270000001</v>
      </c>
      <c r="AN4" s="318">
        <v>167.02630801000001</v>
      </c>
      <c r="AO4" s="318"/>
      <c r="AP4" s="318">
        <v>129.21272109999998</v>
      </c>
      <c r="AQ4" s="318"/>
    </row>
    <row r="5" spans="1:43" x14ac:dyDescent="0.2">
      <c r="A5" s="112" t="s">
        <v>201</v>
      </c>
      <c r="B5" s="111">
        <v>1.25</v>
      </c>
      <c r="C5" s="111">
        <v>1.5</v>
      </c>
      <c r="D5" s="111">
        <v>1.35</v>
      </c>
      <c r="E5" s="111">
        <v>1.1499999999999999</v>
      </c>
      <c r="F5" s="111">
        <v>2.2130000000000001</v>
      </c>
      <c r="G5" s="318">
        <v>2.85</v>
      </c>
      <c r="H5" s="318">
        <v>3.08</v>
      </c>
      <c r="I5" s="318">
        <v>4.3324999999999996</v>
      </c>
      <c r="J5" s="318">
        <v>2.8899318181818181</v>
      </c>
      <c r="K5" s="318">
        <v>2.5810333333333331</v>
      </c>
      <c r="L5" s="318">
        <v>2.3346969696969682</v>
      </c>
      <c r="M5" s="318">
        <v>1.3617999999999986</v>
      </c>
      <c r="N5" s="318">
        <v>1.2915333333333343</v>
      </c>
      <c r="O5" s="318">
        <v>0.48873333333333285</v>
      </c>
      <c r="P5" s="318">
        <v>0.26439999999999858</v>
      </c>
      <c r="Q5" s="318">
        <v>0.49373333333333141</v>
      </c>
      <c r="R5" s="318">
        <v>2.9</v>
      </c>
      <c r="S5" s="318">
        <v>1.7</v>
      </c>
      <c r="T5" s="318">
        <v>3.7</v>
      </c>
      <c r="U5" s="318">
        <v>5.2</v>
      </c>
      <c r="V5" s="318">
        <v>3.4</v>
      </c>
      <c r="W5" s="318">
        <v>0</v>
      </c>
      <c r="X5" s="318">
        <v>0.91200000000000003</v>
      </c>
      <c r="Y5" s="318">
        <v>0.91200000000000003</v>
      </c>
      <c r="Z5" s="318">
        <v>0.29899999999999999</v>
      </c>
      <c r="AA5" s="318">
        <v>0.11799999999999999</v>
      </c>
      <c r="AB5" s="318">
        <v>0</v>
      </c>
      <c r="AC5" s="318">
        <v>0</v>
      </c>
      <c r="AD5" s="318">
        <v>0</v>
      </c>
      <c r="AE5" s="318">
        <v>4.5854339999999993E-2</v>
      </c>
      <c r="AF5" s="318">
        <v>4.5854339999999993E-2</v>
      </c>
      <c r="AG5" s="318">
        <v>0</v>
      </c>
      <c r="AH5" s="318">
        <v>0</v>
      </c>
      <c r="AI5" s="318">
        <v>0</v>
      </c>
      <c r="AJ5" s="318">
        <v>0.27554727000000001</v>
      </c>
      <c r="AK5" s="318">
        <v>0.20190089</v>
      </c>
      <c r="AL5" s="318">
        <v>0.13</v>
      </c>
      <c r="AM5" s="318">
        <v>8.1851789999999994E-2</v>
      </c>
      <c r="AN5" s="318">
        <v>3.4392470000000001E-2</v>
      </c>
      <c r="AO5" s="318"/>
      <c r="AP5" s="318">
        <v>0.25281817000000001</v>
      </c>
      <c r="AQ5" s="318"/>
    </row>
    <row r="6" spans="1:43" x14ac:dyDescent="0.2">
      <c r="A6" s="555" t="s">
        <v>790</v>
      </c>
      <c r="B6" s="111">
        <v>1.4</v>
      </c>
      <c r="C6" s="111">
        <v>1.1000000000000001</v>
      </c>
      <c r="D6" s="111">
        <v>0.65</v>
      </c>
      <c r="E6" s="111">
        <v>0.1</v>
      </c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>
        <v>1.4</v>
      </c>
      <c r="R6" s="318">
        <v>0</v>
      </c>
      <c r="S6" s="318">
        <v>0</v>
      </c>
      <c r="T6" s="318">
        <v>0</v>
      </c>
      <c r="U6" s="318">
        <v>0</v>
      </c>
      <c r="V6" s="318">
        <v>0</v>
      </c>
      <c r="W6" s="318">
        <v>3.9911550500000001</v>
      </c>
      <c r="X6" s="318">
        <v>7.3140000000000001</v>
      </c>
      <c r="Y6" s="318">
        <v>7.2349999999999994</v>
      </c>
      <c r="Z6" s="318">
        <v>8.7040000000000006</v>
      </c>
      <c r="AA6" s="318">
        <v>7.07</v>
      </c>
      <c r="AB6" s="318">
        <v>7.3717662700000002</v>
      </c>
      <c r="AC6" s="318">
        <v>8.2736198000000005</v>
      </c>
      <c r="AD6" s="318">
        <v>6.1547366599999993</v>
      </c>
      <c r="AE6" s="318">
        <v>5.4104006199999999</v>
      </c>
      <c r="AF6" s="318">
        <v>3.1966149699999997</v>
      </c>
      <c r="AG6" s="318">
        <v>3.0151921499999998</v>
      </c>
      <c r="AH6" s="318">
        <v>2.6676208099999998</v>
      </c>
      <c r="AI6" s="318">
        <v>2.4837854899999998</v>
      </c>
      <c r="AJ6" s="318">
        <v>2.30358566</v>
      </c>
      <c r="AK6" s="318">
        <v>2.0195441999999999</v>
      </c>
      <c r="AL6" s="318">
        <v>1.7609999999999999</v>
      </c>
      <c r="AM6" s="318">
        <v>1.6325921700000001</v>
      </c>
      <c r="AN6" s="318">
        <v>1.4738516299999997</v>
      </c>
      <c r="AO6" s="318"/>
      <c r="AP6" s="318">
        <v>1.28214538</v>
      </c>
      <c r="AQ6" s="318"/>
    </row>
    <row r="7" spans="1:43" x14ac:dyDescent="0.2">
      <c r="A7" s="112" t="s">
        <v>202</v>
      </c>
      <c r="B7" s="111">
        <v>34.35</v>
      </c>
      <c r="C7" s="111">
        <v>35.450000000000003</v>
      </c>
      <c r="D7" s="111">
        <v>35.549999999999997</v>
      </c>
      <c r="E7" s="111">
        <v>32.25</v>
      </c>
      <c r="F7" s="111">
        <v>29.458500000000001</v>
      </c>
      <c r="G7" s="318">
        <v>31.95</v>
      </c>
      <c r="H7" s="318">
        <v>31.716500000000003</v>
      </c>
      <c r="I7" s="318">
        <v>33.636499999999998</v>
      </c>
      <c r="J7" s="318">
        <v>36.991174242424243</v>
      </c>
      <c r="K7" s="318">
        <v>38.119173333333329</v>
      </c>
      <c r="L7" s="318">
        <v>40.066070735930737</v>
      </c>
      <c r="M7" s="318">
        <v>40.404571428571437</v>
      </c>
      <c r="N7" s="318">
        <v>43.414999999999999</v>
      </c>
      <c r="O7" s="318">
        <v>43.574933333333334</v>
      </c>
      <c r="P7" s="318">
        <v>43.216866666666668</v>
      </c>
      <c r="Q7" s="318">
        <v>49.895933333333332</v>
      </c>
      <c r="R7" s="318">
        <v>58.2</v>
      </c>
      <c r="S7" s="318">
        <v>62</v>
      </c>
      <c r="T7" s="318">
        <v>63.3</v>
      </c>
      <c r="U7" s="318">
        <v>60.2</v>
      </c>
      <c r="V7" s="318">
        <v>59.4</v>
      </c>
      <c r="W7" s="318">
        <v>60.003259860000007</v>
      </c>
      <c r="X7" s="318">
        <v>73.259999999999991</v>
      </c>
      <c r="Y7" s="318">
        <v>75.625</v>
      </c>
      <c r="Z7" s="318">
        <v>79.433999999999997</v>
      </c>
      <c r="AA7" s="318">
        <v>82.253</v>
      </c>
      <c r="AB7" s="318">
        <v>81.515760650000004</v>
      </c>
      <c r="AC7" s="318">
        <v>85.343906000000004</v>
      </c>
      <c r="AD7" s="318">
        <v>89.63274371</v>
      </c>
      <c r="AE7" s="318">
        <v>95.742112849999998</v>
      </c>
      <c r="AF7" s="318">
        <v>93.84618304</v>
      </c>
      <c r="AG7" s="318">
        <v>98.58414762000001</v>
      </c>
      <c r="AH7" s="318">
        <v>101.14628378</v>
      </c>
      <c r="AI7" s="318">
        <v>112.37027167999999</v>
      </c>
      <c r="AJ7" s="318">
        <v>114.98178206</v>
      </c>
      <c r="AK7" s="318">
        <v>115.20363814</v>
      </c>
      <c r="AL7" s="318">
        <v>119.64999999999999</v>
      </c>
      <c r="AM7" s="318">
        <v>124.53015688000002</v>
      </c>
      <c r="AN7" s="318">
        <v>121.15999456000003</v>
      </c>
      <c r="AO7" s="318"/>
      <c r="AP7" s="318">
        <v>120.55664684999999</v>
      </c>
      <c r="AQ7" s="318"/>
    </row>
    <row r="8" spans="1:43" x14ac:dyDescent="0.2">
      <c r="A8" s="114" t="s">
        <v>203</v>
      </c>
      <c r="B8" s="111"/>
      <c r="C8" s="111"/>
      <c r="D8" s="111"/>
      <c r="E8" s="111"/>
      <c r="F8" s="111">
        <v>19.741</v>
      </c>
      <c r="G8" s="318">
        <v>21.2255</v>
      </c>
      <c r="H8" s="318">
        <v>23.210500000000003</v>
      </c>
      <c r="I8" s="318">
        <v>22.847000000000001</v>
      </c>
      <c r="J8" s="318">
        <v>26.406287878787875</v>
      </c>
      <c r="K8" s="318">
        <v>29.482933333333339</v>
      </c>
      <c r="L8" s="318">
        <v>34.500524963924967</v>
      </c>
      <c r="M8" s="318">
        <v>36.928841269841271</v>
      </c>
      <c r="N8" s="318">
        <v>38.534866666666659</v>
      </c>
      <c r="O8" s="318">
        <v>38.175599999999996</v>
      </c>
      <c r="P8" s="318">
        <v>35.218200000000003</v>
      </c>
      <c r="Q8" s="318">
        <v>38.478400000000001</v>
      </c>
      <c r="R8" s="318">
        <v>43.9</v>
      </c>
      <c r="S8" s="318">
        <v>46.1</v>
      </c>
      <c r="T8" s="318">
        <v>48.6</v>
      </c>
      <c r="U8" s="318">
        <v>49</v>
      </c>
      <c r="V8" s="318">
        <v>46.9</v>
      </c>
      <c r="W8" s="318">
        <v>39.245646650000005</v>
      </c>
      <c r="X8" s="318">
        <v>52.26</v>
      </c>
      <c r="Y8" s="318">
        <v>54.760999999999996</v>
      </c>
      <c r="Z8" s="318">
        <v>57.366</v>
      </c>
      <c r="AA8" s="318">
        <v>59.879000000000005</v>
      </c>
      <c r="AB8" s="318">
        <v>58.575630650000001</v>
      </c>
      <c r="AC8" s="318">
        <v>59.374678109999998</v>
      </c>
      <c r="AD8" s="318">
        <v>62.609703949999997</v>
      </c>
      <c r="AE8" s="318">
        <v>68.492977159999995</v>
      </c>
      <c r="AF8" s="318">
        <v>68.045706420000002</v>
      </c>
      <c r="AG8" s="318">
        <v>61.588785860000002</v>
      </c>
      <c r="AH8" s="318">
        <v>66.025968410000004</v>
      </c>
      <c r="AI8" s="318">
        <v>72.864046379999991</v>
      </c>
      <c r="AJ8" s="318">
        <v>72.413232669999999</v>
      </c>
      <c r="AK8" s="318">
        <v>74.801208299999999</v>
      </c>
      <c r="AL8" s="318">
        <v>74.977999999999994</v>
      </c>
      <c r="AM8" s="318">
        <v>77.696984780000008</v>
      </c>
      <c r="AN8" s="318">
        <v>74.661608990000019</v>
      </c>
      <c r="AO8" s="318"/>
      <c r="AP8" s="318">
        <v>76.860935949999998</v>
      </c>
      <c r="AQ8" s="318"/>
    </row>
    <row r="9" spans="1:43" x14ac:dyDescent="0.2">
      <c r="A9" s="114" t="s">
        <v>204</v>
      </c>
      <c r="B9" s="111"/>
      <c r="C9" s="111"/>
      <c r="D9" s="111"/>
      <c r="E9" s="111"/>
      <c r="F9" s="111">
        <v>9.7174999999999994</v>
      </c>
      <c r="G9" s="318">
        <v>11.074499999999997</v>
      </c>
      <c r="H9" s="318">
        <v>8.5060000000000002</v>
      </c>
      <c r="I9" s="318">
        <v>10.789500000000002</v>
      </c>
      <c r="J9" s="318">
        <v>10.584886363636365</v>
      </c>
      <c r="K9" s="318">
        <v>8.636239999999999</v>
      </c>
      <c r="L9" s="318">
        <v>5.5655457720057733</v>
      </c>
      <c r="M9" s="318">
        <v>3.4757301587301592</v>
      </c>
      <c r="N9" s="318">
        <v>4.8801333333333332</v>
      </c>
      <c r="O9" s="318">
        <v>5.3993333333333329</v>
      </c>
      <c r="P9" s="318">
        <v>7.9986666666666659</v>
      </c>
      <c r="Q9" s="318">
        <v>11.417533333333333</v>
      </c>
      <c r="R9" s="318">
        <v>14.3</v>
      </c>
      <c r="S9" s="318">
        <v>15.9</v>
      </c>
      <c r="T9" s="318">
        <v>14.7</v>
      </c>
      <c r="U9" s="318">
        <v>11.2</v>
      </c>
      <c r="V9" s="318">
        <v>12.5</v>
      </c>
      <c r="W9" s="318">
        <v>20.757613210000002</v>
      </c>
      <c r="X9" s="318">
        <v>21</v>
      </c>
      <c r="Y9" s="318">
        <v>20.863999999999997</v>
      </c>
      <c r="Z9" s="318">
        <v>22.068000000000001</v>
      </c>
      <c r="AA9" s="318">
        <v>22.373999999999999</v>
      </c>
      <c r="AB9" s="318">
        <v>22.94013</v>
      </c>
      <c r="AC9" s="318">
        <v>25.969227889999999</v>
      </c>
      <c r="AD9" s="318">
        <v>27.023039759999996</v>
      </c>
      <c r="AE9" s="318">
        <v>27.249135689999999</v>
      </c>
      <c r="AF9" s="318">
        <v>25.800476619999998</v>
      </c>
      <c r="AG9" s="318">
        <v>36.995361760000002</v>
      </c>
      <c r="AH9" s="318">
        <v>35.12031537</v>
      </c>
      <c r="AI9" s="318">
        <v>39.506225299999997</v>
      </c>
      <c r="AJ9" s="318">
        <v>42.568549390000001</v>
      </c>
      <c r="AK9" s="318">
        <v>40.402429839999996</v>
      </c>
      <c r="AL9" s="318">
        <v>44.671999999999997</v>
      </c>
      <c r="AM9" s="318">
        <v>46.833172100000006</v>
      </c>
      <c r="AN9" s="318">
        <v>46.498385570000011</v>
      </c>
      <c r="AO9" s="318"/>
      <c r="AP9" s="318">
        <v>43.695710900000002</v>
      </c>
      <c r="AQ9" s="318"/>
    </row>
    <row r="10" spans="1:43" x14ac:dyDescent="0.2">
      <c r="A10" s="112" t="s">
        <v>205</v>
      </c>
      <c r="B10" s="111">
        <v>1.55</v>
      </c>
      <c r="C10" s="111">
        <v>2.7</v>
      </c>
      <c r="D10" s="111">
        <v>1.55</v>
      </c>
      <c r="E10" s="111">
        <v>1.9</v>
      </c>
      <c r="F10" s="111">
        <v>6.7999999999994287E-2</v>
      </c>
      <c r="G10" s="318">
        <v>1.45</v>
      </c>
      <c r="H10" s="318">
        <v>-0.26250000000000639</v>
      </c>
      <c r="I10" s="318">
        <v>-0.74050000000000438</v>
      </c>
      <c r="J10" s="318">
        <v>-1.0694287878787989</v>
      </c>
      <c r="K10" s="318">
        <v>-1.1531593333333205</v>
      </c>
      <c r="L10" s="318">
        <v>2.5876531847041804</v>
      </c>
      <c r="M10" s="318">
        <v>-0.99901863492063825</v>
      </c>
      <c r="N10" s="318">
        <v>-1.3992886666666635</v>
      </c>
      <c r="O10" s="318">
        <v>-2.071638666666658</v>
      </c>
      <c r="P10" s="318">
        <v>-2.7342666666666844</v>
      </c>
      <c r="Q10" s="318">
        <v>-3.237646666666663</v>
      </c>
      <c r="R10" s="318">
        <v>-4.3</v>
      </c>
      <c r="S10" s="318">
        <v>-5.3</v>
      </c>
      <c r="T10" s="318">
        <v>-5.2</v>
      </c>
      <c r="U10" s="318">
        <v>-5.3</v>
      </c>
      <c r="V10" s="318">
        <v>-6</v>
      </c>
      <c r="W10" s="318">
        <v>-5.6003588100000004</v>
      </c>
      <c r="X10" s="318">
        <v>5.0030000000000001</v>
      </c>
      <c r="Y10" s="318">
        <v>4.9580000000000002</v>
      </c>
      <c r="Z10" s="318">
        <v>3.7630000000000012</v>
      </c>
      <c r="AA10" s="318">
        <v>1.8440000000000007</v>
      </c>
      <c r="AB10" s="318">
        <v>1.0375912499999997</v>
      </c>
      <c r="AC10" s="318">
        <v>5.1366109100000017</v>
      </c>
      <c r="AD10" s="318">
        <v>6.056829389999999</v>
      </c>
      <c r="AE10" s="318">
        <v>3.1951863699999992</v>
      </c>
      <c r="AF10" s="318">
        <v>3.1806945799999999</v>
      </c>
      <c r="AG10" s="318">
        <v>1.9217840000000013</v>
      </c>
      <c r="AH10" s="318">
        <v>1.2301939900000005</v>
      </c>
      <c r="AI10" s="318">
        <v>0.93254100999999989</v>
      </c>
      <c r="AJ10" s="318">
        <v>1.2178718400000013</v>
      </c>
      <c r="AK10" s="318">
        <v>2.7005959499999994</v>
      </c>
      <c r="AL10" s="318">
        <v>4.5289999999999999</v>
      </c>
      <c r="AM10" s="318">
        <v>1.0759427700000006</v>
      </c>
      <c r="AN10" s="318">
        <v>2.5747347599999992</v>
      </c>
      <c r="AO10" s="318"/>
      <c r="AP10" s="318">
        <v>5.6702217399999997</v>
      </c>
      <c r="AQ10" s="318"/>
    </row>
    <row r="11" spans="1:43" ht="20.100000000000001" customHeight="1" x14ac:dyDescent="0.2">
      <c r="A11" s="110" t="s">
        <v>324</v>
      </c>
      <c r="B11" s="111">
        <v>55.15</v>
      </c>
      <c r="C11" s="111">
        <v>56.95</v>
      </c>
      <c r="D11" s="111">
        <v>57.5</v>
      </c>
      <c r="E11" s="111">
        <v>53.1</v>
      </c>
      <c r="F11" s="111">
        <v>51.837999999999994</v>
      </c>
      <c r="G11" s="318">
        <v>55.05</v>
      </c>
      <c r="H11" s="318">
        <v>52.661500000000004</v>
      </c>
      <c r="I11" s="318">
        <v>60.6785</v>
      </c>
      <c r="J11" s="318">
        <v>71.817919696969682</v>
      </c>
      <c r="K11" s="318">
        <v>70.61418066666667</v>
      </c>
      <c r="L11" s="318">
        <v>83.296245709956708</v>
      </c>
      <c r="M11" s="318">
        <v>89.065425809523816</v>
      </c>
      <c r="N11" s="318">
        <v>94.282511333333332</v>
      </c>
      <c r="O11" s="318">
        <v>95.584828000000016</v>
      </c>
      <c r="P11" s="318">
        <v>98.322333333333319</v>
      </c>
      <c r="Q11" s="318">
        <v>108.78108666666665</v>
      </c>
      <c r="R11" s="318">
        <v>113.9</v>
      </c>
      <c r="S11" s="318">
        <v>122.00000000000001</v>
      </c>
      <c r="T11" s="318">
        <v>133.6</v>
      </c>
      <c r="U11" s="318">
        <v>132.00000000000003</v>
      </c>
      <c r="V11" s="318">
        <v>118.90000000000002</v>
      </c>
      <c r="W11" s="318">
        <v>110.84751307000001</v>
      </c>
      <c r="X11" s="318">
        <v>147.346</v>
      </c>
      <c r="Y11" s="318">
        <v>151.339</v>
      </c>
      <c r="Z11" s="318">
        <v>156.875</v>
      </c>
      <c r="AA11" s="318">
        <v>161.20599999999999</v>
      </c>
      <c r="AB11" s="318">
        <v>160.34398413</v>
      </c>
      <c r="AC11" s="318">
        <v>180.27339269999999</v>
      </c>
      <c r="AD11" s="318">
        <v>189.41100591</v>
      </c>
      <c r="AE11" s="318">
        <v>186.85085778999999</v>
      </c>
      <c r="AF11" s="318">
        <v>213.10312150999997</v>
      </c>
      <c r="AG11" s="318">
        <v>221.25575356000002</v>
      </c>
      <c r="AH11" s="318">
        <v>220.40353524999998</v>
      </c>
      <c r="AI11" s="318">
        <v>268.42151310999998</v>
      </c>
      <c r="AJ11" s="318">
        <v>262.78496054999999</v>
      </c>
      <c r="AK11" s="318">
        <v>266.32247762000003</v>
      </c>
      <c r="AL11" s="318">
        <v>261.75700000000001</v>
      </c>
      <c r="AM11" s="318">
        <v>295.88753631000003</v>
      </c>
      <c r="AN11" s="318">
        <v>292.26928143000004</v>
      </c>
      <c r="AO11" s="318"/>
      <c r="AP11" s="318">
        <v>256.97455323999998</v>
      </c>
      <c r="AQ11" s="318"/>
    </row>
    <row r="12" spans="1:43" x14ac:dyDescent="0.2">
      <c r="A12" s="112" t="s">
        <v>206</v>
      </c>
      <c r="B12" s="113">
        <v>48.35</v>
      </c>
      <c r="C12" s="113">
        <v>46.45</v>
      </c>
      <c r="D12" s="113">
        <v>49.85</v>
      </c>
      <c r="E12" s="111">
        <v>45.6</v>
      </c>
      <c r="F12" s="111">
        <v>48.6</v>
      </c>
      <c r="G12" s="318">
        <v>45</v>
      </c>
      <c r="H12" s="318">
        <v>46.432000000000002</v>
      </c>
      <c r="I12" s="318">
        <v>54.333000000000006</v>
      </c>
      <c r="J12" s="318">
        <v>61.449404545454541</v>
      </c>
      <c r="K12" s="318">
        <v>59.590834666666666</v>
      </c>
      <c r="L12" s="318">
        <v>66.194060135642133</v>
      </c>
      <c r="M12" s="318">
        <v>72.236798158730153</v>
      </c>
      <c r="N12" s="318">
        <v>74.860284666666658</v>
      </c>
      <c r="O12" s="318">
        <v>74.276728000000006</v>
      </c>
      <c r="P12" s="318">
        <v>75.497399999999985</v>
      </c>
      <c r="Q12" s="318">
        <v>85.517753333333317</v>
      </c>
      <c r="R12" s="318">
        <v>89</v>
      </c>
      <c r="S12" s="318">
        <v>93.3</v>
      </c>
      <c r="T12" s="318">
        <v>102.1</v>
      </c>
      <c r="U12" s="318">
        <v>98.2</v>
      </c>
      <c r="V12" s="318">
        <v>85.000000000000014</v>
      </c>
      <c r="W12" s="318">
        <v>90.755601040000002</v>
      </c>
      <c r="X12" s="318">
        <v>112.39</v>
      </c>
      <c r="Y12" s="318">
        <v>114.634</v>
      </c>
      <c r="Z12" s="318">
        <v>118.88500000000001</v>
      </c>
      <c r="AA12" s="318">
        <v>125.381</v>
      </c>
      <c r="AB12" s="318">
        <v>122.96711872999998</v>
      </c>
      <c r="AC12" s="318">
        <v>143.49160570000004</v>
      </c>
      <c r="AD12" s="318">
        <v>152.94467598</v>
      </c>
      <c r="AE12" s="318">
        <v>151.13574379000002</v>
      </c>
      <c r="AF12" s="318">
        <v>174.64855087000001</v>
      </c>
      <c r="AG12" s="318">
        <v>183.96030879</v>
      </c>
      <c r="AH12" s="318">
        <v>183.33877962999998</v>
      </c>
      <c r="AI12" s="318">
        <v>234.32960132000002</v>
      </c>
      <c r="AJ12" s="318">
        <v>227.31643992999997</v>
      </c>
      <c r="AK12" s="318">
        <v>231.49166417000001</v>
      </c>
      <c r="AL12" s="318">
        <v>227.208</v>
      </c>
      <c r="AM12" s="318">
        <v>262.11476213999998</v>
      </c>
      <c r="AN12" s="318">
        <v>258.62563911000001</v>
      </c>
      <c r="AO12" s="318"/>
      <c r="AP12" s="318">
        <v>219.68112266999998</v>
      </c>
      <c r="AQ12" s="318"/>
    </row>
    <row r="13" spans="1:43" x14ac:dyDescent="0.2">
      <c r="A13" s="114" t="s">
        <v>207</v>
      </c>
      <c r="B13" s="111">
        <v>16.850000000000001</v>
      </c>
      <c r="C13" s="111">
        <v>15.15</v>
      </c>
      <c r="D13" s="111">
        <v>15.35</v>
      </c>
      <c r="E13" s="111">
        <v>13.85</v>
      </c>
      <c r="F13" s="111">
        <v>15.05</v>
      </c>
      <c r="G13" s="318">
        <v>16.75</v>
      </c>
      <c r="H13" s="318">
        <v>13.919499999999999</v>
      </c>
      <c r="I13" s="318">
        <v>15.939</v>
      </c>
      <c r="J13" s="318">
        <v>20.549416666666669</v>
      </c>
      <c r="K13" s="318">
        <v>19.607839999999999</v>
      </c>
      <c r="L13" s="318">
        <v>20.649446608946608</v>
      </c>
      <c r="M13" s="318">
        <v>23.638192698412698</v>
      </c>
      <c r="N13" s="318">
        <v>26.987459999999999</v>
      </c>
      <c r="O13" s="318">
        <v>26.079033333333335</v>
      </c>
      <c r="P13" s="318">
        <v>25.692666666666664</v>
      </c>
      <c r="Q13" s="318">
        <v>25.603259999999999</v>
      </c>
      <c r="R13" s="318">
        <v>24.7</v>
      </c>
      <c r="S13" s="318">
        <v>24.2</v>
      </c>
      <c r="T13" s="318">
        <v>23.5</v>
      </c>
      <c r="U13" s="318">
        <v>28.4</v>
      </c>
      <c r="V13" s="318">
        <v>28.7</v>
      </c>
      <c r="W13" s="318">
        <v>34.880318500000001</v>
      </c>
      <c r="X13" s="318">
        <v>43.655000000000001</v>
      </c>
      <c r="Y13" s="318">
        <v>46.670999999999999</v>
      </c>
      <c r="Z13" s="318">
        <v>49.681000000000004</v>
      </c>
      <c r="AA13" s="318">
        <v>43.548000000000002</v>
      </c>
      <c r="AB13" s="318">
        <v>44.618831869999994</v>
      </c>
      <c r="AC13" s="318">
        <v>58.210948080000001</v>
      </c>
      <c r="AD13" s="318">
        <v>61.160673459999998</v>
      </c>
      <c r="AE13" s="318">
        <v>58.459321539999998</v>
      </c>
      <c r="AF13" s="318">
        <v>78.550187890000004</v>
      </c>
      <c r="AG13" s="318">
        <v>84.403644790000001</v>
      </c>
      <c r="AH13" s="318">
        <v>79.425529859999997</v>
      </c>
      <c r="AI13" s="318">
        <v>132.10319448000001</v>
      </c>
      <c r="AJ13" s="318">
        <v>128.08471558999997</v>
      </c>
      <c r="AK13" s="318">
        <v>128.26321142</v>
      </c>
      <c r="AL13" s="318">
        <v>126.71600000000002</v>
      </c>
      <c r="AM13" s="318">
        <v>169.01484045999999</v>
      </c>
      <c r="AN13" s="318">
        <v>154.25287560999999</v>
      </c>
      <c r="AO13" s="318"/>
      <c r="AP13" s="318">
        <v>120.58129384</v>
      </c>
      <c r="AQ13" s="318"/>
    </row>
    <row r="14" spans="1:43" x14ac:dyDescent="0.2">
      <c r="A14" s="114" t="s">
        <v>208</v>
      </c>
      <c r="B14" s="111">
        <v>9.1</v>
      </c>
      <c r="C14" s="111">
        <v>9</v>
      </c>
      <c r="D14" s="111">
        <v>9.1999999999999993</v>
      </c>
      <c r="E14" s="111">
        <v>11.1</v>
      </c>
      <c r="F14" s="111">
        <v>12.25</v>
      </c>
      <c r="G14" s="318">
        <v>11.45</v>
      </c>
      <c r="H14" s="318">
        <v>11.920500000000001</v>
      </c>
      <c r="I14" s="318">
        <v>16.645</v>
      </c>
      <c r="J14" s="318">
        <v>19.790333333333333</v>
      </c>
      <c r="K14" s="318">
        <v>19.870833333333337</v>
      </c>
      <c r="L14" s="318">
        <v>21.900021336219336</v>
      </c>
      <c r="M14" s="318">
        <v>22.019279365079363</v>
      </c>
      <c r="N14" s="318">
        <v>20.008699999999997</v>
      </c>
      <c r="O14" s="318">
        <v>17.715599999999998</v>
      </c>
      <c r="P14" s="318">
        <v>16.167566666666666</v>
      </c>
      <c r="Q14" s="318">
        <v>18.979266666666668</v>
      </c>
      <c r="R14" s="318">
        <v>20.6</v>
      </c>
      <c r="S14" s="318">
        <v>19</v>
      </c>
      <c r="T14" s="318">
        <v>22.2</v>
      </c>
      <c r="U14" s="318">
        <v>23.6</v>
      </c>
      <c r="V14" s="318">
        <v>28.5</v>
      </c>
      <c r="W14" s="318">
        <v>32.677097719999999</v>
      </c>
      <c r="X14" s="318">
        <v>30.686</v>
      </c>
      <c r="Y14" s="318">
        <v>28.821000000000002</v>
      </c>
      <c r="Z14" s="318">
        <v>31.408000000000001</v>
      </c>
      <c r="AA14" s="318">
        <v>33.213999999999999</v>
      </c>
      <c r="AB14" s="318">
        <v>29.254303449999995</v>
      </c>
      <c r="AC14" s="318">
        <v>35.575699380000003</v>
      </c>
      <c r="AD14" s="318">
        <v>45.986323119999994</v>
      </c>
      <c r="AE14" s="318">
        <v>43.020193240000005</v>
      </c>
      <c r="AF14" s="318">
        <v>44.226999010000007</v>
      </c>
      <c r="AG14" s="318">
        <v>47.788871840000006</v>
      </c>
      <c r="AH14" s="318">
        <v>50.961425979999994</v>
      </c>
      <c r="AI14" s="318">
        <v>42.495620870000003</v>
      </c>
      <c r="AJ14" s="318">
        <v>37.288708920000005</v>
      </c>
      <c r="AK14" s="318">
        <v>41.536327039999996</v>
      </c>
      <c r="AL14" s="318">
        <v>34.206000000000003</v>
      </c>
      <c r="AM14" s="318">
        <v>30.920678269999996</v>
      </c>
      <c r="AN14" s="318">
        <v>34.515663850000003</v>
      </c>
      <c r="AO14" s="318"/>
      <c r="AP14" s="318">
        <v>31.756460189999999</v>
      </c>
      <c r="AQ14" s="318"/>
    </row>
    <row r="15" spans="1:43" x14ac:dyDescent="0.2">
      <c r="A15" s="114" t="s">
        <v>209</v>
      </c>
      <c r="B15" s="111">
        <v>11.4</v>
      </c>
      <c r="C15" s="111">
        <v>11.1</v>
      </c>
      <c r="D15" s="111">
        <v>11.85</v>
      </c>
      <c r="E15" s="111">
        <v>9.5500000000000007</v>
      </c>
      <c r="F15" s="111">
        <v>9.5500000000000007</v>
      </c>
      <c r="G15" s="318">
        <v>8.1</v>
      </c>
      <c r="H15" s="318">
        <v>8.1859999999999999</v>
      </c>
      <c r="I15" s="318">
        <v>12.047499999999999</v>
      </c>
      <c r="J15" s="318">
        <v>14.483113636363637</v>
      </c>
      <c r="K15" s="318">
        <v>14.817941333333332</v>
      </c>
      <c r="L15" s="318">
        <v>16.635602695526693</v>
      </c>
      <c r="M15" s="318">
        <v>17.603094984126983</v>
      </c>
      <c r="N15" s="318">
        <v>18.073935333333335</v>
      </c>
      <c r="O15" s="318">
        <v>22.692066666666665</v>
      </c>
      <c r="P15" s="318">
        <v>26.6068</v>
      </c>
      <c r="Q15" s="318">
        <v>33.255666666666663</v>
      </c>
      <c r="R15" s="318">
        <v>35.700000000000003</v>
      </c>
      <c r="S15" s="318">
        <v>41.3</v>
      </c>
      <c r="T15" s="318">
        <v>47.9</v>
      </c>
      <c r="U15" s="318">
        <v>39.4</v>
      </c>
      <c r="V15" s="318">
        <v>23.1</v>
      </c>
      <c r="W15" s="318">
        <v>21.140994719999998</v>
      </c>
      <c r="X15" s="318">
        <v>33.858999999999995</v>
      </c>
      <c r="Y15" s="318">
        <v>35.975999999999999</v>
      </c>
      <c r="Z15" s="318">
        <v>31.203000000000003</v>
      </c>
      <c r="AA15" s="318">
        <v>35.670999999999999</v>
      </c>
      <c r="AB15" s="318">
        <v>37.100737539999997</v>
      </c>
      <c r="AC15" s="318">
        <v>37.066882379999996</v>
      </c>
      <c r="AD15" s="318">
        <v>36.630424580000003</v>
      </c>
      <c r="AE15" s="318">
        <v>40.339566899999994</v>
      </c>
      <c r="AF15" s="318">
        <v>41.498340390000003</v>
      </c>
      <c r="AG15" s="318">
        <v>43.268470010000001</v>
      </c>
      <c r="AH15" s="318">
        <v>43.864353249999994</v>
      </c>
      <c r="AI15" s="318">
        <v>47.420405839999994</v>
      </c>
      <c r="AJ15" s="318">
        <v>50.671403919999989</v>
      </c>
      <c r="AK15" s="318">
        <v>52.126639519999998</v>
      </c>
      <c r="AL15" s="318">
        <v>52.64</v>
      </c>
      <c r="AM15" s="318">
        <v>53.245209399999993</v>
      </c>
      <c r="AN15" s="318">
        <v>57.698508180000005</v>
      </c>
      <c r="AO15" s="318"/>
      <c r="AP15" s="318">
        <v>55.533877689999997</v>
      </c>
      <c r="AQ15" s="318"/>
    </row>
    <row r="16" spans="1:43" ht="14.25" x14ac:dyDescent="0.2">
      <c r="A16" s="554" t="s">
        <v>789</v>
      </c>
      <c r="B16" s="111">
        <v>11</v>
      </c>
      <c r="C16" s="111">
        <v>11.2</v>
      </c>
      <c r="D16" s="111">
        <v>13.45</v>
      </c>
      <c r="E16" s="111">
        <v>12.05</v>
      </c>
      <c r="F16" s="111">
        <v>9.5500000000000007</v>
      </c>
      <c r="G16" s="318">
        <v>9.4</v>
      </c>
      <c r="H16" s="318">
        <v>9.8915000000000006</v>
      </c>
      <c r="I16" s="318">
        <v>8.0545000000000009</v>
      </c>
      <c r="J16" s="318">
        <v>6.6265409090909086</v>
      </c>
      <c r="K16" s="318">
        <v>5.2942200000000001</v>
      </c>
      <c r="L16" s="318">
        <v>7.0089894949494944</v>
      </c>
      <c r="M16" s="318">
        <v>8.9762311111111099</v>
      </c>
      <c r="N16" s="318">
        <v>9.7901893333333323</v>
      </c>
      <c r="O16" s="318">
        <v>7.7900280000000004</v>
      </c>
      <c r="P16" s="318">
        <v>7.0303666666666658</v>
      </c>
      <c r="Q16" s="318">
        <v>7.6795600000000004</v>
      </c>
      <c r="R16" s="318">
        <v>8</v>
      </c>
      <c r="S16" s="318">
        <v>8.8000000000000007</v>
      </c>
      <c r="T16" s="318">
        <v>8.5</v>
      </c>
      <c r="U16" s="318">
        <v>6.8</v>
      </c>
      <c r="V16" s="318">
        <v>4.7</v>
      </c>
      <c r="W16" s="318">
        <v>2.0571901000000001</v>
      </c>
      <c r="X16" s="318">
        <v>4.1900000000000004</v>
      </c>
      <c r="Y16" s="318">
        <v>3.1659999999999999</v>
      </c>
      <c r="Z16" s="318">
        <v>6.5929999999999991</v>
      </c>
      <c r="AA16" s="318">
        <v>12.948</v>
      </c>
      <c r="AB16" s="318">
        <v>11.993245870000001</v>
      </c>
      <c r="AC16" s="318">
        <v>12.638075860000001</v>
      </c>
      <c r="AD16" s="318">
        <v>9.1672548199999984</v>
      </c>
      <c r="AE16" s="318">
        <v>9.3166621100000011</v>
      </c>
      <c r="AF16" s="318">
        <v>10.37302358</v>
      </c>
      <c r="AG16" s="318">
        <v>8.4993221499999994</v>
      </c>
      <c r="AH16" s="318">
        <v>9.08747054</v>
      </c>
      <c r="AI16" s="318">
        <v>12.31038013</v>
      </c>
      <c r="AJ16" s="318">
        <v>11.271611500000002</v>
      </c>
      <c r="AK16" s="318">
        <v>9.5654861900000014</v>
      </c>
      <c r="AL16" s="318">
        <v>13.645999999999999</v>
      </c>
      <c r="AM16" s="318">
        <v>8.9340340099999995</v>
      </c>
      <c r="AN16" s="318">
        <v>12.158591470000001</v>
      </c>
      <c r="AO16" s="318"/>
      <c r="AP16" s="318">
        <v>11.809490950000001</v>
      </c>
      <c r="AQ16" s="318"/>
    </row>
    <row r="17" spans="1:43" x14ac:dyDescent="0.2">
      <c r="A17" s="112" t="s">
        <v>210</v>
      </c>
      <c r="B17" s="111">
        <v>1.8</v>
      </c>
      <c r="C17" s="111">
        <v>4.2</v>
      </c>
      <c r="D17" s="111">
        <v>2.75</v>
      </c>
      <c r="E17" s="111">
        <v>1.1499999999999999</v>
      </c>
      <c r="F17" s="111">
        <v>1.5</v>
      </c>
      <c r="G17" s="318">
        <v>2.2999999999999998</v>
      </c>
      <c r="H17" s="318">
        <v>2.7614999999999998</v>
      </c>
      <c r="I17" s="318">
        <v>1.6305000000000001</v>
      </c>
      <c r="J17" s="318">
        <v>2.5828333333333329</v>
      </c>
      <c r="K17" s="318">
        <v>2.7109053333333333</v>
      </c>
      <c r="L17" s="318">
        <v>2.7080345757575754</v>
      </c>
      <c r="M17" s="318">
        <v>3.4630740000000007</v>
      </c>
      <c r="N17" s="318">
        <v>4.08</v>
      </c>
      <c r="O17" s="318">
        <v>3.8037333333333336</v>
      </c>
      <c r="P17" s="318">
        <v>3.6836666666666669</v>
      </c>
      <c r="Q17" s="318">
        <v>2.2086666666666668</v>
      </c>
      <c r="R17" s="318">
        <v>1.6</v>
      </c>
      <c r="S17" s="318">
        <v>2.4</v>
      </c>
      <c r="T17" s="318">
        <v>2.8</v>
      </c>
      <c r="U17" s="318">
        <v>2.9</v>
      </c>
      <c r="V17" s="318">
        <v>3.2</v>
      </c>
      <c r="W17" s="318">
        <v>3.0762362399999996</v>
      </c>
      <c r="X17" s="318">
        <v>3.9809999999999999</v>
      </c>
      <c r="Y17" s="318">
        <v>3.8959999999999999</v>
      </c>
      <c r="Z17" s="318">
        <v>4.3890000000000002</v>
      </c>
      <c r="AA17" s="318">
        <v>5.141</v>
      </c>
      <c r="AB17" s="318">
        <v>5.0171094699999994</v>
      </c>
      <c r="AC17" s="318">
        <v>4.9356144899999999</v>
      </c>
      <c r="AD17" s="318">
        <v>5.0574894199999996</v>
      </c>
      <c r="AE17" s="318">
        <v>4.9116494699999995</v>
      </c>
      <c r="AF17" s="318">
        <v>5.2337940999999999</v>
      </c>
      <c r="AG17" s="318">
        <v>5.6897744499999998</v>
      </c>
      <c r="AH17" s="318">
        <v>5.4305611599999999</v>
      </c>
      <c r="AI17" s="318">
        <v>4.8809313200000002</v>
      </c>
      <c r="AJ17" s="318">
        <v>4.3384470400000001</v>
      </c>
      <c r="AK17" s="318">
        <v>4.3860270000000003</v>
      </c>
      <c r="AL17" s="318">
        <v>4.1150000000000002</v>
      </c>
      <c r="AM17" s="318">
        <v>4.2353707900000002</v>
      </c>
      <c r="AN17" s="318">
        <v>4.0865000900000004</v>
      </c>
      <c r="AO17" s="318"/>
      <c r="AP17" s="318">
        <v>4.3682712899999991</v>
      </c>
      <c r="AQ17" s="318"/>
    </row>
    <row r="18" spans="1:43" x14ac:dyDescent="0.2">
      <c r="A18" s="112" t="s">
        <v>211</v>
      </c>
      <c r="B18" s="111">
        <v>3</v>
      </c>
      <c r="C18" s="111">
        <v>3.65</v>
      </c>
      <c r="D18" s="111">
        <v>3.8</v>
      </c>
      <c r="E18" s="111">
        <v>4.3499999999999996</v>
      </c>
      <c r="F18" s="111">
        <v>3.2869999999999999</v>
      </c>
      <c r="G18" s="318">
        <v>5.65</v>
      </c>
      <c r="H18" s="318">
        <v>5.3815</v>
      </c>
      <c r="I18" s="318">
        <v>5.9384999999999994</v>
      </c>
      <c r="J18" s="318">
        <v>7.1128863636363633</v>
      </c>
      <c r="K18" s="318">
        <v>7.3594399999999993</v>
      </c>
      <c r="L18" s="318">
        <v>10.03953292929293</v>
      </c>
      <c r="M18" s="318">
        <v>12.905688888888889</v>
      </c>
      <c r="N18" s="318">
        <v>14.793733333333334</v>
      </c>
      <c r="O18" s="318">
        <v>16.984266666666667</v>
      </c>
      <c r="P18" s="318">
        <v>18.574133333333332</v>
      </c>
      <c r="Q18" s="318">
        <v>20.397333333333332</v>
      </c>
      <c r="R18" s="318">
        <v>22.5</v>
      </c>
      <c r="S18" s="318">
        <v>25.6</v>
      </c>
      <c r="T18" s="318">
        <v>27.4</v>
      </c>
      <c r="U18" s="318">
        <v>29.1</v>
      </c>
      <c r="V18" s="318">
        <v>29.7</v>
      </c>
      <c r="W18" s="318">
        <v>16.166470109999999</v>
      </c>
      <c r="X18" s="318">
        <v>30.48</v>
      </c>
      <c r="Y18" s="318">
        <v>31.332999999999998</v>
      </c>
      <c r="Z18" s="318">
        <v>32.707000000000001</v>
      </c>
      <c r="AA18" s="318">
        <v>30.303999999999998</v>
      </c>
      <c r="AB18" s="318">
        <v>31.537172009999999</v>
      </c>
      <c r="AC18" s="318">
        <v>30.27026841</v>
      </c>
      <c r="AD18" s="318">
        <v>30.448125869999998</v>
      </c>
      <c r="AE18" s="318">
        <v>30.349943850000002</v>
      </c>
      <c r="AF18" s="318">
        <v>31.430569590000001</v>
      </c>
      <c r="AG18" s="318">
        <v>30.511919200000005</v>
      </c>
      <c r="AH18" s="318">
        <v>30.460623359999996</v>
      </c>
      <c r="AI18" s="318">
        <v>28.275567289999998</v>
      </c>
      <c r="AJ18" s="318">
        <v>29.516062850000001</v>
      </c>
      <c r="AK18" s="318">
        <v>29.065938639999999</v>
      </c>
      <c r="AL18" s="318">
        <v>29.105</v>
      </c>
      <c r="AM18" s="318">
        <v>28.588505779999998</v>
      </c>
      <c r="AN18" s="318">
        <v>28.684237509999999</v>
      </c>
      <c r="AO18" s="318"/>
      <c r="AP18" s="318">
        <v>30.331666779999999</v>
      </c>
      <c r="AQ18" s="318"/>
    </row>
    <row r="19" spans="1:43" x14ac:dyDescent="0.2">
      <c r="A19" s="112" t="s">
        <v>212</v>
      </c>
      <c r="B19" s="111">
        <v>1.9</v>
      </c>
      <c r="C19" s="111">
        <v>2.65</v>
      </c>
      <c r="D19" s="111">
        <v>1.1000000000000001</v>
      </c>
      <c r="E19" s="111">
        <v>1.05</v>
      </c>
      <c r="F19" s="111">
        <v>0.45299999999999996</v>
      </c>
      <c r="G19" s="318">
        <v>1.4</v>
      </c>
      <c r="H19" s="318">
        <v>0.60099999999999998</v>
      </c>
      <c r="I19" s="318">
        <v>0.42349999999999999</v>
      </c>
      <c r="J19" s="318">
        <v>0.67279545454545453</v>
      </c>
      <c r="K19" s="318">
        <v>0.95300066666666661</v>
      </c>
      <c r="L19" s="318">
        <v>4.3546180692640695</v>
      </c>
      <c r="M19" s="318">
        <v>0.45986476190476183</v>
      </c>
      <c r="N19" s="318">
        <v>0.54849333333333328</v>
      </c>
      <c r="O19" s="318">
        <v>0.52010000000000001</v>
      </c>
      <c r="P19" s="318">
        <v>0.56713333333333338</v>
      </c>
      <c r="Q19" s="318">
        <v>0.65733333333333321</v>
      </c>
      <c r="R19" s="318">
        <v>0.8</v>
      </c>
      <c r="S19" s="318">
        <v>0.7</v>
      </c>
      <c r="T19" s="318">
        <v>1.3</v>
      </c>
      <c r="U19" s="318">
        <v>1.8</v>
      </c>
      <c r="V19" s="318">
        <v>1</v>
      </c>
      <c r="W19" s="318">
        <v>0.84920567999999996</v>
      </c>
      <c r="X19" s="318">
        <v>0.495</v>
      </c>
      <c r="Y19" s="318">
        <v>1.476</v>
      </c>
      <c r="Z19" s="318">
        <v>0.89400000000000002</v>
      </c>
      <c r="AA19" s="318">
        <v>0.38</v>
      </c>
      <c r="AB19" s="318">
        <v>0.82258391999999991</v>
      </c>
      <c r="AC19" s="318">
        <v>1.5759041000000003</v>
      </c>
      <c r="AD19" s="318">
        <v>0.96071463999999995</v>
      </c>
      <c r="AE19" s="318">
        <v>0.45352067999999995</v>
      </c>
      <c r="AF19" s="318">
        <v>1.7902069500000002</v>
      </c>
      <c r="AG19" s="318">
        <v>1.0937511200000001</v>
      </c>
      <c r="AH19" s="318">
        <v>1.1735711000000002</v>
      </c>
      <c r="AI19" s="318">
        <v>0.93541317999999996</v>
      </c>
      <c r="AJ19" s="318">
        <v>1.6140107299999999</v>
      </c>
      <c r="AK19" s="318">
        <v>1.3788478100000001</v>
      </c>
      <c r="AL19" s="318">
        <v>1.329</v>
      </c>
      <c r="AM19" s="318">
        <v>0.94889760000000012</v>
      </c>
      <c r="AN19" s="318">
        <v>0.87290472000000008</v>
      </c>
      <c r="AO19" s="318"/>
      <c r="AP19" s="318">
        <v>2.5934925</v>
      </c>
      <c r="AQ19" s="318"/>
    </row>
    <row r="20" spans="1:43" ht="20.100000000000001" customHeight="1" x14ac:dyDescent="0.2">
      <c r="A20" s="115" t="s">
        <v>142</v>
      </c>
      <c r="B20" s="110"/>
      <c r="C20" s="110"/>
      <c r="D20" s="110"/>
      <c r="E20" s="110"/>
      <c r="F20" s="110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</row>
    <row r="21" spans="1:43" x14ac:dyDescent="0.2">
      <c r="A21" s="112" t="s">
        <v>213</v>
      </c>
      <c r="B21" s="113">
        <v>73.940020682523269</v>
      </c>
      <c r="C21" s="113">
        <v>78.68675995694295</v>
      </c>
      <c r="D21" s="113">
        <v>72.617853560682022</v>
      </c>
      <c r="E21" s="113">
        <v>70.942982456140342</v>
      </c>
      <c r="F21" s="113">
        <v>65.16769547325103</v>
      </c>
      <c r="G21" s="318">
        <v>77.333333333333329</v>
      </c>
      <c r="H21" s="318">
        <v>74.940773604410751</v>
      </c>
      <c r="I21" s="318">
        <v>69.882023816097032</v>
      </c>
      <c r="J21" s="318">
        <v>64.900720121878038</v>
      </c>
      <c r="K21" s="318">
        <v>68.299440500089432</v>
      </c>
      <c r="L21" s="318">
        <v>64.055245468765335</v>
      </c>
      <c r="M21" s="318">
        <v>57.818691433133196</v>
      </c>
      <c r="N21" s="318">
        <v>59.719961702523406</v>
      </c>
      <c r="O21" s="318">
        <v>59.323650695365401</v>
      </c>
      <c r="P21" s="318">
        <v>57.593065015042477</v>
      </c>
      <c r="Q21" s="318">
        <v>60.534876851691543</v>
      </c>
      <c r="R21" s="318">
        <v>68.7</v>
      </c>
      <c r="S21" s="318">
        <f t="shared" ref="S21:W21" si="0">SUM(S5:S7)/S12*100</f>
        <v>68.274383708467312</v>
      </c>
      <c r="T21" s="318">
        <f t="shared" si="0"/>
        <v>65.62193927522037</v>
      </c>
      <c r="U21" s="318">
        <f t="shared" si="0"/>
        <v>66.598778004073324</v>
      </c>
      <c r="V21" s="318">
        <f t="shared" si="0"/>
        <v>73.88235294117645</v>
      </c>
      <c r="W21" s="318">
        <f t="shared" si="0"/>
        <v>70.51290959088557</v>
      </c>
      <c r="X21" s="318">
        <f t="shared" ref="X21:Y21" si="1">SUM(X5:X7)/X12*100</f>
        <v>72.502891716344863</v>
      </c>
      <c r="Y21" s="318">
        <f t="shared" si="1"/>
        <v>73.077795418462244</v>
      </c>
      <c r="Z21" s="318">
        <f t="shared" ref="Z21:AJ21" si="2">SUM(Z5:Z7)/Z12*100</f>
        <v>74.388694957311685</v>
      </c>
      <c r="AA21" s="318">
        <f t="shared" si="2"/>
        <v>71.335369792871333</v>
      </c>
      <c r="AB21" s="318">
        <f t="shared" si="2"/>
        <v>72.285605971764824</v>
      </c>
      <c r="AC21" s="318">
        <f t="shared" si="2"/>
        <v>65.242510419548523</v>
      </c>
      <c r="AD21" s="318">
        <f t="shared" si="2"/>
        <v>62.628842590457843</v>
      </c>
      <c r="AE21" s="318">
        <f t="shared" si="2"/>
        <v>66.958593164177643</v>
      </c>
      <c r="AF21" s="318">
        <f t="shared" si="2"/>
        <v>55.590871991985857</v>
      </c>
      <c r="AG21" s="318">
        <f t="shared" si="2"/>
        <v>55.228946090746568</v>
      </c>
      <c r="AH21" s="318">
        <f t="shared" si="2"/>
        <v>56.624084004218375</v>
      </c>
      <c r="AI21" s="318">
        <f t="shared" si="2"/>
        <v>49.013891767415046</v>
      </c>
      <c r="AJ21" s="318">
        <f t="shared" si="2"/>
        <v>51.716855598390424</v>
      </c>
      <c r="AK21" s="318">
        <f t="shared" ref="AK21:AL21" si="3">SUM(AK5:AK7)/AK12*100</f>
        <v>50.725404584662193</v>
      </c>
      <c r="AL21" s="318">
        <f t="shared" si="3"/>
        <v>53.49327488468716</v>
      </c>
      <c r="AM21" s="318">
        <f t="shared" ref="AM21:AN21" si="4">SUM(AM5:AM7)/AM12*100</f>
        <v>48.163865250966147</v>
      </c>
      <c r="AN21" s="318">
        <f t="shared" si="4"/>
        <v>47.430811222790688</v>
      </c>
      <c r="AO21" s="318"/>
      <c r="AP21" s="318">
        <v>55.576741832024979</v>
      </c>
      <c r="AQ21" s="318"/>
    </row>
    <row r="22" spans="1:43" x14ac:dyDescent="0.2">
      <c r="A22" s="112" t="s">
        <v>214</v>
      </c>
      <c r="B22" s="113"/>
      <c r="C22" s="113">
        <v>-3.9296794208893426</v>
      </c>
      <c r="D22" s="113">
        <v>7.3196986006458742</v>
      </c>
      <c r="E22" s="113">
        <v>-8.5255767301905863</v>
      </c>
      <c r="F22" s="113">
        <v>6.578947368421062</v>
      </c>
      <c r="G22" s="318">
        <v>-7.4074074074074066</v>
      </c>
      <c r="H22" s="318">
        <v>3.1822222222222201</v>
      </c>
      <c r="I22" s="318">
        <v>17.016281874569273</v>
      </c>
      <c r="J22" s="318">
        <v>13.097757431863766</v>
      </c>
      <c r="K22" s="318">
        <f t="shared" ref="K22:M22" si="5">(K12/J12-1)*100</f>
        <v>-3.0245531141202209</v>
      </c>
      <c r="L22" s="318">
        <f t="shared" si="5"/>
        <v>11.080941399649703</v>
      </c>
      <c r="M22" s="318">
        <f t="shared" si="5"/>
        <v>9.1288221491558232</v>
      </c>
      <c r="N22" s="318">
        <f t="shared" ref="N22:Z22" si="6">(N12/M12-1)*100</f>
        <v>3.6317868106110707</v>
      </c>
      <c r="O22" s="318">
        <f t="shared" si="6"/>
        <v>-0.77952771521652142</v>
      </c>
      <c r="P22" s="318">
        <f t="shared" si="6"/>
        <v>1.6434111098700743</v>
      </c>
      <c r="Q22" s="318">
        <f t="shared" si="6"/>
        <v>13.272448234420441</v>
      </c>
      <c r="R22" s="318">
        <f t="shared" si="6"/>
        <v>4.0719576122322687</v>
      </c>
      <c r="S22" s="318">
        <f t="shared" si="6"/>
        <v>4.8314606741572952</v>
      </c>
      <c r="T22" s="318">
        <f t="shared" si="6"/>
        <v>9.4319399785637756</v>
      </c>
      <c r="U22" s="318">
        <f t="shared" si="6"/>
        <v>-3.8197845249755114</v>
      </c>
      <c r="V22" s="318">
        <f t="shared" si="6"/>
        <v>-13.441955193482681</v>
      </c>
      <c r="W22" s="318">
        <f t="shared" si="6"/>
        <v>6.7712953411764643</v>
      </c>
      <c r="X22" s="318">
        <f t="shared" si="6"/>
        <v>23.838086809060698</v>
      </c>
      <c r="Y22" s="318">
        <f t="shared" si="6"/>
        <v>1.9966189162736958</v>
      </c>
      <c r="Z22" s="318">
        <f t="shared" si="6"/>
        <v>3.7083238829666687</v>
      </c>
      <c r="AA22" s="318">
        <f t="shared" ref="AA22" si="7">(AA12/Z12-1)*100</f>
        <v>5.464103966017575</v>
      </c>
      <c r="AB22" s="318">
        <f t="shared" ref="AB22" si="8">(AB12/AA12-1)*100</f>
        <v>-1.9252368939472686</v>
      </c>
      <c r="AC22" s="318">
        <f t="shared" ref="AC22" si="9">(AC12/AB12-1)*100</f>
        <v>16.691036743786647</v>
      </c>
      <c r="AD22" s="318">
        <f t="shared" ref="AD22" si="10">(AD12/AC12-1)*100</f>
        <v>6.5878907925552399</v>
      </c>
      <c r="AE22" s="318">
        <f t="shared" ref="AE22" si="11">(AE12/AD12-1)*100</f>
        <v>-1.1827362923286899</v>
      </c>
      <c r="AF22" s="318">
        <f t="shared" ref="AF22" si="12">(AF12/AE12-1)*100</f>
        <v>15.557409842552229</v>
      </c>
      <c r="AG22" s="318">
        <f t="shared" ref="AG22" si="13">(AG12/AF12-1)*100</f>
        <v>5.3317121004520684</v>
      </c>
      <c r="AH22" s="318">
        <f t="shared" ref="AH22" si="14">(AH12/AG12-1)*100</f>
        <v>-0.33786046788469859</v>
      </c>
      <c r="AI22" s="318">
        <f t="shared" ref="AI22" si="15">(AI12/AH12-1)*100</f>
        <v>27.812349243791058</v>
      </c>
      <c r="AJ22" s="318">
        <f t="shared" ref="AJ22" si="16">(AJ12/AI12-1)*100</f>
        <v>-2.992861913515954</v>
      </c>
      <c r="AK22" s="318">
        <f t="shared" ref="AK22" si="17">(AK12/AJ12-1)*100</f>
        <v>1.8367453939036604</v>
      </c>
      <c r="AL22" s="318">
        <f t="shared" ref="AL22:AN22" si="18">(AL12/AK12-1)*100</f>
        <v>-1.8504615210914177</v>
      </c>
      <c r="AM22" s="318">
        <f t="shared" si="18"/>
        <v>15.363350823914645</v>
      </c>
      <c r="AN22" s="318">
        <f t="shared" si="18"/>
        <v>-1.3311432753781216</v>
      </c>
      <c r="AO22" s="318"/>
      <c r="AP22" s="318">
        <v>-3.3127695019541492</v>
      </c>
      <c r="AQ22" s="318"/>
    </row>
    <row r="23" spans="1:43" x14ac:dyDescent="0.2">
      <c r="A23" s="112" t="s">
        <v>215</v>
      </c>
      <c r="B23" s="113"/>
      <c r="C23" s="113">
        <v>2.2377622377622419</v>
      </c>
      <c r="D23" s="113">
        <v>-0.95759233926130394</v>
      </c>
      <c r="E23" s="113">
        <v>-10.63535911602208</v>
      </c>
      <c r="F23" s="113">
        <v>-2.0973724884080336</v>
      </c>
      <c r="G23" s="318">
        <v>9.8779659946639509</v>
      </c>
      <c r="H23" s="318">
        <v>-1.005747126435752E-2</v>
      </c>
      <c r="I23" s="318">
        <v>9.1172962797982482</v>
      </c>
      <c r="J23" s="318">
        <v>5.0359663425585621</v>
      </c>
      <c r="K23" s="318">
        <f t="shared" ref="K23:Z23" si="19">(SUM(K5:K7)/SUM(J5:J7)-1)*100</f>
        <v>2.0538562917884917</v>
      </c>
      <c r="L23" s="318">
        <f t="shared" si="19"/>
        <v>4.1782614346128177</v>
      </c>
      <c r="M23" s="318">
        <f t="shared" si="19"/>
        <v>-1.4961905441444934</v>
      </c>
      <c r="N23" s="318">
        <f t="shared" si="19"/>
        <v>7.0395435471097834</v>
      </c>
      <c r="O23" s="318">
        <f t="shared" si="19"/>
        <v>-1.4379702892045487</v>
      </c>
      <c r="P23" s="318">
        <f t="shared" si="19"/>
        <v>-1.3217238692498023</v>
      </c>
      <c r="Q23" s="318">
        <f t="shared" si="19"/>
        <v>19.107999000335752</v>
      </c>
      <c r="R23" s="318">
        <f t="shared" si="19"/>
        <v>17.9772026594752</v>
      </c>
      <c r="S23" s="318">
        <f t="shared" si="19"/>
        <v>4.2553191489361764</v>
      </c>
      <c r="T23" s="318">
        <f t="shared" si="19"/>
        <v>5.180533751962324</v>
      </c>
      <c r="U23" s="318">
        <f t="shared" si="19"/>
        <v>-2.3880597014925287</v>
      </c>
      <c r="V23" s="318">
        <f t="shared" si="19"/>
        <v>-3.9755351681957318</v>
      </c>
      <c r="W23" s="318">
        <f t="shared" si="19"/>
        <v>1.9019345700637125</v>
      </c>
      <c r="X23" s="318">
        <f t="shared" si="19"/>
        <v>27.332986971753193</v>
      </c>
      <c r="Y23" s="318">
        <f t="shared" si="19"/>
        <v>2.8053898829246915</v>
      </c>
      <c r="Z23" s="318">
        <f t="shared" si="19"/>
        <v>5.5686864346082166</v>
      </c>
      <c r="AA23" s="318">
        <f t="shared" ref="AA23" si="20">(SUM(AA5:AA7)/SUM(Z5:Z7)-1)*100</f>
        <v>1.1352714361636096</v>
      </c>
      <c r="AB23" s="318">
        <f t="shared" ref="AB23" si="21">(SUM(AB5:AB7)/SUM(AA5:AA7)-1)*100</f>
        <v>-0.61881360897128035</v>
      </c>
      <c r="AC23" s="318">
        <f t="shared" ref="AC23" si="22">(SUM(AC5:AC7)/SUM(AB5:AB7)-1)*100</f>
        <v>5.3213302742206814</v>
      </c>
      <c r="AD23" s="318">
        <f t="shared" ref="AD23" si="23">(SUM(AD5:AD7)/SUM(AC5:AC7)-1)*100</f>
        <v>2.3178935262995193</v>
      </c>
      <c r="AE23" s="318">
        <f t="shared" ref="AE23" si="24">(SUM(AE5:AE7)/SUM(AD5:AD7)-1)*100</f>
        <v>5.6488461948255297</v>
      </c>
      <c r="AF23" s="318">
        <f t="shared" ref="AF23" si="25">(SUM(AF5:AF7)/SUM(AE5:AE7)-1)*100</f>
        <v>-4.0610491541879234</v>
      </c>
      <c r="AG23" s="318">
        <f t="shared" ref="AG23" si="26">(SUM(AG5:AG7)/SUM(AF5:AF7)-1)*100</f>
        <v>4.6459470914677059</v>
      </c>
      <c r="AH23" s="318">
        <f t="shared" ref="AH23" si="27">(SUM(AH5:AH7)/SUM(AG5:AG7)-1)*100</f>
        <v>2.1797039478930857</v>
      </c>
      <c r="AI23" s="318">
        <f t="shared" ref="AI23" si="28">(SUM(AI5:AI7)/SUM(AH5:AH7)-1)*100</f>
        <v>10.634560585695807</v>
      </c>
      <c r="AJ23" s="318">
        <f t="shared" ref="AJ23" si="29">(SUM(AJ5:AJ7)/SUM(AI5:AI7)-1)*100</f>
        <v>2.3567803233920381</v>
      </c>
      <c r="AK23" s="318">
        <f t="shared" ref="AK23" si="30">(SUM(AK5:AK7)/SUM(AJ5:AJ7)-1)*100</f>
        <v>-0.11554159816768994</v>
      </c>
      <c r="AL23" s="318">
        <f t="shared" ref="AL23:AN23" si="31">(SUM(AL5:AL7)/SUM(AK5:AK7)-1)*100</f>
        <v>3.5051427316752815</v>
      </c>
      <c r="AM23" s="318">
        <f t="shared" si="31"/>
        <v>3.8699704955529546</v>
      </c>
      <c r="AN23" s="318">
        <f t="shared" si="31"/>
        <v>-2.8328832727924746</v>
      </c>
      <c r="AO23" s="318"/>
      <c r="AP23" s="318">
        <v>0.75774914333472942</v>
      </c>
      <c r="AQ23" s="318"/>
    </row>
    <row r="24" spans="1:43" x14ac:dyDescent="0.2">
      <c r="A24" s="112" t="s">
        <v>216</v>
      </c>
      <c r="B24" s="113"/>
      <c r="C24" s="113"/>
      <c r="D24" s="113"/>
      <c r="E24" s="113"/>
      <c r="F24" s="113">
        <v>62.330486399444297</v>
      </c>
      <c r="G24" s="318">
        <v>60.992816091954026</v>
      </c>
      <c r="H24" s="318">
        <v>66.70354777060912</v>
      </c>
      <c r="I24" s="318">
        <v>60.172772524954567</v>
      </c>
      <c r="J24" s="318">
        <v>66.21252639949121</v>
      </c>
      <c r="K24" s="318">
        <v>72.439271807137445</v>
      </c>
      <c r="L24" s="318">
        <v>81.367689385835888</v>
      </c>
      <c r="M24" s="318">
        <v>88.417643206082019</v>
      </c>
      <c r="N24" s="318">
        <f t="shared" ref="N24:V24" si="32">(N8/N$7)*100</f>
        <v>88.759338170371208</v>
      </c>
      <c r="O24" s="318">
        <f t="shared" si="32"/>
        <v>87.609084121758059</v>
      </c>
      <c r="P24" s="318">
        <f t="shared" si="32"/>
        <v>81.491794098908926</v>
      </c>
      <c r="Q24" s="318">
        <f t="shared" si="32"/>
        <v>77.117306821263995</v>
      </c>
      <c r="R24" s="318">
        <f t="shared" si="32"/>
        <v>75.429553264604806</v>
      </c>
      <c r="S24" s="318">
        <f t="shared" si="32"/>
        <v>74.354838709677423</v>
      </c>
      <c r="T24" s="318">
        <f t="shared" si="32"/>
        <v>76.777251184834128</v>
      </c>
      <c r="U24" s="318">
        <f t="shared" si="32"/>
        <v>81.395348837209298</v>
      </c>
      <c r="V24" s="318">
        <f t="shared" si="32"/>
        <v>78.956228956228955</v>
      </c>
      <c r="W24" s="318">
        <f t="shared" ref="W24:Y25" si="33">(W8/W$7)*100</f>
        <v>65.405857517688531</v>
      </c>
      <c r="X24" s="318">
        <f t="shared" si="33"/>
        <v>71.334971334971343</v>
      </c>
      <c r="Y24" s="318">
        <f t="shared" si="33"/>
        <v>72.411239669421477</v>
      </c>
      <c r="Z24" s="318">
        <f t="shared" ref="Z24:AJ24" si="34">(Z8/Z$7)*100</f>
        <v>72.218445501926126</v>
      </c>
      <c r="AA24" s="318">
        <f t="shared" si="34"/>
        <v>72.798560538825342</v>
      </c>
      <c r="AB24" s="318">
        <f t="shared" si="34"/>
        <v>71.858043380718911</v>
      </c>
      <c r="AC24" s="318">
        <f t="shared" si="34"/>
        <v>69.571081161905099</v>
      </c>
      <c r="AD24" s="318">
        <f t="shared" si="34"/>
        <v>69.851375020460139</v>
      </c>
      <c r="AE24" s="318">
        <f t="shared" si="34"/>
        <v>71.539028251140167</v>
      </c>
      <c r="AF24" s="318">
        <f t="shared" si="34"/>
        <v>72.507697399900565</v>
      </c>
      <c r="AG24" s="318">
        <f t="shared" si="34"/>
        <v>62.473315788455764</v>
      </c>
      <c r="AH24" s="318">
        <f t="shared" si="34"/>
        <v>65.277700714749869</v>
      </c>
      <c r="AI24" s="318">
        <f t="shared" si="34"/>
        <v>64.842814109675743</v>
      </c>
      <c r="AJ24" s="318">
        <f t="shared" si="34"/>
        <v>62.978005187128858</v>
      </c>
      <c r="AK24" s="318">
        <f t="shared" ref="AK24:AL24" si="35">(AK8/AK$7)*100</f>
        <v>64.929553881882299</v>
      </c>
      <c r="AL24" s="318">
        <f t="shared" si="35"/>
        <v>62.664437944003346</v>
      </c>
      <c r="AM24" s="318">
        <f t="shared" ref="AM24:AN24" si="36">(AM8/AM$7)*100</f>
        <v>62.392103829814104</v>
      </c>
      <c r="AN24" s="318">
        <f t="shared" si="36"/>
        <v>61.622327783306893</v>
      </c>
      <c r="AO24" s="318"/>
      <c r="AP24" s="318">
        <v>63.755037949614312</v>
      </c>
      <c r="AQ24" s="318"/>
    </row>
    <row r="25" spans="1:43" s="75" customFormat="1" ht="20.100000000000001" customHeight="1" x14ac:dyDescent="0.2">
      <c r="A25" s="117" t="s">
        <v>217</v>
      </c>
      <c r="B25" s="102">
        <v>0</v>
      </c>
      <c r="C25" s="102">
        <v>0</v>
      </c>
      <c r="D25" s="102">
        <v>0</v>
      </c>
      <c r="E25" s="102">
        <v>0</v>
      </c>
      <c r="F25" s="116">
        <v>30.68215903888354</v>
      </c>
      <c r="G25" s="379">
        <v>31.823275862068961</v>
      </c>
      <c r="H25" s="379">
        <v>24.444987283203769</v>
      </c>
      <c r="I25" s="379">
        <v>28.416603018251735</v>
      </c>
      <c r="J25" s="379">
        <v>26.541105323284782</v>
      </c>
      <c r="K25" s="379">
        <v>21.219155152529119</v>
      </c>
      <c r="L25" s="379">
        <v>13.126049534398119</v>
      </c>
      <c r="M25" s="379">
        <v>8.3218389336845533</v>
      </c>
      <c r="N25" s="379">
        <f t="shared" ref="N25:V25" si="37">(N9/N$7)*100</f>
        <v>11.240661829628776</v>
      </c>
      <c r="O25" s="379">
        <f t="shared" si="37"/>
        <v>12.390915878241923</v>
      </c>
      <c r="P25" s="379">
        <f t="shared" si="37"/>
        <v>18.508205901091085</v>
      </c>
      <c r="Q25" s="379">
        <f t="shared" si="37"/>
        <v>22.882693178736009</v>
      </c>
      <c r="R25" s="379">
        <f t="shared" si="37"/>
        <v>24.570446735395187</v>
      </c>
      <c r="S25" s="379">
        <f t="shared" si="37"/>
        <v>25.645161290322584</v>
      </c>
      <c r="T25" s="379">
        <f t="shared" si="37"/>
        <v>23.222748815165879</v>
      </c>
      <c r="U25" s="379">
        <f t="shared" si="37"/>
        <v>18.604651162790695</v>
      </c>
      <c r="V25" s="379">
        <f t="shared" si="37"/>
        <v>21.043771043771045</v>
      </c>
      <c r="W25" s="379">
        <f t="shared" si="33"/>
        <v>34.594142482311455</v>
      </c>
      <c r="X25" s="379">
        <f t="shared" si="33"/>
        <v>28.665028665028668</v>
      </c>
      <c r="Y25" s="379">
        <f t="shared" si="33"/>
        <v>27.588760330578509</v>
      </c>
      <c r="Z25" s="379">
        <f t="shared" ref="Z25:AJ25" si="38">(Z9/Z$7)*100</f>
        <v>27.781554498073874</v>
      </c>
      <c r="AA25" s="379">
        <f t="shared" si="38"/>
        <v>27.201439461174665</v>
      </c>
      <c r="AB25" s="379">
        <f t="shared" si="38"/>
        <v>28.141956619281082</v>
      </c>
      <c r="AC25" s="379">
        <f t="shared" si="38"/>
        <v>30.428918838094894</v>
      </c>
      <c r="AD25" s="379">
        <f t="shared" si="38"/>
        <v>30.14862497953985</v>
      </c>
      <c r="AE25" s="379">
        <f t="shared" si="38"/>
        <v>28.46097174885983</v>
      </c>
      <c r="AF25" s="379">
        <f t="shared" si="38"/>
        <v>27.492302600099439</v>
      </c>
      <c r="AG25" s="379">
        <f t="shared" si="38"/>
        <v>37.526684211544229</v>
      </c>
      <c r="AH25" s="379">
        <f t="shared" si="38"/>
        <v>34.722299285250116</v>
      </c>
      <c r="AI25" s="379">
        <f t="shared" si="38"/>
        <v>35.157185890324257</v>
      </c>
      <c r="AJ25" s="379">
        <f t="shared" si="38"/>
        <v>37.021994812871142</v>
      </c>
      <c r="AK25" s="379">
        <f t="shared" ref="AK25:AL25" si="39">(AK9/AK$7)*100</f>
        <v>35.070446118117701</v>
      </c>
      <c r="AL25" s="379">
        <f t="shared" si="39"/>
        <v>37.335562055996654</v>
      </c>
      <c r="AM25" s="379">
        <f t="shared" ref="AM25:AN25" si="40">(AM9/AM$7)*100</f>
        <v>37.607896170185889</v>
      </c>
      <c r="AN25" s="379">
        <f t="shared" si="40"/>
        <v>38.377672216693107</v>
      </c>
      <c r="AO25" s="379"/>
      <c r="AP25" s="379">
        <v>36.244962050385695</v>
      </c>
      <c r="AQ25" s="379"/>
    </row>
    <row r="26" spans="1:43" ht="15" customHeight="1" x14ac:dyDescent="0.2">
      <c r="A26" s="428" t="s">
        <v>793</v>
      </c>
      <c r="B26" s="103"/>
      <c r="C26" s="103"/>
      <c r="D26" s="103"/>
      <c r="E26" s="80"/>
      <c r="F26" s="103"/>
      <c r="G26" s="103"/>
      <c r="H26" s="103"/>
      <c r="I26" s="103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</row>
    <row r="27" spans="1:43" x14ac:dyDescent="0.2">
      <c r="A27" s="556" t="s">
        <v>792</v>
      </c>
      <c r="B27" s="104"/>
      <c r="C27" s="103"/>
      <c r="D27" s="103"/>
      <c r="E27" s="103"/>
      <c r="F27" s="103"/>
    </row>
    <row r="28" spans="1:43" x14ac:dyDescent="0.2">
      <c r="A28" s="556" t="s">
        <v>791</v>
      </c>
      <c r="B28" s="104"/>
      <c r="C28" s="103"/>
      <c r="D28" s="103"/>
      <c r="E28" s="103"/>
      <c r="F28" s="103"/>
    </row>
    <row r="29" spans="1:43" x14ac:dyDescent="0.2">
      <c r="A29" s="103" t="s">
        <v>218</v>
      </c>
    </row>
    <row r="30" spans="1:43" x14ac:dyDescent="0.2">
      <c r="A30" s="118"/>
    </row>
    <row r="31" spans="1:43" s="82" customFormat="1" ht="25.15" customHeight="1" x14ac:dyDescent="0.2">
      <c r="A31" s="73" t="str">
        <f>Index!B66</f>
        <v>Table 7b    RMI commercial banking survey, by quarter, 2014-2018, (new format)</v>
      </c>
      <c r="F31" s="119"/>
      <c r="G31" s="219"/>
      <c r="H31" s="219"/>
      <c r="I31" s="219"/>
      <c r="J31" s="219"/>
      <c r="K31" s="219"/>
      <c r="L31" s="219"/>
      <c r="M31" s="219"/>
      <c r="N31" s="390"/>
      <c r="O31" s="71"/>
      <c r="P31" s="71"/>
      <c r="Q31" s="71"/>
      <c r="R31" s="71"/>
      <c r="S31" s="71"/>
      <c r="T31" s="71"/>
      <c r="U31" s="71"/>
      <c r="V31" s="71"/>
      <c r="W31" s="71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</row>
    <row r="32" spans="1:43" s="70" customFormat="1" ht="25.35" customHeight="1" x14ac:dyDescent="0.25">
      <c r="A32" s="221" t="s">
        <v>344</v>
      </c>
      <c r="N32" s="640"/>
      <c r="O32" s="641"/>
      <c r="P32" s="641"/>
      <c r="Q32" s="641"/>
      <c r="R32" s="641"/>
      <c r="S32" s="641"/>
      <c r="T32" s="641"/>
      <c r="U32" s="641"/>
      <c r="V32" s="641"/>
      <c r="W32" s="641"/>
      <c r="X32" s="347" t="str">
        <f t="shared" ref="X32:AP32" si="41">X2</f>
        <v>2014q1</v>
      </c>
      <c r="Y32" s="347" t="str">
        <f t="shared" si="41"/>
        <v>2014q2</v>
      </c>
      <c r="Z32" s="347" t="str">
        <f t="shared" si="41"/>
        <v>2014q3</v>
      </c>
      <c r="AA32" s="347" t="str">
        <f t="shared" si="41"/>
        <v>2014q4</v>
      </c>
      <c r="AB32" s="347" t="str">
        <f t="shared" si="41"/>
        <v>2015q1</v>
      </c>
      <c r="AC32" s="347" t="str">
        <f t="shared" si="41"/>
        <v>2015q2</v>
      </c>
      <c r="AD32" s="347" t="str">
        <f t="shared" si="41"/>
        <v>2015q3</v>
      </c>
      <c r="AE32" s="347" t="str">
        <f t="shared" si="41"/>
        <v>2015q4</v>
      </c>
      <c r="AF32" s="347" t="str">
        <f t="shared" si="41"/>
        <v>2016q1</v>
      </c>
      <c r="AG32" s="347" t="str">
        <f t="shared" si="41"/>
        <v>2016q2</v>
      </c>
      <c r="AH32" s="347" t="str">
        <f t="shared" si="41"/>
        <v>2016q3</v>
      </c>
      <c r="AI32" s="347" t="str">
        <f t="shared" si="41"/>
        <v>2016q4</v>
      </c>
      <c r="AJ32" s="347" t="str">
        <f t="shared" si="41"/>
        <v>2017q1</v>
      </c>
      <c r="AK32" s="347" t="str">
        <f t="shared" si="41"/>
        <v>2017q2</v>
      </c>
      <c r="AL32" s="347" t="str">
        <f t="shared" si="41"/>
        <v>2017q3</v>
      </c>
      <c r="AM32" s="347" t="str">
        <f t="shared" si="41"/>
        <v>2017q4</v>
      </c>
      <c r="AN32" s="347" t="str">
        <f t="shared" si="41"/>
        <v>2018q1</v>
      </c>
      <c r="AO32" s="347" t="str">
        <f t="shared" si="41"/>
        <v>2018q2</v>
      </c>
      <c r="AP32" s="347" t="str">
        <f t="shared" si="41"/>
        <v>2018q3</v>
      </c>
      <c r="AQ32" s="347" t="str">
        <f>AQ2</f>
        <v>2018q4</v>
      </c>
    </row>
    <row r="33" spans="1:43" s="438" customFormat="1" ht="20.100000000000001" customHeight="1" x14ac:dyDescent="0.2">
      <c r="A33" s="603" t="s">
        <v>423</v>
      </c>
      <c r="O33" s="50"/>
      <c r="P33" s="50"/>
      <c r="Q33" s="50"/>
      <c r="R33" s="50"/>
      <c r="S33" s="50"/>
      <c r="T33" s="50"/>
      <c r="U33" s="50"/>
      <c r="V33" s="50"/>
      <c r="W33" s="50"/>
    </row>
    <row r="34" spans="1:43" s="438" customFormat="1" ht="15" customHeight="1" x14ac:dyDescent="0.2">
      <c r="A34" s="600" t="s">
        <v>824</v>
      </c>
      <c r="O34" s="50"/>
      <c r="P34" s="50"/>
      <c r="Q34" s="50"/>
      <c r="R34" s="50"/>
      <c r="S34" s="50"/>
      <c r="T34" s="50"/>
      <c r="U34" s="50"/>
      <c r="V34" s="50"/>
      <c r="W34" s="50"/>
      <c r="X34" s="597">
        <v>3.8319999999999999</v>
      </c>
      <c r="Y34" s="597">
        <v>2.5819999999999999</v>
      </c>
      <c r="Z34" s="597">
        <v>5.13</v>
      </c>
      <c r="AA34" s="597">
        <v>3.5329999999999999</v>
      </c>
      <c r="AB34" s="597">
        <v>2.5776375600000003</v>
      </c>
      <c r="AC34" s="597">
        <v>6.6928733000000005</v>
      </c>
      <c r="AD34" s="597">
        <v>7.4141589999999997</v>
      </c>
      <c r="AE34" s="597">
        <v>4.9175844500000006</v>
      </c>
      <c r="AF34" s="597">
        <v>4.7048760000000005</v>
      </c>
      <c r="AG34" s="597">
        <v>3.8333094100000005</v>
      </c>
      <c r="AH34" s="597">
        <v>2.9444018199999999</v>
      </c>
      <c r="AI34" s="597">
        <v>3.1368616499999997</v>
      </c>
      <c r="AJ34" s="597">
        <v>3.0265055699999999</v>
      </c>
      <c r="AK34" s="597">
        <v>4.5098296099999997</v>
      </c>
      <c r="AL34" s="597">
        <v>5.226</v>
      </c>
      <c r="AM34" s="597">
        <v>1.8415910200000001</v>
      </c>
      <c r="AN34" s="597">
        <v>2.3875208399999996</v>
      </c>
      <c r="AO34" s="597">
        <v>5.0323420400000005</v>
      </c>
      <c r="AP34" s="597">
        <v>6.4030376899999997</v>
      </c>
      <c r="AQ34" s="597">
        <v>5.1136950399999996</v>
      </c>
    </row>
    <row r="35" spans="1:43" s="438" customFormat="1" ht="15" customHeight="1" x14ac:dyDescent="0.2">
      <c r="A35" s="600" t="s">
        <v>200</v>
      </c>
      <c r="O35" s="50"/>
      <c r="P35" s="50"/>
      <c r="Q35" s="50"/>
      <c r="R35" s="50"/>
      <c r="S35" s="50"/>
      <c r="T35" s="50"/>
      <c r="U35" s="50"/>
      <c r="V35" s="50"/>
      <c r="W35" s="50"/>
      <c r="X35" s="597">
        <v>60.856999999999999</v>
      </c>
      <c r="Y35" s="597">
        <v>62.609000000000002</v>
      </c>
      <c r="Z35" s="597">
        <v>64.674999999999997</v>
      </c>
      <c r="AA35" s="597">
        <v>69.921000000000006</v>
      </c>
      <c r="AB35" s="597">
        <v>70.418865959999991</v>
      </c>
      <c r="AC35" s="597">
        <v>81.519255990000005</v>
      </c>
      <c r="AD35" s="597">
        <v>87.566696149999999</v>
      </c>
      <c r="AE35" s="597">
        <v>82.457303609999997</v>
      </c>
      <c r="AF35" s="597">
        <v>112.83377458</v>
      </c>
      <c r="AG35" s="597">
        <v>117.73462979</v>
      </c>
      <c r="AH35" s="597">
        <v>115.35943666999999</v>
      </c>
      <c r="AI35" s="597">
        <v>152.63491493000001</v>
      </c>
      <c r="AJ35" s="597">
        <v>144.00617371999999</v>
      </c>
      <c r="AK35" s="597">
        <v>146.19679844000001</v>
      </c>
      <c r="AL35" s="597">
        <v>135.68700000000001</v>
      </c>
      <c r="AM35" s="597">
        <v>168.56699270000001</v>
      </c>
      <c r="AN35" s="597">
        <v>167.87630801</v>
      </c>
      <c r="AO35" s="597">
        <v>143.59022547999999</v>
      </c>
      <c r="AP35" s="597">
        <v>129.21272109999998</v>
      </c>
      <c r="AQ35" s="597">
        <v>148.00804955000001</v>
      </c>
    </row>
    <row r="36" spans="1:43" s="438" customFormat="1" x14ac:dyDescent="0.2">
      <c r="A36" s="598" t="s">
        <v>825</v>
      </c>
      <c r="O36" s="50"/>
      <c r="P36" s="50"/>
      <c r="Q36" s="50"/>
      <c r="R36" s="50"/>
      <c r="S36" s="50"/>
      <c r="T36" s="50"/>
      <c r="U36" s="50"/>
      <c r="V36" s="50"/>
      <c r="W36" s="50"/>
      <c r="X36" s="597">
        <v>45.837000000000003</v>
      </c>
      <c r="Y36" s="597">
        <v>49.734000000000002</v>
      </c>
      <c r="Z36" s="597">
        <v>54.258000000000003</v>
      </c>
      <c r="AA36" s="597">
        <v>54.371000000000002</v>
      </c>
      <c r="AB36" s="597">
        <v>53.892000000000003</v>
      </c>
      <c r="AC36" s="597">
        <v>65.623999999999995</v>
      </c>
      <c r="AD36" s="597">
        <v>62.125</v>
      </c>
      <c r="AE36" s="597">
        <v>60.563000000000002</v>
      </c>
      <c r="AF36" s="597">
        <v>83.429000000000002</v>
      </c>
      <c r="AG36" s="597">
        <v>75.936000000000007</v>
      </c>
      <c r="AH36" s="597">
        <v>71.165999999999997</v>
      </c>
      <c r="AI36" s="597">
        <v>120.05200000000001</v>
      </c>
      <c r="AJ36" s="597">
        <v>116.283</v>
      </c>
      <c r="AK36" s="597">
        <v>114.792</v>
      </c>
      <c r="AL36" s="597">
        <v>115.06</v>
      </c>
      <c r="AM36" s="597">
        <v>145.36600000000001</v>
      </c>
      <c r="AN36" s="597">
        <v>135.18799999999999</v>
      </c>
      <c r="AO36" s="597">
        <v>120.98</v>
      </c>
      <c r="AP36" s="597">
        <v>106.18899999999999</v>
      </c>
      <c r="AQ36" s="597">
        <v>114.956</v>
      </c>
    </row>
    <row r="37" spans="1:43" s="438" customFormat="1" x14ac:dyDescent="0.2">
      <c r="A37" s="598" t="s">
        <v>826</v>
      </c>
      <c r="O37" s="50"/>
      <c r="P37" s="50"/>
      <c r="Q37" s="50"/>
      <c r="R37" s="50"/>
      <c r="S37" s="50"/>
      <c r="T37" s="50"/>
      <c r="U37" s="50"/>
      <c r="V37" s="50"/>
      <c r="W37" s="50"/>
      <c r="X37" s="597">
        <v>15.02</v>
      </c>
      <c r="Y37" s="597">
        <v>12.875</v>
      </c>
      <c r="Z37" s="597">
        <v>10.417</v>
      </c>
      <c r="AA37" s="597">
        <v>15.55</v>
      </c>
      <c r="AB37" s="597">
        <v>16.526865959999999</v>
      </c>
      <c r="AC37" s="597">
        <v>15.895255990000001</v>
      </c>
      <c r="AD37" s="597">
        <v>25.441696149999999</v>
      </c>
      <c r="AE37" s="597">
        <v>21.894303609999998</v>
      </c>
      <c r="AF37" s="597">
        <v>29.404774579999998</v>
      </c>
      <c r="AG37" s="597">
        <v>41.79862979</v>
      </c>
      <c r="AH37" s="597">
        <v>44.193436670000004</v>
      </c>
      <c r="AI37" s="597">
        <v>32.582914930000001</v>
      </c>
      <c r="AJ37" s="597">
        <v>27.723173719999998</v>
      </c>
      <c r="AK37" s="597">
        <v>31.404798440000004</v>
      </c>
      <c r="AL37" s="597">
        <v>20.626999999999999</v>
      </c>
      <c r="AM37" s="597">
        <v>23.2009927</v>
      </c>
      <c r="AN37" s="597">
        <v>32.68830801</v>
      </c>
      <c r="AO37" s="597">
        <v>22.610225479999997</v>
      </c>
      <c r="AP37" s="597">
        <v>23.023721099999999</v>
      </c>
      <c r="AQ37" s="597">
        <v>33.05204955</v>
      </c>
    </row>
    <row r="38" spans="1:43" s="438" customFormat="1" ht="15" customHeight="1" x14ac:dyDescent="0.2">
      <c r="A38" s="600" t="s">
        <v>827</v>
      </c>
      <c r="O38" s="50"/>
      <c r="P38" s="50"/>
      <c r="Q38" s="50"/>
      <c r="R38" s="50"/>
      <c r="S38" s="50"/>
      <c r="T38" s="50"/>
      <c r="U38" s="50"/>
      <c r="V38" s="50"/>
      <c r="W38" s="50"/>
      <c r="X38" s="597">
        <v>7.0229999999999997</v>
      </c>
      <c r="Y38" s="597">
        <v>7.0659999999999998</v>
      </c>
      <c r="Z38" s="597">
        <v>4.109</v>
      </c>
      <c r="AA38" s="597">
        <v>4.1550000000000002</v>
      </c>
      <c r="AB38" s="597">
        <v>4.1971608699999994</v>
      </c>
      <c r="AC38" s="597">
        <v>4.2483187999999998</v>
      </c>
      <c r="AD38" s="597">
        <v>4.3012010099999998</v>
      </c>
      <c r="AE38" s="597">
        <v>4.3629637199999998</v>
      </c>
      <c r="AF38" s="597">
        <v>4.4310525399999996</v>
      </c>
      <c r="AG38" s="597">
        <v>4.5256808099999999</v>
      </c>
      <c r="AH38" s="597">
        <v>4.6044554199999999</v>
      </c>
      <c r="AI38" s="597">
        <v>4.6898739200000001</v>
      </c>
      <c r="AJ38" s="597">
        <v>4.7777250700000007</v>
      </c>
      <c r="AK38" s="597">
        <v>4.86641279</v>
      </c>
      <c r="AL38" s="597">
        <v>4.9630000000000001</v>
      </c>
      <c r="AM38" s="597">
        <v>5.0825968700000006</v>
      </c>
      <c r="AN38" s="597">
        <v>5.2121065899999994</v>
      </c>
      <c r="AO38" s="597">
        <v>5.3412516399999994</v>
      </c>
      <c r="AP38" s="597">
        <v>5.4863294500000004</v>
      </c>
      <c r="AQ38" s="597">
        <v>5.6475320199999999</v>
      </c>
    </row>
    <row r="39" spans="1:43" s="438" customFormat="1" ht="15" customHeight="1" x14ac:dyDescent="0.2">
      <c r="A39" s="600" t="s">
        <v>828</v>
      </c>
      <c r="O39" s="50"/>
      <c r="P39" s="50"/>
      <c r="Q39" s="50"/>
      <c r="R39" s="50"/>
      <c r="S39" s="50"/>
      <c r="T39" s="50"/>
      <c r="U39" s="50"/>
      <c r="V39" s="50"/>
      <c r="W39" s="50"/>
      <c r="X39" s="597">
        <v>8.2260000000000009</v>
      </c>
      <c r="Y39" s="597">
        <v>8.1470000000000002</v>
      </c>
      <c r="Z39" s="597">
        <v>9.0030000000000001</v>
      </c>
      <c r="AA39" s="597">
        <v>7.1879999999999997</v>
      </c>
      <c r="AB39" s="597">
        <v>7.3717662700000002</v>
      </c>
      <c r="AC39" s="597">
        <v>8.2736198000000005</v>
      </c>
      <c r="AD39" s="597">
        <v>6.1547366600000002</v>
      </c>
      <c r="AE39" s="597">
        <v>5.4562549599999999</v>
      </c>
      <c r="AF39" s="597">
        <v>3.2424693100000002</v>
      </c>
      <c r="AG39" s="597">
        <v>3.0151921500000003</v>
      </c>
      <c r="AH39" s="597">
        <v>2.6676208099999998</v>
      </c>
      <c r="AI39" s="597">
        <v>2.4837854900000003</v>
      </c>
      <c r="AJ39" s="597">
        <v>2.5791329299999997</v>
      </c>
      <c r="AK39" s="597">
        <v>2.22144509</v>
      </c>
      <c r="AL39" s="597">
        <v>1.891</v>
      </c>
      <c r="AM39" s="597">
        <v>1.7144439600000001</v>
      </c>
      <c r="AN39" s="597">
        <v>1.5082441</v>
      </c>
      <c r="AO39" s="597">
        <v>1.4190070299999999</v>
      </c>
      <c r="AP39" s="597">
        <v>1.5349635499999998</v>
      </c>
      <c r="AQ39" s="597">
        <v>1.59153875</v>
      </c>
    </row>
    <row r="40" spans="1:43" s="438" customFormat="1" x14ac:dyDescent="0.2">
      <c r="A40" s="598" t="s">
        <v>829</v>
      </c>
      <c r="O40" s="50"/>
      <c r="P40" s="50"/>
      <c r="Q40" s="50"/>
      <c r="R40" s="50"/>
      <c r="S40" s="50"/>
      <c r="T40" s="50"/>
      <c r="U40" s="50"/>
      <c r="V40" s="50"/>
      <c r="W40" s="50"/>
      <c r="X40" s="597">
        <v>0</v>
      </c>
      <c r="Y40" s="597">
        <v>0</v>
      </c>
      <c r="Z40" s="597">
        <v>0</v>
      </c>
      <c r="AA40" s="597">
        <v>0</v>
      </c>
      <c r="AB40" s="597">
        <v>0</v>
      </c>
      <c r="AC40" s="597">
        <v>0</v>
      </c>
      <c r="AD40" s="597">
        <v>0</v>
      </c>
      <c r="AE40" s="597">
        <v>0</v>
      </c>
      <c r="AF40" s="597">
        <v>0</v>
      </c>
      <c r="AG40" s="597">
        <v>0</v>
      </c>
      <c r="AH40" s="597">
        <v>0</v>
      </c>
      <c r="AI40" s="597">
        <v>0</v>
      </c>
      <c r="AJ40" s="597">
        <v>0</v>
      </c>
      <c r="AK40" s="597">
        <v>0</v>
      </c>
      <c r="AL40" s="597">
        <v>0</v>
      </c>
      <c r="AM40" s="597">
        <v>0</v>
      </c>
      <c r="AN40" s="597">
        <v>0</v>
      </c>
      <c r="AO40" s="597">
        <v>0</v>
      </c>
      <c r="AP40" s="597">
        <v>0</v>
      </c>
      <c r="AQ40" s="597">
        <v>0</v>
      </c>
    </row>
    <row r="41" spans="1:43" s="438" customFormat="1" x14ac:dyDescent="0.2">
      <c r="A41" s="598" t="s">
        <v>35</v>
      </c>
      <c r="O41" s="50"/>
      <c r="P41" s="50"/>
      <c r="Q41" s="50"/>
      <c r="R41" s="50"/>
      <c r="S41" s="50"/>
      <c r="T41" s="50"/>
      <c r="U41" s="50"/>
      <c r="V41" s="50"/>
      <c r="W41" s="50"/>
      <c r="X41" s="597">
        <v>0.91200000000000003</v>
      </c>
      <c r="Y41" s="597">
        <v>0.91200000000000003</v>
      </c>
      <c r="Z41" s="597">
        <v>0.29899999999999999</v>
      </c>
      <c r="AA41" s="597">
        <v>0.11799999999999999</v>
      </c>
      <c r="AB41" s="597">
        <v>0</v>
      </c>
      <c r="AC41" s="597">
        <v>0</v>
      </c>
      <c r="AD41" s="597">
        <v>0</v>
      </c>
      <c r="AE41" s="597">
        <v>4.5854339999999993E-2</v>
      </c>
      <c r="AF41" s="597">
        <v>4.5854339999999993E-2</v>
      </c>
      <c r="AG41" s="597">
        <v>0</v>
      </c>
      <c r="AH41" s="597">
        <v>0</v>
      </c>
      <c r="AI41" s="597">
        <v>0</v>
      </c>
      <c r="AJ41" s="597">
        <v>0.27554727000000001</v>
      </c>
      <c r="AK41" s="597">
        <v>0.20190089</v>
      </c>
      <c r="AL41" s="597">
        <v>0.13</v>
      </c>
      <c r="AM41" s="597">
        <v>8.1851789999999994E-2</v>
      </c>
      <c r="AN41" s="597">
        <v>3.4392470000000001E-2</v>
      </c>
      <c r="AO41" s="597">
        <v>1.6247400000000002E-3</v>
      </c>
      <c r="AP41" s="597">
        <v>0.25281817000000001</v>
      </c>
      <c r="AQ41" s="597">
        <v>0.41836303999999996</v>
      </c>
    </row>
    <row r="42" spans="1:43" s="438" customFormat="1" x14ac:dyDescent="0.2">
      <c r="A42" s="598" t="s">
        <v>830</v>
      </c>
      <c r="O42" s="50"/>
      <c r="P42" s="50"/>
      <c r="Q42" s="50"/>
      <c r="R42" s="50"/>
      <c r="S42" s="50"/>
      <c r="T42" s="50"/>
      <c r="U42" s="50"/>
      <c r="V42" s="50"/>
      <c r="W42" s="50"/>
      <c r="X42" s="597">
        <v>4.1449999999999996</v>
      </c>
      <c r="Y42" s="597">
        <v>3.879</v>
      </c>
      <c r="Z42" s="597">
        <v>3.609</v>
      </c>
      <c r="AA42" s="597">
        <v>3.3359999999999999</v>
      </c>
      <c r="AB42" s="597">
        <v>3.0562966</v>
      </c>
      <c r="AC42" s="597">
        <v>2.7752630699999998</v>
      </c>
      <c r="AD42" s="597">
        <v>1.0667888999999999</v>
      </c>
      <c r="AE42" s="597">
        <v>1.0667888999999999</v>
      </c>
      <c r="AF42" s="597">
        <v>0.99538631999999994</v>
      </c>
      <c r="AG42" s="597">
        <v>0.9111437</v>
      </c>
      <c r="AH42" s="597">
        <v>0.83724106999999992</v>
      </c>
      <c r="AI42" s="597">
        <v>0.77083679000000005</v>
      </c>
      <c r="AJ42" s="597">
        <v>0.71120723999999991</v>
      </c>
      <c r="AK42" s="597">
        <v>0.64658074999999993</v>
      </c>
      <c r="AL42" s="597">
        <v>0.60299999999999998</v>
      </c>
      <c r="AM42" s="597">
        <v>0.53240873</v>
      </c>
      <c r="AN42" s="597">
        <v>0.44103717999999997</v>
      </c>
      <c r="AO42" s="597">
        <v>0.39532965000000003</v>
      </c>
      <c r="AP42" s="597">
        <v>0.30195524000000001</v>
      </c>
      <c r="AQ42" s="597">
        <v>0.2308827</v>
      </c>
    </row>
    <row r="43" spans="1:43" s="438" customFormat="1" x14ac:dyDescent="0.2">
      <c r="A43" s="598" t="s">
        <v>831</v>
      </c>
      <c r="O43" s="50"/>
      <c r="P43" s="50"/>
      <c r="Q43" s="50"/>
      <c r="R43" s="50"/>
      <c r="S43" s="50"/>
      <c r="T43" s="50"/>
      <c r="U43" s="50"/>
      <c r="V43" s="50"/>
      <c r="W43" s="50"/>
      <c r="X43" s="597">
        <v>3.169</v>
      </c>
      <c r="Y43" s="597">
        <v>3.3559999999999999</v>
      </c>
      <c r="Z43" s="597">
        <v>5.0949999999999998</v>
      </c>
      <c r="AA43" s="597">
        <v>3.734</v>
      </c>
      <c r="AB43" s="597">
        <v>4.3154696699999997</v>
      </c>
      <c r="AC43" s="597">
        <v>5.4983567300000002</v>
      </c>
      <c r="AD43" s="597">
        <v>5.0879477599999996</v>
      </c>
      <c r="AE43" s="597">
        <v>4.3436117200000002</v>
      </c>
      <c r="AF43" s="597">
        <v>2.20122865</v>
      </c>
      <c r="AG43" s="597">
        <v>2.1040484500000001</v>
      </c>
      <c r="AH43" s="597">
        <v>1.8303797400000001</v>
      </c>
      <c r="AI43" s="597">
        <v>1.7129486999999999</v>
      </c>
      <c r="AJ43" s="597">
        <v>1.59237842</v>
      </c>
      <c r="AK43" s="597">
        <v>1.3729634499999999</v>
      </c>
      <c r="AL43" s="597">
        <v>1.1579999999999999</v>
      </c>
      <c r="AM43" s="597">
        <v>1.1001834400000001</v>
      </c>
      <c r="AN43" s="597">
        <v>1.0328144499999998</v>
      </c>
      <c r="AO43" s="597">
        <v>1.0220526400000001</v>
      </c>
      <c r="AP43" s="597">
        <v>0.98019014000000004</v>
      </c>
      <c r="AQ43" s="597">
        <v>0.94229300999999999</v>
      </c>
    </row>
    <row r="44" spans="1:43" s="438" customFormat="1" ht="15" customHeight="1" x14ac:dyDescent="0.2">
      <c r="A44" s="600" t="s">
        <v>832</v>
      </c>
      <c r="O44" s="50"/>
      <c r="P44" s="50"/>
      <c r="Q44" s="50"/>
      <c r="R44" s="50"/>
      <c r="S44" s="50"/>
      <c r="T44" s="50"/>
      <c r="U44" s="50"/>
      <c r="V44" s="50"/>
      <c r="W44" s="50"/>
      <c r="X44" s="597">
        <v>73.260000000000005</v>
      </c>
      <c r="Y44" s="597">
        <v>75.625</v>
      </c>
      <c r="Z44" s="597">
        <v>79.433999999999997</v>
      </c>
      <c r="AA44" s="597">
        <v>82.253</v>
      </c>
      <c r="AB44" s="597">
        <v>81.51576064999999</v>
      </c>
      <c r="AC44" s="597">
        <v>85.343906000000004</v>
      </c>
      <c r="AD44" s="597">
        <v>89.63274371</v>
      </c>
      <c r="AE44" s="597">
        <v>95.742112849999998</v>
      </c>
      <c r="AF44" s="597">
        <v>93.846183039999985</v>
      </c>
      <c r="AG44" s="597">
        <v>98.584147619999982</v>
      </c>
      <c r="AH44" s="597">
        <v>101.14628378</v>
      </c>
      <c r="AI44" s="597">
        <v>112.37027167999999</v>
      </c>
      <c r="AJ44" s="597">
        <v>114.98178206</v>
      </c>
      <c r="AK44" s="597">
        <v>115.20363814</v>
      </c>
      <c r="AL44" s="597">
        <v>119.65</v>
      </c>
      <c r="AM44" s="597">
        <v>124.53015688000001</v>
      </c>
      <c r="AN44" s="597">
        <v>121.16099456000002</v>
      </c>
      <c r="AO44" s="597">
        <v>123.88258477000001</v>
      </c>
      <c r="AP44" s="597">
        <v>120.55664684999999</v>
      </c>
      <c r="AQ44" s="597">
        <v>125.81406463999998</v>
      </c>
    </row>
    <row r="45" spans="1:43" s="438" customFormat="1" x14ac:dyDescent="0.2">
      <c r="A45" s="598" t="s">
        <v>833</v>
      </c>
      <c r="O45" s="50"/>
      <c r="P45" s="50"/>
      <c r="Q45" s="50"/>
      <c r="R45" s="50"/>
      <c r="S45" s="50"/>
      <c r="T45" s="50"/>
      <c r="U45" s="50"/>
      <c r="V45" s="50"/>
      <c r="W45" s="50"/>
      <c r="X45" s="597">
        <v>0</v>
      </c>
      <c r="Y45" s="597">
        <v>0</v>
      </c>
      <c r="Z45" s="597">
        <v>0</v>
      </c>
      <c r="AA45" s="597">
        <v>0</v>
      </c>
      <c r="AB45" s="597">
        <v>0</v>
      </c>
      <c r="AC45" s="597">
        <v>0</v>
      </c>
      <c r="AD45" s="597">
        <v>0</v>
      </c>
      <c r="AE45" s="597">
        <v>0.14233248999999998</v>
      </c>
      <c r="AF45" s="597">
        <v>9.3193970000000001E-2</v>
      </c>
      <c r="AG45" s="597">
        <v>9.5575259999999995E-2</v>
      </c>
      <c r="AH45" s="597">
        <v>0.42197694000000002</v>
      </c>
      <c r="AI45" s="597">
        <v>0.28870103999999996</v>
      </c>
      <c r="AJ45" s="597">
        <v>0.28237503999999997</v>
      </c>
      <c r="AK45" s="597">
        <v>0.27998025999999998</v>
      </c>
      <c r="AL45" s="597">
        <v>0</v>
      </c>
      <c r="AM45" s="597">
        <v>0</v>
      </c>
      <c r="AN45" s="597">
        <v>0</v>
      </c>
      <c r="AO45" s="597">
        <v>0</v>
      </c>
      <c r="AP45" s="597">
        <v>0</v>
      </c>
      <c r="AQ45" s="597">
        <v>0</v>
      </c>
    </row>
    <row r="46" spans="1:43" s="438" customFormat="1" x14ac:dyDescent="0.2">
      <c r="A46" s="598" t="s">
        <v>834</v>
      </c>
      <c r="O46" s="50"/>
      <c r="P46" s="50"/>
      <c r="Q46" s="50"/>
      <c r="R46" s="50"/>
      <c r="S46" s="50"/>
      <c r="T46" s="50"/>
      <c r="U46" s="50"/>
      <c r="V46" s="50"/>
      <c r="W46" s="50"/>
      <c r="X46" s="597">
        <v>20.676761198998644</v>
      </c>
      <c r="Y46" s="597">
        <v>20.491139066863102</v>
      </c>
      <c r="Z46" s="597">
        <v>21.656713102768002</v>
      </c>
      <c r="AA46" s="597">
        <v>22.077816675999998</v>
      </c>
      <c r="AB46" s="597">
        <v>22.599929020000001</v>
      </c>
      <c r="AC46" s="597">
        <v>25.472095469999999</v>
      </c>
      <c r="AD46" s="597">
        <v>26.448376829999997</v>
      </c>
      <c r="AE46" s="597">
        <v>26.675818789999997</v>
      </c>
      <c r="AF46" s="597">
        <v>25.176823899999999</v>
      </c>
      <c r="AG46" s="597">
        <v>36.398430650000002</v>
      </c>
      <c r="AH46" s="597">
        <v>34.258021049999996</v>
      </c>
      <c r="AI46" s="597">
        <v>38.75353535</v>
      </c>
      <c r="AJ46" s="597">
        <v>41.679389130000004</v>
      </c>
      <c r="AK46" s="597">
        <v>39.542116649999997</v>
      </c>
      <c r="AL46" s="597">
        <v>43.970999999999997</v>
      </c>
      <c r="AM46" s="597">
        <v>45.985330560000001</v>
      </c>
      <c r="AN46" s="597">
        <v>45.746958170000006</v>
      </c>
      <c r="AO46" s="597">
        <v>46.599231879999998</v>
      </c>
      <c r="AP46" s="597">
        <v>42.701758339999998</v>
      </c>
      <c r="AQ46" s="597">
        <v>46.655267959999996</v>
      </c>
    </row>
    <row r="47" spans="1:43" s="438" customFormat="1" x14ac:dyDescent="0.2">
      <c r="A47" s="598" t="s">
        <v>835</v>
      </c>
      <c r="O47" s="50"/>
      <c r="P47" s="50"/>
      <c r="Q47" s="50"/>
      <c r="R47" s="50"/>
      <c r="S47" s="50"/>
      <c r="T47" s="50"/>
      <c r="U47" s="50"/>
      <c r="V47" s="50"/>
      <c r="W47" s="50"/>
      <c r="X47" s="597">
        <v>0.13323880100135629</v>
      </c>
      <c r="Y47" s="597">
        <v>0.13386093313689598</v>
      </c>
      <c r="Z47" s="597">
        <v>0.13228689723199999</v>
      </c>
      <c r="AA47" s="597">
        <v>0.138183324</v>
      </c>
      <c r="AB47" s="597">
        <v>0.14223094999999999</v>
      </c>
      <c r="AC47" s="597">
        <v>0.24041248000000001</v>
      </c>
      <c r="AD47" s="597">
        <v>0.20241970000000001</v>
      </c>
      <c r="AE47" s="597">
        <v>0.24062392000000002</v>
      </c>
      <c r="AF47" s="597">
        <v>0.23528822999999999</v>
      </c>
      <c r="AG47" s="597">
        <v>0.19900204000000002</v>
      </c>
      <c r="AH47" s="597">
        <v>0.11975804</v>
      </c>
      <c r="AI47" s="597">
        <v>0.11749733999999999</v>
      </c>
      <c r="AJ47" s="597">
        <v>0.10606982000000001</v>
      </c>
      <c r="AK47" s="597">
        <v>0.32778525000000003</v>
      </c>
      <c r="AL47" s="597">
        <v>0.316</v>
      </c>
      <c r="AM47" s="597">
        <v>0.31298488000000002</v>
      </c>
      <c r="AN47" s="597">
        <v>0.30601403999999999</v>
      </c>
      <c r="AO47" s="597">
        <v>0.31960316999999999</v>
      </c>
      <c r="AP47" s="597">
        <v>0.38836793999999997</v>
      </c>
      <c r="AQ47" s="597">
        <v>0.46710459999999998</v>
      </c>
    </row>
    <row r="48" spans="1:43" s="438" customFormat="1" x14ac:dyDescent="0.2">
      <c r="A48" s="598" t="s">
        <v>836</v>
      </c>
      <c r="O48" s="50"/>
      <c r="P48" s="50"/>
      <c r="Q48" s="50"/>
      <c r="R48" s="50"/>
      <c r="S48" s="50"/>
      <c r="T48" s="50"/>
      <c r="U48" s="50"/>
      <c r="V48" s="50"/>
      <c r="W48" s="50"/>
      <c r="X48" s="597">
        <v>45.668999999999997</v>
      </c>
      <c r="Y48" s="597">
        <v>47.963999999999999</v>
      </c>
      <c r="Z48" s="597">
        <v>50.392000000000003</v>
      </c>
      <c r="AA48" s="597">
        <v>52.206000000000003</v>
      </c>
      <c r="AB48" s="597">
        <v>53.794150160000001</v>
      </c>
      <c r="AC48" s="597">
        <v>54.431691690000001</v>
      </c>
      <c r="AD48" s="597">
        <v>57.537034509999998</v>
      </c>
      <c r="AE48" s="597">
        <v>63.213118409999993</v>
      </c>
      <c r="AF48" s="597">
        <v>63.014566649999999</v>
      </c>
      <c r="AG48" s="597">
        <v>56.403832000000001</v>
      </c>
      <c r="AH48" s="597">
        <v>60.750400159999998</v>
      </c>
      <c r="AI48" s="597">
        <v>67.432682879999987</v>
      </c>
      <c r="AJ48" s="597">
        <v>67.285758090000002</v>
      </c>
      <c r="AK48" s="597">
        <v>69.687022859999999</v>
      </c>
      <c r="AL48" s="597">
        <v>70.27</v>
      </c>
      <c r="AM48" s="597">
        <v>72.224437890000004</v>
      </c>
      <c r="AN48" s="597">
        <v>69.598571180000008</v>
      </c>
      <c r="AO48" s="597">
        <v>71.066493170000001</v>
      </c>
      <c r="AP48" s="597">
        <v>71.656632049999999</v>
      </c>
      <c r="AQ48" s="597">
        <v>72.870873439999997</v>
      </c>
    </row>
    <row r="49" spans="1:43" s="438" customFormat="1" x14ac:dyDescent="0.2">
      <c r="A49" s="598" t="s">
        <v>837</v>
      </c>
      <c r="O49" s="50"/>
      <c r="P49" s="50"/>
      <c r="Q49" s="50"/>
      <c r="R49" s="50"/>
      <c r="S49" s="50"/>
      <c r="T49" s="50"/>
      <c r="U49" s="50"/>
      <c r="V49" s="50"/>
      <c r="W49" s="50"/>
      <c r="X49" s="597">
        <v>2.5390000000000001</v>
      </c>
      <c r="Y49" s="597">
        <v>2.4860000000000002</v>
      </c>
      <c r="Z49" s="597">
        <v>2.544</v>
      </c>
      <c r="AA49" s="597">
        <v>2.802</v>
      </c>
      <c r="AB49" s="597">
        <v>9.3647999999999995E-4</v>
      </c>
      <c r="AC49" s="597">
        <v>6.6628E-4</v>
      </c>
      <c r="AD49" s="597">
        <v>3.8468999999999998E-4</v>
      </c>
      <c r="AE49" s="597">
        <v>0</v>
      </c>
      <c r="AF49" s="597">
        <v>0</v>
      </c>
      <c r="AG49" s="597">
        <v>0</v>
      </c>
      <c r="AH49" s="597">
        <v>0</v>
      </c>
      <c r="AI49" s="597">
        <v>0</v>
      </c>
      <c r="AJ49" s="597">
        <v>0</v>
      </c>
      <c r="AK49" s="597">
        <v>0</v>
      </c>
      <c r="AL49" s="597">
        <v>0</v>
      </c>
      <c r="AM49" s="597">
        <v>0</v>
      </c>
      <c r="AN49" s="597">
        <v>0</v>
      </c>
      <c r="AO49" s="597">
        <v>0</v>
      </c>
      <c r="AP49" s="597">
        <v>0</v>
      </c>
      <c r="AQ49" s="597">
        <v>0</v>
      </c>
    </row>
    <row r="50" spans="1:43" s="438" customFormat="1" x14ac:dyDescent="0.2">
      <c r="A50" s="598" t="s">
        <v>838</v>
      </c>
      <c r="O50" s="50"/>
      <c r="P50" s="50"/>
      <c r="Q50" s="50"/>
      <c r="R50" s="50"/>
      <c r="S50" s="50"/>
      <c r="T50" s="50"/>
      <c r="U50" s="50"/>
      <c r="V50" s="50"/>
      <c r="W50" s="50"/>
      <c r="X50" s="597">
        <v>4.0519999999999996</v>
      </c>
      <c r="Y50" s="597">
        <v>4.3109999999999999</v>
      </c>
      <c r="Z50" s="597">
        <v>4.43</v>
      </c>
      <c r="AA50" s="597">
        <v>4.8710000000000004</v>
      </c>
      <c r="AB50" s="597">
        <v>4.7805440099999998</v>
      </c>
      <c r="AC50" s="597">
        <v>4.9423201399999996</v>
      </c>
      <c r="AD50" s="597">
        <v>5.0722847499999997</v>
      </c>
      <c r="AE50" s="597">
        <v>5.2798587500000007</v>
      </c>
      <c r="AF50" s="597">
        <v>5.0311397699999993</v>
      </c>
      <c r="AG50" s="597">
        <v>5.1849538600000002</v>
      </c>
      <c r="AH50" s="597">
        <v>5.2755682500000001</v>
      </c>
      <c r="AI50" s="597">
        <v>5.4313635000000007</v>
      </c>
      <c r="AJ50" s="597">
        <v>5.1274745800000003</v>
      </c>
      <c r="AK50" s="597">
        <v>5.11418544</v>
      </c>
      <c r="AL50" s="597">
        <v>4.7080000000000002</v>
      </c>
      <c r="AM50" s="597">
        <v>5.4725468899999994</v>
      </c>
      <c r="AN50" s="597">
        <v>5.0640378099999994</v>
      </c>
      <c r="AO50" s="597">
        <v>5.4231112399999999</v>
      </c>
      <c r="AP50" s="597">
        <v>5.2043039000000011</v>
      </c>
      <c r="AQ50" s="597">
        <v>5.4747660199999988</v>
      </c>
    </row>
    <row r="51" spans="1:43" s="438" customFormat="1" x14ac:dyDescent="0.2">
      <c r="A51" s="598" t="s">
        <v>839</v>
      </c>
      <c r="O51" s="50"/>
      <c r="P51" s="50"/>
      <c r="Q51" s="50"/>
      <c r="R51" s="50"/>
      <c r="S51" s="50"/>
      <c r="T51" s="50"/>
      <c r="U51" s="50"/>
      <c r="V51" s="50"/>
      <c r="W51" s="50"/>
      <c r="X51" s="597">
        <v>0.19</v>
      </c>
      <c r="Y51" s="597">
        <v>0.23899999999999999</v>
      </c>
      <c r="Z51" s="597">
        <v>0.27900000000000003</v>
      </c>
      <c r="AA51" s="597">
        <v>0.158</v>
      </c>
      <c r="AB51" s="597">
        <v>0.19797003000000002</v>
      </c>
      <c r="AC51" s="597">
        <v>0.25671994000000004</v>
      </c>
      <c r="AD51" s="597">
        <v>0.37224322999999998</v>
      </c>
      <c r="AE51" s="597">
        <v>0.19036048999999999</v>
      </c>
      <c r="AF51" s="597">
        <v>0.29517051999999999</v>
      </c>
      <c r="AG51" s="597">
        <v>0.30235381</v>
      </c>
      <c r="AH51" s="597">
        <v>0.32055934000000003</v>
      </c>
      <c r="AI51" s="597">
        <v>0.34649157000000003</v>
      </c>
      <c r="AJ51" s="597">
        <v>0.50071540000000003</v>
      </c>
      <c r="AK51" s="597">
        <v>0.25254768</v>
      </c>
      <c r="AL51" s="597">
        <v>0.38500000000000001</v>
      </c>
      <c r="AM51" s="597">
        <v>0.53485665999999998</v>
      </c>
      <c r="AN51" s="597">
        <v>0.44541336000000004</v>
      </c>
      <c r="AO51" s="597">
        <v>0.47414530999999999</v>
      </c>
      <c r="AP51" s="597">
        <v>0.60558462000000002</v>
      </c>
      <c r="AQ51" s="597">
        <v>0.34605261999999998</v>
      </c>
    </row>
    <row r="52" spans="1:43" s="438" customFormat="1" x14ac:dyDescent="0.2">
      <c r="A52" s="600" t="s">
        <v>840</v>
      </c>
      <c r="O52" s="50"/>
      <c r="P52" s="50"/>
      <c r="Q52" s="50"/>
      <c r="R52" s="50"/>
      <c r="S52" s="50"/>
      <c r="T52" s="50"/>
      <c r="U52" s="50"/>
      <c r="V52" s="50"/>
      <c r="W52" s="50"/>
      <c r="X52" s="597">
        <v>-7.0670000000000002</v>
      </c>
      <c r="Y52" s="597">
        <v>-7.2549999999999999</v>
      </c>
      <c r="Z52" s="597">
        <v>-7.2489999999999997</v>
      </c>
      <c r="AA52" s="597">
        <v>-7.3579999999999997</v>
      </c>
      <c r="AB52" s="597">
        <v>-7.2946393499999997</v>
      </c>
      <c r="AC52" s="597">
        <v>-7.4197138399999991</v>
      </c>
      <c r="AD52" s="597">
        <v>-7.3664139000000004</v>
      </c>
      <c r="AE52" s="597">
        <v>-7.6284757000000001</v>
      </c>
      <c r="AF52" s="597">
        <v>-7.6295631500000001</v>
      </c>
      <c r="AG52" s="597">
        <v>-7.6282327199999997</v>
      </c>
      <c r="AH52" s="597">
        <v>-7.7269065599999998</v>
      </c>
      <c r="AI52" s="597">
        <v>-8.0440565700000004</v>
      </c>
      <c r="AJ52" s="597">
        <v>-8.0315313799999988</v>
      </c>
      <c r="AK52" s="597">
        <v>-8.2672297999999991</v>
      </c>
      <c r="AL52" s="597">
        <v>-7.29</v>
      </c>
      <c r="AM52" s="597">
        <v>-7.3674600999999997</v>
      </c>
      <c r="AN52" s="597">
        <v>-8.0081136100000005</v>
      </c>
      <c r="AO52" s="597">
        <v>-7.897159610000001</v>
      </c>
      <c r="AP52" s="597">
        <v>-7.8994049400000002</v>
      </c>
      <c r="AQ52" s="597">
        <v>-9.0590330300000002</v>
      </c>
    </row>
    <row r="53" spans="1:43" s="438" customFormat="1" x14ac:dyDescent="0.2">
      <c r="A53" s="600" t="s">
        <v>841</v>
      </c>
      <c r="O53" s="50"/>
      <c r="P53" s="50"/>
      <c r="Q53" s="50"/>
      <c r="R53" s="50"/>
      <c r="S53" s="50"/>
      <c r="T53" s="50"/>
      <c r="U53" s="50"/>
      <c r="V53" s="50"/>
      <c r="W53" s="50"/>
      <c r="X53" s="597">
        <v>147.679</v>
      </c>
      <c r="Y53" s="597">
        <v>152.142</v>
      </c>
      <c r="Z53" s="597">
        <v>160.62200000000001</v>
      </c>
      <c r="AA53" s="597">
        <v>164.33600000000001</v>
      </c>
      <c r="AB53" s="597">
        <v>163.10864821999999</v>
      </c>
      <c r="AC53" s="597">
        <v>171.54171796</v>
      </c>
      <c r="AD53" s="597">
        <v>178.05381017999994</v>
      </c>
      <c r="AE53" s="597">
        <v>189.31200496</v>
      </c>
      <c r="AF53" s="597">
        <v>183.30527224000002</v>
      </c>
      <c r="AG53" s="597">
        <v>192.55525466999998</v>
      </c>
      <c r="AH53" s="597">
        <v>197.23328180999999</v>
      </c>
      <c r="AI53" s="597">
        <v>219.18027228000003</v>
      </c>
      <c r="AJ53" s="597">
        <v>224.51116567</v>
      </c>
      <c r="AK53" s="597">
        <v>224.36149156999994</v>
      </c>
      <c r="AL53" s="597">
        <v>233.90100000000001</v>
      </c>
      <c r="AM53" s="597">
        <v>243.40729762000001</v>
      </c>
      <c r="AN53" s="597">
        <v>235.82211961000004</v>
      </c>
      <c r="AO53" s="597">
        <v>241.28701695999999</v>
      </c>
      <c r="AP53" s="597">
        <v>234.74885230999999</v>
      </c>
      <c r="AQ53" s="597">
        <v>244.16063499999998</v>
      </c>
    </row>
    <row r="54" spans="1:43" s="438" customFormat="1" x14ac:dyDescent="0.2">
      <c r="A54" s="598" t="s">
        <v>842</v>
      </c>
      <c r="O54" s="50"/>
      <c r="P54" s="50"/>
      <c r="Q54" s="50"/>
      <c r="R54" s="50"/>
      <c r="S54" s="50"/>
      <c r="T54" s="50"/>
      <c r="U54" s="50"/>
      <c r="V54" s="50"/>
      <c r="W54" s="50"/>
      <c r="X54" s="597">
        <v>0.10100000000000001</v>
      </c>
      <c r="Y54" s="597">
        <v>8.7999999999999995E-2</v>
      </c>
      <c r="Z54" s="597">
        <v>0.111</v>
      </c>
      <c r="AA54" s="597">
        <v>0.124</v>
      </c>
      <c r="AB54" s="597">
        <v>0.11271948</v>
      </c>
      <c r="AC54" s="597">
        <v>0.12251089</v>
      </c>
      <c r="AD54" s="597">
        <v>0.15318540999999999</v>
      </c>
      <c r="AE54" s="597">
        <v>0.13620136999999999</v>
      </c>
      <c r="AF54" s="597">
        <v>0.12504353000000001</v>
      </c>
      <c r="AG54" s="597">
        <v>0.11082988000000001</v>
      </c>
      <c r="AH54" s="597">
        <v>0.13436841999999999</v>
      </c>
      <c r="AI54" s="597">
        <v>0.12734791000000001</v>
      </c>
      <c r="AJ54" s="597">
        <v>0.12803191</v>
      </c>
      <c r="AK54" s="597">
        <v>0.18407915</v>
      </c>
      <c r="AL54" s="597">
        <v>0.19400000000000001</v>
      </c>
      <c r="AM54" s="597">
        <v>0.20193939</v>
      </c>
      <c r="AN54" s="597">
        <v>0.19862496999999998</v>
      </c>
      <c r="AO54" s="597">
        <v>0.18927132999999999</v>
      </c>
      <c r="AP54" s="597">
        <v>0.17363967</v>
      </c>
      <c r="AQ54" s="597">
        <v>0.15182001000000001</v>
      </c>
    </row>
    <row r="55" spans="1:43" s="438" customFormat="1" x14ac:dyDescent="0.2">
      <c r="A55" s="598" t="s">
        <v>843</v>
      </c>
      <c r="O55" s="50"/>
      <c r="P55" s="50"/>
      <c r="Q55" s="50"/>
      <c r="R55" s="50"/>
      <c r="S55" s="50"/>
      <c r="T55" s="50"/>
      <c r="U55" s="50"/>
      <c r="V55" s="50"/>
      <c r="W55" s="50"/>
      <c r="X55" s="597">
        <v>1.1140000000000001</v>
      </c>
      <c r="Y55" s="597">
        <v>2.4769999999999999</v>
      </c>
      <c r="Z55" s="597">
        <v>1.6619999999999999</v>
      </c>
      <c r="AA55" s="597">
        <v>1.39</v>
      </c>
      <c r="AB55" s="597">
        <v>1.4447126899999998</v>
      </c>
      <c r="AC55" s="597">
        <v>1.49262176</v>
      </c>
      <c r="AD55" s="597">
        <v>1.5546978700000003</v>
      </c>
      <c r="AE55" s="597">
        <v>1.4069125300000001</v>
      </c>
      <c r="AF55" s="597">
        <v>1.54928566</v>
      </c>
      <c r="AG55" s="597">
        <v>1.0801966200000002</v>
      </c>
      <c r="AH55" s="597">
        <v>1.2738748900000001</v>
      </c>
      <c r="AI55" s="597">
        <v>1.0225141</v>
      </c>
      <c r="AJ55" s="597">
        <v>1.3171406699999999</v>
      </c>
      <c r="AK55" s="597">
        <v>1.4075041999999998</v>
      </c>
      <c r="AL55" s="597">
        <v>1.4359999999999999</v>
      </c>
      <c r="AM55" s="597">
        <v>1.3172755899999997</v>
      </c>
      <c r="AN55" s="597">
        <v>1.9345959700000002</v>
      </c>
      <c r="AO55" s="597">
        <v>1.4019563100000001</v>
      </c>
      <c r="AP55" s="597">
        <v>1.5066198700000002</v>
      </c>
      <c r="AQ55" s="597">
        <v>1.27478439</v>
      </c>
    </row>
    <row r="56" spans="1:43" s="465" customFormat="1" ht="20.100000000000001" customHeight="1" x14ac:dyDescent="0.2">
      <c r="A56" s="604" t="s">
        <v>844</v>
      </c>
      <c r="O56" s="50"/>
      <c r="P56" s="50"/>
      <c r="Q56" s="50"/>
      <c r="R56" s="50"/>
      <c r="S56" s="50"/>
      <c r="T56" s="50"/>
      <c r="U56" s="50"/>
      <c r="V56" s="50"/>
      <c r="W56" s="50"/>
      <c r="X56" s="599">
        <v>147.346</v>
      </c>
      <c r="Y56" s="599">
        <v>151.339</v>
      </c>
      <c r="Z56" s="599">
        <v>156.875</v>
      </c>
      <c r="AA56" s="599">
        <v>161.20599999999999</v>
      </c>
      <c r="AB56" s="599">
        <v>160.34398413</v>
      </c>
      <c r="AC56" s="599">
        <v>180.27339269999999</v>
      </c>
      <c r="AD56" s="599">
        <v>189.41100590999997</v>
      </c>
      <c r="AE56" s="599">
        <v>186.85085778999999</v>
      </c>
      <c r="AF56" s="599">
        <v>213.10312150999999</v>
      </c>
      <c r="AG56" s="599">
        <v>221.25575356000002</v>
      </c>
      <c r="AH56" s="599">
        <v>220.40353524999998</v>
      </c>
      <c r="AI56" s="599">
        <v>268.42151310999998</v>
      </c>
      <c r="AJ56" s="599">
        <v>262.78496054999999</v>
      </c>
      <c r="AK56" s="599">
        <v>266.32247762000009</v>
      </c>
      <c r="AL56" s="599">
        <v>261.75700000000001</v>
      </c>
      <c r="AM56" s="599">
        <v>295.88753630999997</v>
      </c>
      <c r="AN56" s="599">
        <v>292.27028143000001</v>
      </c>
      <c r="AO56" s="599">
        <v>272.95947899000004</v>
      </c>
      <c r="AP56" s="599">
        <v>256.97455324000003</v>
      </c>
      <c r="AQ56" s="599">
        <v>278.54245137000004</v>
      </c>
    </row>
    <row r="57" spans="1:43" s="448" customFormat="1" ht="20.100000000000001" customHeight="1" x14ac:dyDescent="0.2">
      <c r="A57" s="605" t="s">
        <v>424</v>
      </c>
      <c r="O57" s="50"/>
      <c r="P57" s="50"/>
      <c r="Q57" s="50"/>
      <c r="R57" s="50"/>
      <c r="S57" s="50"/>
      <c r="T57" s="50"/>
      <c r="U57" s="50"/>
      <c r="V57" s="50"/>
      <c r="W57" s="50"/>
      <c r="X57" s="597">
        <v>0</v>
      </c>
      <c r="Y57" s="597">
        <v>0</v>
      </c>
      <c r="Z57" s="597">
        <v>0</v>
      </c>
      <c r="AA57" s="597">
        <v>0</v>
      </c>
      <c r="AB57" s="597">
        <v>0</v>
      </c>
      <c r="AC57" s="597">
        <v>0</v>
      </c>
      <c r="AD57" s="597">
        <v>0</v>
      </c>
      <c r="AE57" s="597">
        <v>0</v>
      </c>
      <c r="AF57" s="597">
        <v>0</v>
      </c>
      <c r="AG57" s="597">
        <v>0</v>
      </c>
      <c r="AH57" s="597">
        <v>0</v>
      </c>
      <c r="AI57" s="597">
        <v>0</v>
      </c>
      <c r="AJ57" s="597">
        <v>0</v>
      </c>
      <c r="AK57" s="597">
        <v>0</v>
      </c>
      <c r="AL57" s="597">
        <v>0</v>
      </c>
      <c r="AM57" s="597">
        <v>0</v>
      </c>
      <c r="AN57" s="597">
        <v>0</v>
      </c>
      <c r="AO57" s="597">
        <v>0</v>
      </c>
      <c r="AP57" s="597">
        <v>0</v>
      </c>
      <c r="AQ57" s="597">
        <v>0</v>
      </c>
    </row>
    <row r="58" spans="1:43" s="448" customFormat="1" ht="15" customHeight="1" x14ac:dyDescent="0.2">
      <c r="A58" s="438" t="s">
        <v>845</v>
      </c>
      <c r="O58" s="50"/>
      <c r="P58" s="50"/>
      <c r="Q58" s="50"/>
      <c r="R58" s="50"/>
      <c r="S58" s="50"/>
      <c r="T58" s="50"/>
      <c r="U58" s="50"/>
      <c r="V58" s="50"/>
      <c r="W58" s="50"/>
      <c r="X58" s="597">
        <v>0</v>
      </c>
      <c r="Y58" s="597">
        <v>0</v>
      </c>
      <c r="Z58" s="597">
        <v>0</v>
      </c>
      <c r="AA58" s="597">
        <v>0</v>
      </c>
      <c r="AB58" s="597">
        <v>0</v>
      </c>
      <c r="AC58" s="597">
        <v>0</v>
      </c>
      <c r="AD58" s="597">
        <v>0</v>
      </c>
      <c r="AE58" s="597">
        <v>0</v>
      </c>
      <c r="AF58" s="597">
        <v>0</v>
      </c>
      <c r="AG58" s="597">
        <v>0</v>
      </c>
      <c r="AH58" s="597">
        <v>0</v>
      </c>
      <c r="AI58" s="597">
        <v>0</v>
      </c>
      <c r="AJ58" s="597">
        <v>0</v>
      </c>
      <c r="AK58" s="597">
        <v>0</v>
      </c>
      <c r="AL58" s="597">
        <v>0</v>
      </c>
      <c r="AM58" s="597">
        <v>0</v>
      </c>
      <c r="AN58" s="597">
        <v>0</v>
      </c>
      <c r="AO58" s="597">
        <v>0</v>
      </c>
      <c r="AP58" s="597">
        <v>0</v>
      </c>
      <c r="AQ58" s="597">
        <v>0</v>
      </c>
    </row>
    <row r="59" spans="1:43" s="448" customFormat="1" x14ac:dyDescent="0.2">
      <c r="A59" s="457" t="s">
        <v>846</v>
      </c>
      <c r="O59" s="50"/>
      <c r="P59" s="50"/>
      <c r="Q59" s="50"/>
      <c r="R59" s="50"/>
      <c r="S59" s="50"/>
      <c r="T59" s="50"/>
      <c r="U59" s="50"/>
      <c r="V59" s="50"/>
      <c r="W59" s="50"/>
      <c r="X59" s="597">
        <v>0</v>
      </c>
      <c r="Y59" s="597">
        <v>0</v>
      </c>
      <c r="Z59" s="597">
        <v>0</v>
      </c>
      <c r="AA59" s="597">
        <v>0</v>
      </c>
      <c r="AB59" s="597">
        <v>0</v>
      </c>
      <c r="AC59" s="597">
        <v>0</v>
      </c>
      <c r="AD59" s="597">
        <v>0</v>
      </c>
      <c r="AE59" s="597">
        <v>0</v>
      </c>
      <c r="AF59" s="597">
        <v>0</v>
      </c>
      <c r="AG59" s="597">
        <v>0</v>
      </c>
      <c r="AH59" s="597">
        <v>0</v>
      </c>
      <c r="AI59" s="597">
        <v>0</v>
      </c>
      <c r="AJ59" s="597">
        <v>0</v>
      </c>
      <c r="AK59" s="597">
        <v>0</v>
      </c>
      <c r="AL59" s="597">
        <v>0</v>
      </c>
      <c r="AM59" s="597">
        <v>0</v>
      </c>
      <c r="AN59" s="597">
        <v>0</v>
      </c>
      <c r="AO59" s="597">
        <v>0</v>
      </c>
      <c r="AP59" s="597">
        <v>0</v>
      </c>
      <c r="AQ59" s="597">
        <v>0</v>
      </c>
    </row>
    <row r="60" spans="1:43" s="448" customFormat="1" x14ac:dyDescent="0.2">
      <c r="A60" s="598" t="s">
        <v>847</v>
      </c>
      <c r="O60" s="50"/>
      <c r="P60" s="50"/>
      <c r="Q60" s="50"/>
      <c r="R60" s="50"/>
      <c r="S60" s="50"/>
      <c r="T60" s="50"/>
      <c r="U60" s="50"/>
      <c r="V60" s="50"/>
      <c r="W60" s="50"/>
      <c r="X60" s="597">
        <v>6.7000000000000004E-2</v>
      </c>
      <c r="Y60" s="597">
        <v>6.7000000000000004E-2</v>
      </c>
      <c r="Z60" s="597">
        <v>4.2000000000000003E-2</v>
      </c>
      <c r="AA60" s="597">
        <v>4.2000000000000003E-2</v>
      </c>
      <c r="AB60" s="597">
        <v>4.2000000000000003E-2</v>
      </c>
      <c r="AC60" s="597">
        <v>4.2000000000000003E-2</v>
      </c>
      <c r="AD60" s="597">
        <v>4.2000000000000003E-2</v>
      </c>
      <c r="AE60" s="597">
        <v>4.2000000000000003E-2</v>
      </c>
      <c r="AF60" s="597">
        <v>4.2000000000000003E-2</v>
      </c>
      <c r="AG60" s="597">
        <v>4.2000000000000003E-2</v>
      </c>
      <c r="AH60" s="597">
        <v>4.2000000000000003E-2</v>
      </c>
      <c r="AI60" s="597">
        <v>4.2000000000000003E-2</v>
      </c>
      <c r="AJ60" s="597">
        <v>4.2000000000000003E-2</v>
      </c>
      <c r="AK60" s="597">
        <v>4.2000000000000003E-2</v>
      </c>
      <c r="AL60" s="597">
        <v>4.2000000000000003E-2</v>
      </c>
      <c r="AM60" s="597">
        <v>4.2000000000000003E-2</v>
      </c>
      <c r="AN60" s="597">
        <v>4.2000000000000003E-2</v>
      </c>
      <c r="AO60" s="597">
        <v>4.2000000000000003E-2</v>
      </c>
      <c r="AP60" s="597">
        <v>4.2000000000000003E-2</v>
      </c>
      <c r="AQ60" s="597">
        <v>4.2000000000000003E-2</v>
      </c>
    </row>
    <row r="61" spans="1:43" s="448" customFormat="1" x14ac:dyDescent="0.2">
      <c r="A61" s="598" t="s">
        <v>848</v>
      </c>
      <c r="O61" s="50"/>
      <c r="P61" s="50"/>
      <c r="Q61" s="50"/>
      <c r="R61" s="50"/>
      <c r="S61" s="50"/>
      <c r="T61" s="50"/>
      <c r="U61" s="50"/>
      <c r="V61" s="50"/>
      <c r="W61" s="50"/>
      <c r="X61" s="597">
        <v>3.9809999999999999</v>
      </c>
      <c r="Y61" s="597">
        <v>3.8959999999999999</v>
      </c>
      <c r="Z61" s="597">
        <v>4.3890000000000002</v>
      </c>
      <c r="AA61" s="597">
        <v>5.141</v>
      </c>
      <c r="AB61" s="597">
        <v>5.0171094699999994</v>
      </c>
      <c r="AC61" s="597">
        <v>4.9356144899999999</v>
      </c>
      <c r="AD61" s="597">
        <v>5.0574894199999996</v>
      </c>
      <c r="AE61" s="597">
        <v>4.9116494699999995</v>
      </c>
      <c r="AF61" s="597">
        <v>5.2337940999999999</v>
      </c>
      <c r="AG61" s="597">
        <v>5.6897744499999998</v>
      </c>
      <c r="AH61" s="597">
        <v>5.4305611599999999</v>
      </c>
      <c r="AI61" s="597">
        <v>4.8809313200000002</v>
      </c>
      <c r="AJ61" s="597">
        <v>4.3384470400000001</v>
      </c>
      <c r="AK61" s="597">
        <v>4.3860270000000003</v>
      </c>
      <c r="AL61" s="597">
        <v>4.1150000000000002</v>
      </c>
      <c r="AM61" s="597">
        <v>4.2353707900000002</v>
      </c>
      <c r="AN61" s="597">
        <v>4.0865000900000004</v>
      </c>
      <c r="AO61" s="597">
        <v>4.2702349699999997</v>
      </c>
      <c r="AP61" s="597">
        <v>4.3682712899999991</v>
      </c>
      <c r="AQ61" s="597">
        <v>4.7249344499999992</v>
      </c>
    </row>
    <row r="62" spans="1:43" s="448" customFormat="1" x14ac:dyDescent="0.2">
      <c r="A62" s="600" t="s">
        <v>829</v>
      </c>
      <c r="O62" s="50"/>
      <c r="P62" s="50"/>
      <c r="Q62" s="50"/>
      <c r="R62" s="50"/>
      <c r="S62" s="50"/>
      <c r="T62" s="50"/>
      <c r="U62" s="50"/>
      <c r="V62" s="50"/>
      <c r="W62" s="50"/>
      <c r="X62" s="597">
        <v>2.2130000000000001</v>
      </c>
      <c r="Y62" s="597">
        <v>1.5840000000000001</v>
      </c>
      <c r="Z62" s="597">
        <v>5.0380000000000003</v>
      </c>
      <c r="AA62" s="597">
        <v>11.334</v>
      </c>
      <c r="AB62" s="597">
        <v>10.291957529999999</v>
      </c>
      <c r="AC62" s="597">
        <v>11.50128039</v>
      </c>
      <c r="AD62" s="597">
        <v>7.9775227500000003</v>
      </c>
      <c r="AE62" s="597">
        <v>8.10670951</v>
      </c>
      <c r="AF62" s="597">
        <v>9.4620503300000003</v>
      </c>
      <c r="AG62" s="597">
        <v>7.6718190999999996</v>
      </c>
      <c r="AH62" s="597">
        <v>7.484734780000001</v>
      </c>
      <c r="AI62" s="597">
        <v>11.05658339</v>
      </c>
      <c r="AJ62" s="597">
        <v>8.9919511400000012</v>
      </c>
      <c r="AK62" s="597">
        <v>8.0053821799999998</v>
      </c>
      <c r="AL62" s="597">
        <v>11.69</v>
      </c>
      <c r="AM62" s="597">
        <v>7.5532515700000005</v>
      </c>
      <c r="AN62" s="597">
        <v>10.407248370000001</v>
      </c>
      <c r="AO62" s="597">
        <v>7.71528832</v>
      </c>
      <c r="AP62" s="597">
        <v>11.809490950000001</v>
      </c>
      <c r="AQ62" s="597">
        <v>5.0586026300000002</v>
      </c>
    </row>
    <row r="63" spans="1:43" s="448" customFormat="1" x14ac:dyDescent="0.2">
      <c r="A63" s="600" t="s">
        <v>849</v>
      </c>
      <c r="O63" s="50"/>
      <c r="P63" s="50"/>
      <c r="Q63" s="50"/>
      <c r="R63" s="50"/>
      <c r="S63" s="50"/>
      <c r="T63" s="50"/>
      <c r="U63" s="50"/>
      <c r="V63" s="50"/>
      <c r="W63" s="50"/>
      <c r="X63" s="597">
        <v>1.72</v>
      </c>
      <c r="Y63" s="597">
        <v>1.3220000000000001</v>
      </c>
      <c r="Z63" s="597">
        <v>1.296</v>
      </c>
      <c r="AA63" s="597">
        <v>1.3120000000000001</v>
      </c>
      <c r="AB63" s="597">
        <v>1.41984734</v>
      </c>
      <c r="AC63" s="597">
        <v>0.75669434999999996</v>
      </c>
      <c r="AD63" s="597">
        <v>0.83632361</v>
      </c>
      <c r="AE63" s="597">
        <v>0.85791074</v>
      </c>
      <c r="AF63" s="597">
        <v>0.49414668</v>
      </c>
      <c r="AG63" s="597">
        <v>0.42616765999999995</v>
      </c>
      <c r="AH63" s="597">
        <v>1.23198732</v>
      </c>
      <c r="AI63" s="597">
        <v>0.77048895999999989</v>
      </c>
      <c r="AJ63" s="597">
        <v>1.7894294100000001</v>
      </c>
      <c r="AK63" s="597">
        <v>1.05694507</v>
      </c>
      <c r="AL63" s="597">
        <v>1.4019999999999999</v>
      </c>
      <c r="AM63" s="597">
        <v>0.80163366000000003</v>
      </c>
      <c r="AN63" s="597">
        <v>1.1533999300000002</v>
      </c>
      <c r="AO63" s="597">
        <v>2.6966585599999999</v>
      </c>
      <c r="AP63" s="597">
        <v>3.7744905099999997</v>
      </c>
      <c r="AQ63" s="597">
        <v>3.4630607200000005</v>
      </c>
    </row>
    <row r="64" spans="1:43" s="448" customFormat="1" x14ac:dyDescent="0.2">
      <c r="A64" s="600" t="s">
        <v>503</v>
      </c>
      <c r="O64" s="50"/>
      <c r="P64" s="50"/>
      <c r="Q64" s="50"/>
      <c r="R64" s="50"/>
      <c r="S64" s="50"/>
      <c r="T64" s="50"/>
      <c r="U64" s="50"/>
      <c r="V64" s="50"/>
      <c r="W64" s="50"/>
      <c r="X64" s="597">
        <v>0.25700000000000001</v>
      </c>
      <c r="Y64" s="597">
        <v>0.26</v>
      </c>
      <c r="Z64" s="597">
        <v>0.25900000000000001</v>
      </c>
      <c r="AA64" s="597">
        <v>0.30199999999999999</v>
      </c>
      <c r="AB64" s="597">
        <v>0.281441</v>
      </c>
      <c r="AC64" s="597">
        <v>0.38010111999999996</v>
      </c>
      <c r="AD64" s="597">
        <v>0.35340845999999998</v>
      </c>
      <c r="AE64" s="597">
        <v>0.35204185999999998</v>
      </c>
      <c r="AF64" s="597">
        <v>0.41682656999999995</v>
      </c>
      <c r="AG64" s="597">
        <v>0.40133539000000001</v>
      </c>
      <c r="AH64" s="597">
        <v>0.37074843999999996</v>
      </c>
      <c r="AI64" s="597">
        <v>0.48330778000000002</v>
      </c>
      <c r="AJ64" s="597">
        <v>0.49023095000000005</v>
      </c>
      <c r="AK64" s="597">
        <v>0.50315894000000005</v>
      </c>
      <c r="AL64" s="597">
        <v>0.55400000000000005</v>
      </c>
      <c r="AM64" s="597">
        <v>0.57914878000000003</v>
      </c>
      <c r="AN64" s="597">
        <v>0.59794316999999997</v>
      </c>
      <c r="AO64" s="597">
        <v>0.61333554000000001</v>
      </c>
      <c r="AP64" s="597">
        <v>0.58695905999999998</v>
      </c>
      <c r="AQ64" s="597">
        <v>0.61429803000000005</v>
      </c>
    </row>
    <row r="65" spans="1:43" s="448" customFormat="1" x14ac:dyDescent="0.2">
      <c r="A65" s="600" t="s">
        <v>35</v>
      </c>
      <c r="O65" s="50"/>
      <c r="P65" s="50"/>
      <c r="Q65" s="50"/>
      <c r="R65" s="50"/>
      <c r="S65" s="50"/>
      <c r="T65" s="50"/>
      <c r="U65" s="50"/>
      <c r="V65" s="50"/>
      <c r="W65" s="50"/>
      <c r="X65" s="597">
        <v>10.957000000000001</v>
      </c>
      <c r="Y65" s="597">
        <v>10.201000000000001</v>
      </c>
      <c r="Z65" s="597">
        <v>11.093999999999999</v>
      </c>
      <c r="AA65" s="597">
        <v>12.927</v>
      </c>
      <c r="AB65" s="597">
        <v>12.642826359999999</v>
      </c>
      <c r="AC65" s="597">
        <v>12.430238320000001</v>
      </c>
      <c r="AD65" s="597">
        <v>13.027349040000001</v>
      </c>
      <c r="AE65" s="597">
        <v>12.482290950000001</v>
      </c>
      <c r="AF65" s="597">
        <v>18.413311060000002</v>
      </c>
      <c r="AG65" s="597">
        <v>17.785741820000002</v>
      </c>
      <c r="AH65" s="597">
        <v>17.071663059999999</v>
      </c>
      <c r="AI65" s="597">
        <v>16.613791269999997</v>
      </c>
      <c r="AJ65" s="597">
        <v>17.0362331</v>
      </c>
      <c r="AK65" s="597">
        <v>18.279615159999999</v>
      </c>
      <c r="AL65" s="597">
        <v>18.178999999999998</v>
      </c>
      <c r="AM65" s="597">
        <v>27.43752293</v>
      </c>
      <c r="AN65" s="597">
        <v>27.489840790000002</v>
      </c>
      <c r="AO65" s="597">
        <v>23.975781559999998</v>
      </c>
      <c r="AP65" s="597">
        <v>24.591552600000004</v>
      </c>
      <c r="AQ65" s="597">
        <v>21.624866590000003</v>
      </c>
    </row>
    <row r="66" spans="1:43" s="448" customFormat="1" x14ac:dyDescent="0.2">
      <c r="A66" s="600" t="s">
        <v>830</v>
      </c>
      <c r="O66" s="50"/>
      <c r="P66" s="50"/>
      <c r="Q66" s="50"/>
      <c r="R66" s="50"/>
      <c r="S66" s="50"/>
      <c r="T66" s="50"/>
      <c r="U66" s="50"/>
      <c r="V66" s="50"/>
      <c r="W66" s="50"/>
      <c r="X66" s="597">
        <v>1.6259999999999999</v>
      </c>
      <c r="Y66" s="597">
        <v>1.7150000000000001</v>
      </c>
      <c r="Z66" s="597">
        <v>2.02</v>
      </c>
      <c r="AA66" s="597">
        <v>1.9590000000000001</v>
      </c>
      <c r="AB66" s="597">
        <v>2.1804007000000003</v>
      </c>
      <c r="AC66" s="597">
        <v>2.2406120399999998</v>
      </c>
      <c r="AD66" s="597">
        <v>0.70414827000000002</v>
      </c>
      <c r="AE66" s="597">
        <v>1.3536071499999998</v>
      </c>
      <c r="AF66" s="597">
        <v>1.28786366</v>
      </c>
      <c r="AG66" s="597">
        <v>1.7377373899999997</v>
      </c>
      <c r="AH66" s="597">
        <v>1.82369749</v>
      </c>
      <c r="AI66" s="597">
        <v>2.8114417200000004</v>
      </c>
      <c r="AJ66" s="597">
        <v>3.5445906600000003</v>
      </c>
      <c r="AK66" s="597">
        <v>4.0381515300000004</v>
      </c>
      <c r="AL66" s="597">
        <v>4.3259999999999996</v>
      </c>
      <c r="AM66" s="597">
        <v>4.62231492</v>
      </c>
      <c r="AN66" s="597">
        <v>5.0698973200000008</v>
      </c>
      <c r="AO66" s="597">
        <v>5.4000079200000002</v>
      </c>
      <c r="AP66" s="597">
        <v>5.9827101399999991</v>
      </c>
      <c r="AQ66" s="597">
        <v>6.3335025699999994</v>
      </c>
    </row>
    <row r="67" spans="1:43" s="448" customFormat="1" x14ac:dyDescent="0.2">
      <c r="A67" s="600" t="s">
        <v>831</v>
      </c>
      <c r="O67" s="50"/>
      <c r="P67" s="50"/>
      <c r="Q67" s="50"/>
      <c r="R67" s="50"/>
      <c r="S67" s="50"/>
      <c r="T67" s="50"/>
      <c r="U67" s="50"/>
      <c r="V67" s="50"/>
      <c r="W67" s="50"/>
      <c r="X67" s="597">
        <v>24.343</v>
      </c>
      <c r="Y67" s="597">
        <v>22.701000000000001</v>
      </c>
      <c r="Z67" s="597">
        <v>27.516999999999999</v>
      </c>
      <c r="AA67" s="597">
        <v>29.832000000000001</v>
      </c>
      <c r="AB67" s="597">
        <v>26.078028589999999</v>
      </c>
      <c r="AC67" s="597">
        <v>27.492145430000001</v>
      </c>
      <c r="AD67" s="597">
        <v>39.088573569999994</v>
      </c>
      <c r="AE67" s="597">
        <v>39.595711489999999</v>
      </c>
      <c r="AF67" s="597">
        <v>40.104428300000009</v>
      </c>
      <c r="AG67" s="597">
        <v>47.9015913</v>
      </c>
      <c r="AH67" s="597">
        <v>45.453934660000002</v>
      </c>
      <c r="AI67" s="597">
        <v>43.112272200000007</v>
      </c>
      <c r="AJ67" s="597">
        <v>46.489790459999995</v>
      </c>
      <c r="AK67" s="597">
        <v>46.3035438</v>
      </c>
      <c r="AL67" s="597">
        <v>40.776000000000003</v>
      </c>
      <c r="AM67" s="597">
        <v>39.782645430000002</v>
      </c>
      <c r="AN67" s="597">
        <v>38.310045829999993</v>
      </c>
      <c r="AO67" s="597">
        <v>37.561225270000001</v>
      </c>
      <c r="AP67" s="597">
        <v>41.688800120000003</v>
      </c>
      <c r="AQ67" s="597">
        <v>49.907443019999988</v>
      </c>
    </row>
    <row r="68" spans="1:43" s="448" customFormat="1" x14ac:dyDescent="0.2">
      <c r="A68" s="600" t="s">
        <v>833</v>
      </c>
      <c r="O68" s="50"/>
      <c r="P68" s="50"/>
      <c r="Q68" s="50"/>
      <c r="R68" s="50"/>
      <c r="S68" s="50"/>
      <c r="T68" s="50"/>
      <c r="U68" s="50"/>
      <c r="V68" s="50"/>
      <c r="W68" s="50"/>
      <c r="X68" s="597">
        <v>1.1719999999999999</v>
      </c>
      <c r="Y68" s="597">
        <v>0.92600000000000005</v>
      </c>
      <c r="Z68" s="597">
        <v>0.58599999999999997</v>
      </c>
      <c r="AA68" s="597">
        <v>2.56</v>
      </c>
      <c r="AB68" s="597">
        <v>2.5268341699999999</v>
      </c>
      <c r="AC68" s="597">
        <v>2.3701927799999996</v>
      </c>
      <c r="AD68" s="597">
        <v>1.2503108299999999</v>
      </c>
      <c r="AE68" s="597">
        <v>0.68121472000000005</v>
      </c>
      <c r="AF68" s="597">
        <v>1.2485521899999998</v>
      </c>
      <c r="AG68" s="597">
        <v>1.4930728500000001</v>
      </c>
      <c r="AH68" s="597">
        <v>1.2102446400000002</v>
      </c>
      <c r="AI68" s="597">
        <v>0.69460131000000003</v>
      </c>
      <c r="AJ68" s="597">
        <v>0.74286154000000015</v>
      </c>
      <c r="AK68" s="597">
        <v>1.38078258</v>
      </c>
      <c r="AL68" s="597">
        <v>0.77200000000000002</v>
      </c>
      <c r="AM68" s="597">
        <v>0.97141453999999994</v>
      </c>
      <c r="AN68" s="597">
        <v>2.0430991999999999</v>
      </c>
      <c r="AO68" s="597">
        <v>1.6345196900000001</v>
      </c>
      <c r="AP68" s="597">
        <v>1.7178153599999999</v>
      </c>
      <c r="AQ68" s="597">
        <v>1.7692188800000002</v>
      </c>
    </row>
    <row r="69" spans="1:43" s="448" customFormat="1" x14ac:dyDescent="0.2">
      <c r="A69" s="600" t="s">
        <v>834</v>
      </c>
      <c r="O69" s="50"/>
      <c r="P69" s="50"/>
      <c r="Q69" s="50"/>
      <c r="R69" s="50"/>
      <c r="S69" s="50"/>
      <c r="T69" s="50"/>
      <c r="U69" s="50"/>
      <c r="V69" s="50"/>
      <c r="W69" s="50"/>
      <c r="X69" s="597">
        <v>39.027000000000001</v>
      </c>
      <c r="Y69" s="597">
        <v>43.323999999999998</v>
      </c>
      <c r="Z69" s="597">
        <v>39.960999999999999</v>
      </c>
      <c r="AA69" s="597">
        <v>34.307000000000002</v>
      </c>
      <c r="AB69" s="597">
        <v>33.956263970000002</v>
      </c>
      <c r="AC69" s="597">
        <v>53.090627099999999</v>
      </c>
      <c r="AD69" s="597">
        <v>56.238358469999994</v>
      </c>
      <c r="AE69" s="597">
        <v>52.087504509999988</v>
      </c>
      <c r="AF69" s="597">
        <v>67.469910110000001</v>
      </c>
      <c r="AG69" s="597">
        <v>69.623999269999999</v>
      </c>
      <c r="AH69" s="597">
        <v>71.475907149999998</v>
      </c>
      <c r="AI69" s="597">
        <v>118.4835058</v>
      </c>
      <c r="AJ69" s="597">
        <v>107.59112924999998</v>
      </c>
      <c r="AK69" s="597">
        <v>110.98356745999999</v>
      </c>
      <c r="AL69" s="597">
        <v>109.893</v>
      </c>
      <c r="AM69" s="597">
        <v>136.62490323</v>
      </c>
      <c r="AN69" s="597">
        <v>128.63311264999999</v>
      </c>
      <c r="AO69" s="597">
        <v>95.791619310000016</v>
      </c>
      <c r="AP69" s="597">
        <v>87.546753320000008</v>
      </c>
      <c r="AQ69" s="597">
        <v>107.84549934</v>
      </c>
    </row>
    <row r="70" spans="1:43" s="448" customFormat="1" x14ac:dyDescent="0.2">
      <c r="A70" s="600" t="s">
        <v>835</v>
      </c>
      <c r="O70" s="50"/>
      <c r="P70" s="50"/>
      <c r="Q70" s="50"/>
      <c r="R70" s="50"/>
      <c r="S70" s="50"/>
      <c r="T70" s="50"/>
      <c r="U70" s="50"/>
      <c r="V70" s="50"/>
      <c r="W70" s="50"/>
      <c r="X70" s="597">
        <v>5.032</v>
      </c>
      <c r="Y70" s="597">
        <v>5.0419999999999998</v>
      </c>
      <c r="Z70" s="597">
        <v>4.0019999999999998</v>
      </c>
      <c r="AA70" s="597">
        <v>4.7430000000000003</v>
      </c>
      <c r="AB70" s="597">
        <v>4.9166610000000004</v>
      </c>
      <c r="AC70" s="597">
        <v>4.64674985</v>
      </c>
      <c r="AD70" s="597">
        <v>4.6623070500000008</v>
      </c>
      <c r="AE70" s="597">
        <v>4.8502315399999993</v>
      </c>
      <c r="AF70" s="597">
        <v>4.9837062400000001</v>
      </c>
      <c r="AG70" s="597">
        <v>5.4523982400000008</v>
      </c>
      <c r="AH70" s="597">
        <v>5.4595444999999998</v>
      </c>
      <c r="AI70" s="597">
        <v>5.8553878000000008</v>
      </c>
      <c r="AJ70" s="597">
        <v>6.0697832800000002</v>
      </c>
      <c r="AK70" s="597">
        <v>5.2501372999999996</v>
      </c>
      <c r="AL70" s="597">
        <v>5.4390000000000001</v>
      </c>
      <c r="AM70" s="597">
        <v>5.9295656399999999</v>
      </c>
      <c r="AN70" s="597">
        <v>6.3078467299999996</v>
      </c>
      <c r="AO70" s="597">
        <v>6.0635731300000009</v>
      </c>
      <c r="AP70" s="597">
        <v>5.9623057800000003</v>
      </c>
      <c r="AQ70" s="597">
        <v>7.6118075500000009</v>
      </c>
    </row>
    <row r="71" spans="1:43" s="448" customFormat="1" x14ac:dyDescent="0.2">
      <c r="A71" s="600" t="s">
        <v>850</v>
      </c>
      <c r="O71" s="50"/>
      <c r="P71" s="50"/>
      <c r="Q71" s="50"/>
      <c r="R71" s="50"/>
      <c r="S71" s="50"/>
      <c r="T71" s="50"/>
      <c r="U71" s="50"/>
      <c r="V71" s="50"/>
      <c r="W71" s="50"/>
      <c r="X71" s="597">
        <v>26.216000000000001</v>
      </c>
      <c r="Y71" s="597">
        <v>27.265999999999998</v>
      </c>
      <c r="Z71" s="597">
        <v>27.411000000000001</v>
      </c>
      <c r="AA71" s="597">
        <v>26.073</v>
      </c>
      <c r="AB71" s="597">
        <v>27.91750278</v>
      </c>
      <c r="AC71" s="597">
        <v>28.266963649999997</v>
      </c>
      <c r="AD71" s="597">
        <v>28.207624730000003</v>
      </c>
      <c r="AE71" s="597">
        <v>29.610083679999999</v>
      </c>
      <c r="AF71" s="597">
        <v>29.173025670000001</v>
      </c>
      <c r="AG71" s="597">
        <v>30.50962307</v>
      </c>
      <c r="AH71" s="597">
        <v>30.045743139999999</v>
      </c>
      <c r="AI71" s="597">
        <v>31.618768209999999</v>
      </c>
      <c r="AJ71" s="597">
        <v>32.025731609999994</v>
      </c>
      <c r="AK71" s="597">
        <v>32.116315549999996</v>
      </c>
      <c r="AL71" s="597">
        <v>31.452999999999999</v>
      </c>
      <c r="AM71" s="597">
        <v>33.980055899999996</v>
      </c>
      <c r="AN71" s="597">
        <v>34.335053170000002</v>
      </c>
      <c r="AO71" s="597">
        <v>34.106063659999997</v>
      </c>
      <c r="AP71" s="597">
        <v>34.038219669999997</v>
      </c>
      <c r="AQ71" s="597">
        <v>37.676979330000002</v>
      </c>
    </row>
    <row r="72" spans="1:43" s="448" customFormat="1" ht="14.25" x14ac:dyDescent="0.2">
      <c r="A72" s="600" t="s">
        <v>868</v>
      </c>
      <c r="O72" s="50"/>
      <c r="P72" s="50"/>
      <c r="Q72" s="50"/>
      <c r="R72" s="50"/>
      <c r="S72" s="50"/>
      <c r="T72" s="50"/>
      <c r="U72" s="50"/>
      <c r="V72" s="50"/>
      <c r="W72" s="50"/>
      <c r="X72" s="597">
        <v>0.58699999999999997</v>
      </c>
      <c r="Y72" s="597">
        <v>0.83199999999999996</v>
      </c>
      <c r="Z72" s="597">
        <v>0.42699999999999999</v>
      </c>
      <c r="AA72" s="597">
        <v>0.878</v>
      </c>
      <c r="AB72" s="597">
        <v>1.12744033</v>
      </c>
      <c r="AC72" s="597">
        <v>1.02607027</v>
      </c>
      <c r="AD72" s="597">
        <v>1.3708699999999998</v>
      </c>
      <c r="AE72" s="597">
        <v>1.6858225499999999</v>
      </c>
      <c r="AF72" s="597">
        <v>2.3470245699999999</v>
      </c>
      <c r="AG72" s="597">
        <v>2.3474428299999999</v>
      </c>
      <c r="AH72" s="597">
        <v>3.1501550799999993</v>
      </c>
      <c r="AI72" s="597">
        <v>3.4094076899999997</v>
      </c>
      <c r="AJ72" s="597">
        <v>3.7879323199999999</v>
      </c>
      <c r="AK72" s="597">
        <v>4.7636442900000002</v>
      </c>
      <c r="AL72" s="597">
        <v>4.6920000000000002</v>
      </c>
      <c r="AM72" s="597">
        <v>4.8761329899999994</v>
      </c>
      <c r="AN72" s="597">
        <v>5.8433023899999998</v>
      </c>
      <c r="AO72" s="597">
        <v>4.8746653999999987</v>
      </c>
      <c r="AP72" s="597">
        <v>3.7155062900000004</v>
      </c>
      <c r="AQ72" s="597">
        <v>3.0914686599999999</v>
      </c>
    </row>
    <row r="73" spans="1:43" s="448" customFormat="1" x14ac:dyDescent="0.2">
      <c r="A73" s="598" t="s">
        <v>851</v>
      </c>
      <c r="O73" s="50"/>
      <c r="P73" s="50"/>
      <c r="Q73" s="50"/>
      <c r="R73" s="50"/>
      <c r="S73" s="50"/>
      <c r="T73" s="50"/>
      <c r="U73" s="50"/>
      <c r="V73" s="50"/>
      <c r="W73" s="50"/>
      <c r="X73" s="597">
        <v>-0.76</v>
      </c>
      <c r="Y73" s="597">
        <v>-0.53900000000000003</v>
      </c>
      <c r="Z73" s="597">
        <v>-0.72599999999999998</v>
      </c>
      <c r="AA73" s="597">
        <v>-0.84599999999999997</v>
      </c>
      <c r="AB73" s="597">
        <v>-0.37208503999999998</v>
      </c>
      <c r="AC73" s="597">
        <v>-0.71006959999999997</v>
      </c>
      <c r="AD73" s="597">
        <v>-0.77212080000000005</v>
      </c>
      <c r="AE73" s="597">
        <v>-0.52738490999999987</v>
      </c>
      <c r="AF73" s="597">
        <v>-0.75229451000000003</v>
      </c>
      <c r="AG73" s="597">
        <v>-1.3906201299999998</v>
      </c>
      <c r="AH73" s="597">
        <v>-1.43958063</v>
      </c>
      <c r="AI73" s="597">
        <v>-0.57995481000000004</v>
      </c>
      <c r="AJ73" s="597">
        <v>-1.2432237900000001</v>
      </c>
      <c r="AK73" s="597">
        <v>-1.18957969</v>
      </c>
      <c r="AL73" s="597">
        <v>-1.968</v>
      </c>
      <c r="AM73" s="597">
        <v>-1.04382745</v>
      </c>
      <c r="AN73" s="597">
        <v>-1.5651504399999998</v>
      </c>
      <c r="AO73" s="597">
        <v>-0.86001288999999992</v>
      </c>
      <c r="AP73" s="597">
        <v>-1.7334811299999999</v>
      </c>
      <c r="AQ73" s="597">
        <v>-0.44046221999999996</v>
      </c>
    </row>
    <row r="74" spans="1:43" s="448" customFormat="1" ht="15" customHeight="1" x14ac:dyDescent="0.2">
      <c r="A74" s="606" t="s">
        <v>852</v>
      </c>
      <c r="O74" s="50"/>
      <c r="P74" s="50"/>
      <c r="Q74" s="50"/>
      <c r="R74" s="50"/>
      <c r="S74" s="50"/>
      <c r="T74" s="50"/>
      <c r="U74" s="50"/>
      <c r="V74" s="50"/>
      <c r="W74" s="50"/>
      <c r="X74" s="597">
        <v>116.438</v>
      </c>
      <c r="Y74" s="597">
        <v>118.59699999999999</v>
      </c>
      <c r="Z74" s="597">
        <v>123.316</v>
      </c>
      <c r="AA74" s="597">
        <v>130.56399999999999</v>
      </c>
      <c r="AB74" s="597">
        <v>128.02622819999999</v>
      </c>
      <c r="AC74" s="597">
        <v>148.46922018999999</v>
      </c>
      <c r="AD74" s="597">
        <v>158.0441654</v>
      </c>
      <c r="AE74" s="597">
        <v>156.08939325999998</v>
      </c>
      <c r="AF74" s="597">
        <v>179.92434496999996</v>
      </c>
      <c r="AG74" s="597">
        <v>189.69208324000002</v>
      </c>
      <c r="AH74" s="597">
        <v>188.81134079</v>
      </c>
      <c r="AI74" s="597">
        <v>239.25253264000003</v>
      </c>
      <c r="AJ74" s="597">
        <v>231.69688697000001</v>
      </c>
      <c r="AK74" s="597">
        <v>235.91969116999996</v>
      </c>
      <c r="AL74" s="597">
        <v>231.36500000000001</v>
      </c>
      <c r="AM74" s="597">
        <v>266.39213293</v>
      </c>
      <c r="AN74" s="597">
        <v>262.7541392</v>
      </c>
      <c r="AO74" s="597">
        <v>223.88496043999999</v>
      </c>
      <c r="AP74" s="597">
        <v>224.09139395999998</v>
      </c>
      <c r="AQ74" s="597">
        <v>249.32321955</v>
      </c>
    </row>
    <row r="75" spans="1:43" s="448" customFormat="1" x14ac:dyDescent="0.2">
      <c r="A75" s="600" t="s">
        <v>853</v>
      </c>
      <c r="O75" s="50"/>
      <c r="P75" s="50"/>
      <c r="Q75" s="50"/>
      <c r="R75" s="50"/>
      <c r="S75" s="50"/>
      <c r="T75" s="50"/>
      <c r="U75" s="50"/>
      <c r="V75" s="50"/>
      <c r="W75" s="50"/>
      <c r="X75" s="597">
        <v>0.42799999999999999</v>
      </c>
      <c r="Y75" s="597">
        <v>1.409</v>
      </c>
      <c r="Z75" s="597">
        <v>0.85199999999999998</v>
      </c>
      <c r="AA75" s="597">
        <v>0.33800000000000002</v>
      </c>
      <c r="AB75" s="597">
        <v>0.78058391999999988</v>
      </c>
      <c r="AC75" s="597">
        <v>1.5339041000000002</v>
      </c>
      <c r="AD75" s="597">
        <v>0.91871463999999992</v>
      </c>
      <c r="AE75" s="597">
        <v>0.41152067999999997</v>
      </c>
      <c r="AF75" s="597">
        <v>1.7482069500000001</v>
      </c>
      <c r="AG75" s="597">
        <v>1.05175112</v>
      </c>
      <c r="AH75" s="597">
        <v>1.1315711000000002</v>
      </c>
      <c r="AI75" s="597">
        <v>0.89341317999999992</v>
      </c>
      <c r="AJ75" s="597">
        <v>1.5720107299999999</v>
      </c>
      <c r="AK75" s="597">
        <v>1.3368478100000001</v>
      </c>
      <c r="AL75" s="597">
        <v>1.2869999999999999</v>
      </c>
      <c r="AM75" s="597">
        <v>0.90689760000000008</v>
      </c>
      <c r="AN75" s="597">
        <v>0.83090472000000004</v>
      </c>
      <c r="AO75" s="597">
        <v>19.642105369999999</v>
      </c>
      <c r="AP75" s="597">
        <v>2.5514924999999997</v>
      </c>
      <c r="AQ75" s="597">
        <v>0.70639035000000006</v>
      </c>
    </row>
    <row r="76" spans="1:43" s="448" customFormat="1" ht="15" customHeight="1" x14ac:dyDescent="0.2">
      <c r="A76" s="606" t="s">
        <v>854</v>
      </c>
      <c r="O76" s="50"/>
      <c r="P76" s="50"/>
      <c r="Q76" s="50"/>
      <c r="R76" s="50"/>
      <c r="S76" s="50"/>
      <c r="T76" s="50"/>
      <c r="U76" s="50"/>
      <c r="V76" s="50"/>
      <c r="W76" s="50"/>
      <c r="X76" s="597"/>
      <c r="Y76" s="597"/>
      <c r="Z76" s="597"/>
      <c r="AA76" s="597"/>
      <c r="AB76" s="597"/>
      <c r="AC76" s="597"/>
      <c r="AD76" s="597"/>
      <c r="AE76" s="597"/>
      <c r="AF76" s="597"/>
      <c r="AG76" s="597"/>
      <c r="AH76" s="597"/>
      <c r="AI76" s="597"/>
      <c r="AJ76" s="597"/>
      <c r="AK76" s="597"/>
      <c r="AL76" s="597"/>
      <c r="AM76" s="597"/>
      <c r="AN76" s="597"/>
      <c r="AO76" s="597"/>
      <c r="AP76" s="597"/>
      <c r="AQ76" s="597"/>
    </row>
    <row r="77" spans="1:43" s="448" customFormat="1" x14ac:dyDescent="0.2">
      <c r="A77" s="600" t="s">
        <v>855</v>
      </c>
      <c r="O77" s="50"/>
      <c r="P77" s="50"/>
      <c r="Q77" s="50"/>
      <c r="R77" s="50"/>
      <c r="S77" s="50"/>
      <c r="T77" s="50"/>
      <c r="U77" s="50"/>
      <c r="V77" s="50"/>
      <c r="W77" s="50"/>
      <c r="X77" s="597">
        <v>1.849</v>
      </c>
      <c r="Y77" s="597">
        <v>1.849</v>
      </c>
      <c r="Z77" s="597">
        <v>1.849</v>
      </c>
      <c r="AA77" s="597">
        <v>1.849</v>
      </c>
      <c r="AB77" s="597">
        <v>1.84934</v>
      </c>
      <c r="AC77" s="597">
        <v>1.84934</v>
      </c>
      <c r="AD77" s="597">
        <v>1.84934</v>
      </c>
      <c r="AE77" s="597">
        <v>1.84934</v>
      </c>
      <c r="AF77" s="597">
        <v>1.84934</v>
      </c>
      <c r="AG77" s="597">
        <v>1.84934</v>
      </c>
      <c r="AH77" s="597">
        <v>1.84934</v>
      </c>
      <c r="AI77" s="597">
        <v>1.84934</v>
      </c>
      <c r="AJ77" s="597">
        <v>1.84934</v>
      </c>
      <c r="AK77" s="597">
        <v>1.84934</v>
      </c>
      <c r="AL77" s="597">
        <v>1.849</v>
      </c>
      <c r="AM77" s="597">
        <v>1.84934</v>
      </c>
      <c r="AN77" s="597">
        <v>1.84934</v>
      </c>
      <c r="AO77" s="597">
        <v>1.84934</v>
      </c>
      <c r="AP77" s="597">
        <v>1.84934</v>
      </c>
      <c r="AQ77" s="597">
        <v>1.84934</v>
      </c>
    </row>
    <row r="78" spans="1:43" s="448" customFormat="1" x14ac:dyDescent="0.2">
      <c r="A78" s="600" t="s">
        <v>856</v>
      </c>
      <c r="O78" s="50"/>
      <c r="P78" s="50"/>
      <c r="Q78" s="50"/>
      <c r="R78" s="50"/>
      <c r="S78" s="50"/>
      <c r="T78" s="50"/>
      <c r="U78" s="50"/>
      <c r="V78" s="50"/>
      <c r="W78" s="50"/>
      <c r="X78" s="597">
        <v>0.55800000000000005</v>
      </c>
      <c r="Y78" s="597">
        <v>0.55700000000000005</v>
      </c>
      <c r="Z78" s="597">
        <v>0.55800000000000005</v>
      </c>
      <c r="AA78" s="597">
        <v>0.55800000000000005</v>
      </c>
      <c r="AB78" s="597">
        <v>0.55700899999999998</v>
      </c>
      <c r="AC78" s="597">
        <v>0.55700899999999998</v>
      </c>
      <c r="AD78" s="597">
        <v>0.55700899999999998</v>
      </c>
      <c r="AE78" s="597">
        <v>0.55700899999999998</v>
      </c>
      <c r="AF78" s="597">
        <v>0.55700899999999998</v>
      </c>
      <c r="AG78" s="597">
        <v>0.55700899999999998</v>
      </c>
      <c r="AH78" s="597">
        <v>0.55700899999999998</v>
      </c>
      <c r="AI78" s="597">
        <v>0.55700899999999998</v>
      </c>
      <c r="AJ78" s="597">
        <v>0.55700899999999998</v>
      </c>
      <c r="AK78" s="597">
        <v>0.55700899999999998</v>
      </c>
      <c r="AL78" s="597">
        <v>0.55700000000000005</v>
      </c>
      <c r="AM78" s="597">
        <v>0.55700899999999998</v>
      </c>
      <c r="AN78" s="597">
        <v>0.55700899999999998</v>
      </c>
      <c r="AO78" s="597">
        <v>0.55700899999999998</v>
      </c>
      <c r="AP78" s="597">
        <v>0.55700899999999998</v>
      </c>
      <c r="AQ78" s="597">
        <v>0.55700899999999998</v>
      </c>
    </row>
    <row r="79" spans="1:43" s="448" customFormat="1" x14ac:dyDescent="0.2">
      <c r="A79" s="600" t="s">
        <v>857</v>
      </c>
      <c r="O79" s="50"/>
      <c r="P79" s="50"/>
      <c r="Q79" s="50"/>
      <c r="R79" s="50"/>
      <c r="S79" s="50"/>
      <c r="T79" s="50"/>
      <c r="U79" s="50"/>
      <c r="V79" s="50"/>
      <c r="W79" s="50"/>
      <c r="X79" s="597">
        <v>14.138</v>
      </c>
      <c r="Y79" s="597">
        <v>14.992000000000001</v>
      </c>
      <c r="Z79" s="597">
        <v>16.364999999999998</v>
      </c>
      <c r="AA79" s="597">
        <v>13.962</v>
      </c>
      <c r="AB79" s="597">
        <v>15.19576745</v>
      </c>
      <c r="AC79" s="597">
        <v>13.928863849999999</v>
      </c>
      <c r="AD79" s="597">
        <v>14.106721310000001</v>
      </c>
      <c r="AE79" s="597">
        <v>14.008539289999998</v>
      </c>
      <c r="AF79" s="597">
        <v>15.08916503</v>
      </c>
      <c r="AG79" s="597">
        <v>14.17051464</v>
      </c>
      <c r="AH79" s="597">
        <v>14.119218800000001</v>
      </c>
      <c r="AI79" s="597">
        <v>11.934162730000001</v>
      </c>
      <c r="AJ79" s="597">
        <v>13.17465829</v>
      </c>
      <c r="AK79" s="597">
        <v>12.72453408</v>
      </c>
      <c r="AL79" s="597">
        <v>12.763999999999999</v>
      </c>
      <c r="AM79" s="597">
        <v>12.247101220000001</v>
      </c>
      <c r="AN79" s="597">
        <v>12.34283295</v>
      </c>
      <c r="AO79" s="597">
        <v>13.091008619999998</v>
      </c>
      <c r="AP79" s="597">
        <v>13.99026222</v>
      </c>
      <c r="AQ79" s="597">
        <v>12.171436910000001</v>
      </c>
    </row>
    <row r="80" spans="1:43" s="448" customFormat="1" x14ac:dyDescent="0.2">
      <c r="A80" s="600" t="s">
        <v>858</v>
      </c>
      <c r="O80" s="50"/>
      <c r="P80" s="50"/>
      <c r="Q80" s="50"/>
      <c r="R80" s="50"/>
      <c r="S80" s="50"/>
      <c r="T80" s="50"/>
      <c r="U80" s="50"/>
      <c r="V80" s="50"/>
      <c r="W80" s="50"/>
      <c r="X80" s="597">
        <v>13.935</v>
      </c>
      <c r="Y80" s="597">
        <v>13.935</v>
      </c>
      <c r="Z80" s="597">
        <v>13.935</v>
      </c>
      <c r="AA80" s="597">
        <v>13.935</v>
      </c>
      <c r="AB80" s="597">
        <v>13.93505556</v>
      </c>
      <c r="AC80" s="597">
        <v>13.93505556</v>
      </c>
      <c r="AD80" s="597">
        <v>13.93505556</v>
      </c>
      <c r="AE80" s="597">
        <v>13.93505556</v>
      </c>
      <c r="AF80" s="597">
        <v>13.93505556</v>
      </c>
      <c r="AG80" s="597">
        <v>13.93505556</v>
      </c>
      <c r="AH80" s="597">
        <v>13.93505556</v>
      </c>
      <c r="AI80" s="597">
        <v>13.93505556</v>
      </c>
      <c r="AJ80" s="597">
        <v>13.93505556</v>
      </c>
      <c r="AK80" s="597">
        <v>13.93505556</v>
      </c>
      <c r="AL80" s="597">
        <v>13.935</v>
      </c>
      <c r="AM80" s="597">
        <v>13.93505556</v>
      </c>
      <c r="AN80" s="597">
        <v>13.93505556</v>
      </c>
      <c r="AO80" s="597">
        <v>13.93505556</v>
      </c>
      <c r="AP80" s="597">
        <v>13.93505556</v>
      </c>
      <c r="AQ80" s="597">
        <v>13.93505556</v>
      </c>
    </row>
    <row r="81" spans="1:43" s="465" customFormat="1" ht="20.100000000000001" customHeight="1" x14ac:dyDescent="0.2">
      <c r="A81" s="607" t="s">
        <v>859</v>
      </c>
      <c r="O81" s="50"/>
      <c r="P81" s="50"/>
      <c r="Q81" s="50"/>
      <c r="R81" s="50"/>
      <c r="S81" s="50"/>
      <c r="T81" s="50"/>
      <c r="U81" s="50"/>
      <c r="V81" s="50"/>
      <c r="W81" s="50"/>
      <c r="X81" s="601">
        <v>30.48</v>
      </c>
      <c r="Y81" s="601">
        <v>31.332999999999998</v>
      </c>
      <c r="Z81" s="601">
        <v>32.707000000000001</v>
      </c>
      <c r="AA81" s="601">
        <v>30.303999999999998</v>
      </c>
      <c r="AB81" s="601">
        <v>31.537172009999999</v>
      </c>
      <c r="AC81" s="601">
        <v>30.27026841</v>
      </c>
      <c r="AD81" s="601">
        <v>30.448125869999998</v>
      </c>
      <c r="AE81" s="601">
        <v>30.349943850000002</v>
      </c>
      <c r="AF81" s="601">
        <v>31.430569590000001</v>
      </c>
      <c r="AG81" s="601">
        <v>30.511919200000005</v>
      </c>
      <c r="AH81" s="601">
        <v>30.460623359999996</v>
      </c>
      <c r="AI81" s="601">
        <v>28.275567289999998</v>
      </c>
      <c r="AJ81" s="601">
        <v>29.516062850000001</v>
      </c>
      <c r="AK81" s="601">
        <v>29.065938639999999</v>
      </c>
      <c r="AL81" s="601">
        <v>29.105</v>
      </c>
      <c r="AM81" s="601">
        <v>28.588505779999998</v>
      </c>
      <c r="AN81" s="601">
        <v>28.684237509999999</v>
      </c>
      <c r="AO81" s="601">
        <v>29.432413180000001</v>
      </c>
      <c r="AP81" s="601">
        <v>30.331666779999999</v>
      </c>
      <c r="AQ81" s="601">
        <v>28.512841469999998</v>
      </c>
    </row>
    <row r="82" spans="1:43" s="465" customFormat="1" ht="20.100000000000001" customHeight="1" x14ac:dyDescent="0.2">
      <c r="A82" s="604" t="s">
        <v>860</v>
      </c>
      <c r="N82" s="445"/>
      <c r="O82" s="71"/>
      <c r="P82" s="71"/>
      <c r="Q82" s="71"/>
      <c r="R82" s="71"/>
      <c r="S82" s="71"/>
      <c r="T82" s="71"/>
      <c r="U82" s="71"/>
      <c r="V82" s="71"/>
      <c r="W82" s="71"/>
      <c r="X82" s="599">
        <v>147.346</v>
      </c>
      <c r="Y82" s="599">
        <v>151.339</v>
      </c>
      <c r="Z82" s="599">
        <v>156.875</v>
      </c>
      <c r="AA82" s="599">
        <v>161.20599999999999</v>
      </c>
      <c r="AB82" s="599">
        <v>160.34398413</v>
      </c>
      <c r="AC82" s="599">
        <v>180.27339269999999</v>
      </c>
      <c r="AD82" s="599">
        <v>189.41100591</v>
      </c>
      <c r="AE82" s="599">
        <v>186.85085778999999</v>
      </c>
      <c r="AF82" s="599">
        <v>213.10312150999997</v>
      </c>
      <c r="AG82" s="599">
        <v>221.25575356000002</v>
      </c>
      <c r="AH82" s="599">
        <v>220.40353524999998</v>
      </c>
      <c r="AI82" s="599">
        <v>268.42151310999998</v>
      </c>
      <c r="AJ82" s="599">
        <v>262.78496054999999</v>
      </c>
      <c r="AK82" s="599">
        <v>266.32247762000003</v>
      </c>
      <c r="AL82" s="599">
        <v>261.75700000000001</v>
      </c>
      <c r="AM82" s="599">
        <v>295.88753631000003</v>
      </c>
      <c r="AN82" s="599">
        <v>292.26928143000004</v>
      </c>
      <c r="AO82" s="599">
        <v>272.95947899000004</v>
      </c>
      <c r="AP82" s="599">
        <v>256.97455323999998</v>
      </c>
      <c r="AQ82" s="599">
        <v>278.54245137000004</v>
      </c>
    </row>
    <row r="83" spans="1:43" s="465" customFormat="1" ht="20.100000000000001" customHeight="1" x14ac:dyDescent="0.2">
      <c r="A83" s="610" t="s">
        <v>869</v>
      </c>
      <c r="O83" s="50"/>
      <c r="P83" s="50"/>
      <c r="Q83" s="50"/>
      <c r="R83" s="50"/>
      <c r="S83" s="50"/>
      <c r="T83" s="50"/>
      <c r="U83" s="50"/>
      <c r="V83" s="50"/>
      <c r="W83" s="50"/>
      <c r="X83" s="609"/>
      <c r="Y83" s="609"/>
      <c r="Z83" s="609"/>
      <c r="AA83" s="609"/>
      <c r="AB83" s="609"/>
      <c r="AC83" s="609"/>
      <c r="AD83" s="609"/>
      <c r="AE83" s="609"/>
      <c r="AF83" s="609"/>
      <c r="AG83" s="609"/>
      <c r="AH83" s="609"/>
      <c r="AI83" s="609"/>
      <c r="AJ83" s="609"/>
      <c r="AK83" s="609"/>
      <c r="AL83" s="609"/>
      <c r="AM83" s="609"/>
      <c r="AN83" s="602"/>
      <c r="AO83" s="602"/>
      <c r="AP83" s="609"/>
      <c r="AQ83" s="602"/>
    </row>
    <row r="84" spans="1:43" s="465" customFormat="1" ht="20.100000000000001" customHeight="1" x14ac:dyDescent="0.2">
      <c r="A84" s="608"/>
      <c r="O84" s="50"/>
      <c r="P84" s="50"/>
      <c r="Q84" s="50"/>
      <c r="R84" s="50"/>
      <c r="S84" s="50"/>
      <c r="T84" s="50"/>
      <c r="U84" s="50"/>
      <c r="V84" s="50"/>
      <c r="W84" s="50"/>
      <c r="X84" s="609"/>
      <c r="Y84" s="609"/>
      <c r="Z84" s="609"/>
      <c r="AA84" s="609"/>
      <c r="AB84" s="609"/>
      <c r="AC84" s="609"/>
      <c r="AD84" s="609"/>
      <c r="AE84" s="609"/>
      <c r="AF84" s="609"/>
      <c r="AG84" s="609"/>
      <c r="AH84" s="609"/>
      <c r="AI84" s="609"/>
      <c r="AJ84" s="609"/>
      <c r="AK84" s="609"/>
      <c r="AL84" s="609"/>
      <c r="AM84" s="609"/>
      <c r="AN84" s="602"/>
      <c r="AO84" s="602"/>
      <c r="AP84" s="609"/>
      <c r="AQ84" s="602"/>
    </row>
    <row r="85" spans="1:43" s="82" customFormat="1" ht="25.15" customHeight="1" x14ac:dyDescent="0.2">
      <c r="A85" s="73" t="str">
        <f>Index!B67</f>
        <v>Table 7c    RMI commercial banks: deposits by type and institutional sector, by quarter, 2014-2018</v>
      </c>
      <c r="O85" s="50"/>
      <c r="P85" s="50"/>
      <c r="Q85" s="50"/>
      <c r="R85" s="50"/>
      <c r="S85" s="50"/>
      <c r="T85" s="50"/>
      <c r="U85" s="50"/>
      <c r="V85" s="50"/>
      <c r="W85" s="50"/>
      <c r="AB85" s="119"/>
      <c r="AC85" s="219"/>
      <c r="AD85" s="219"/>
      <c r="AE85" s="219"/>
      <c r="AF85" s="219"/>
      <c r="AG85" s="219"/>
      <c r="AH85" s="219"/>
      <c r="AI85" s="219"/>
      <c r="AJ85" s="219"/>
      <c r="AK85" s="219"/>
      <c r="AL85" s="219"/>
      <c r="AM85" s="219"/>
      <c r="AP85" s="219"/>
    </row>
    <row r="86" spans="1:43" s="70" customFormat="1" ht="25.35" customHeight="1" x14ac:dyDescent="0.25">
      <c r="A86" s="221" t="s">
        <v>344</v>
      </c>
      <c r="N86" s="640"/>
      <c r="O86" s="641"/>
      <c r="P86" s="641"/>
      <c r="Q86" s="641"/>
      <c r="R86" s="641"/>
      <c r="S86" s="641"/>
      <c r="T86" s="641"/>
      <c r="U86" s="641"/>
      <c r="V86" s="641"/>
      <c r="W86" s="641"/>
      <c r="X86" s="179" t="str">
        <f t="shared" ref="X86:AM86" si="42">X2</f>
        <v>2014q1</v>
      </c>
      <c r="Y86" s="179" t="str">
        <f t="shared" si="42"/>
        <v>2014q2</v>
      </c>
      <c r="Z86" s="179" t="str">
        <f t="shared" si="42"/>
        <v>2014q3</v>
      </c>
      <c r="AA86" s="179" t="str">
        <f t="shared" si="42"/>
        <v>2014q4</v>
      </c>
      <c r="AB86" s="179" t="str">
        <f t="shared" si="42"/>
        <v>2015q1</v>
      </c>
      <c r="AC86" s="179" t="str">
        <f t="shared" si="42"/>
        <v>2015q2</v>
      </c>
      <c r="AD86" s="179" t="str">
        <f t="shared" si="42"/>
        <v>2015q3</v>
      </c>
      <c r="AE86" s="179" t="str">
        <f t="shared" si="42"/>
        <v>2015q4</v>
      </c>
      <c r="AF86" s="179" t="str">
        <f t="shared" si="42"/>
        <v>2016q1</v>
      </c>
      <c r="AG86" s="179" t="str">
        <f t="shared" si="42"/>
        <v>2016q2</v>
      </c>
      <c r="AH86" s="179" t="str">
        <f t="shared" si="42"/>
        <v>2016q3</v>
      </c>
      <c r="AI86" s="179" t="str">
        <f t="shared" si="42"/>
        <v>2016q4</v>
      </c>
      <c r="AJ86" s="179" t="str">
        <f t="shared" si="42"/>
        <v>2017q1</v>
      </c>
      <c r="AK86" s="179" t="str">
        <f t="shared" si="42"/>
        <v>2017q2</v>
      </c>
      <c r="AL86" s="179" t="str">
        <f t="shared" si="42"/>
        <v>2017q3</v>
      </c>
      <c r="AM86" s="179" t="str">
        <f t="shared" si="42"/>
        <v>2017q4</v>
      </c>
      <c r="AN86" s="179" t="str">
        <f>AN2</f>
        <v>2018q1</v>
      </c>
      <c r="AO86" s="179" t="str">
        <f t="shared" ref="AO86:AQ86" si="43">AO2</f>
        <v>2018q2</v>
      </c>
      <c r="AP86" s="179" t="str">
        <f t="shared" si="43"/>
        <v>2018q3</v>
      </c>
      <c r="AQ86" s="179" t="str">
        <f t="shared" si="43"/>
        <v>2018q4</v>
      </c>
    </row>
    <row r="87" spans="1:43" s="438" customFormat="1" ht="20.100000000000001" customHeight="1" x14ac:dyDescent="0.2">
      <c r="A87" s="606" t="s">
        <v>861</v>
      </c>
      <c r="O87" s="50"/>
      <c r="P87" s="50"/>
      <c r="Q87" s="50"/>
      <c r="R87" s="50"/>
      <c r="S87" s="50"/>
      <c r="T87" s="50"/>
      <c r="U87" s="50"/>
      <c r="V87" s="50"/>
      <c r="W87" s="50"/>
      <c r="X87" s="597">
        <v>4.048</v>
      </c>
      <c r="Y87" s="597">
        <v>3.9630000000000001</v>
      </c>
      <c r="Z87" s="597">
        <v>4.431</v>
      </c>
      <c r="AA87" s="597">
        <v>5.1829999999999998</v>
      </c>
      <c r="AB87" s="597">
        <v>5.0591094699999992</v>
      </c>
      <c r="AC87" s="597">
        <v>4.9776144899999997</v>
      </c>
      <c r="AD87" s="597">
        <v>5.0994894200000003</v>
      </c>
      <c r="AE87" s="597">
        <v>4.9536494699999993</v>
      </c>
      <c r="AF87" s="597">
        <v>5.2757940999999997</v>
      </c>
      <c r="AG87" s="597">
        <v>5.7317744499999996</v>
      </c>
      <c r="AH87" s="597">
        <v>5.4725611600000006</v>
      </c>
      <c r="AI87" s="597">
        <v>4.9229313200000009</v>
      </c>
      <c r="AJ87" s="597">
        <v>4.38044704</v>
      </c>
      <c r="AK87" s="597">
        <v>4.4280270000000002</v>
      </c>
      <c r="AL87" s="597">
        <v>4.157</v>
      </c>
      <c r="AM87" s="597">
        <v>4.27737079</v>
      </c>
      <c r="AN87" s="597">
        <v>4.1285000900000002</v>
      </c>
      <c r="AO87" s="597"/>
      <c r="AP87" s="597">
        <v>4.410271289999999</v>
      </c>
      <c r="AQ87" s="597"/>
    </row>
    <row r="88" spans="1:43" s="438" customFormat="1" x14ac:dyDescent="0.2">
      <c r="A88" s="600" t="s">
        <v>847</v>
      </c>
      <c r="O88" s="50"/>
      <c r="P88" s="50"/>
      <c r="Q88" s="50"/>
      <c r="R88" s="50"/>
      <c r="S88" s="50"/>
      <c r="T88" s="50"/>
      <c r="U88" s="50"/>
      <c r="V88" s="50"/>
      <c r="W88" s="50"/>
      <c r="X88" s="597">
        <v>6.7000000000000004E-2</v>
      </c>
      <c r="Y88" s="597">
        <v>6.7000000000000004E-2</v>
      </c>
      <c r="Z88" s="597">
        <v>4.2000000000000003E-2</v>
      </c>
      <c r="AA88" s="597">
        <v>4.2000000000000003E-2</v>
      </c>
      <c r="AB88" s="597">
        <v>4.2000000000000003E-2</v>
      </c>
      <c r="AC88" s="597">
        <v>4.2000000000000003E-2</v>
      </c>
      <c r="AD88" s="597">
        <v>4.2000000000000003E-2</v>
      </c>
      <c r="AE88" s="597">
        <v>4.2000000000000003E-2</v>
      </c>
      <c r="AF88" s="597">
        <v>4.2000000000000003E-2</v>
      </c>
      <c r="AG88" s="597">
        <v>4.2000000000000003E-2</v>
      </c>
      <c r="AH88" s="597">
        <v>4.2000000000000003E-2</v>
      </c>
      <c r="AI88" s="597">
        <v>4.2000000000000003E-2</v>
      </c>
      <c r="AJ88" s="597">
        <v>4.2000000000000003E-2</v>
      </c>
      <c r="AK88" s="597">
        <v>4.2000000000000003E-2</v>
      </c>
      <c r="AL88" s="597">
        <v>4.2000000000000003E-2</v>
      </c>
      <c r="AM88" s="597">
        <v>4.2000000000000003E-2</v>
      </c>
      <c r="AN88" s="597">
        <v>4.2000000000000003E-2</v>
      </c>
      <c r="AO88" s="597"/>
      <c r="AP88" s="597">
        <v>4.2000000000000003E-2</v>
      </c>
      <c r="AQ88" s="597"/>
    </row>
    <row r="89" spans="1:43" s="438" customFormat="1" x14ac:dyDescent="0.2">
      <c r="A89" s="600" t="s">
        <v>848</v>
      </c>
      <c r="O89" s="50"/>
      <c r="P89" s="50"/>
      <c r="Q89" s="50"/>
      <c r="R89" s="50"/>
      <c r="S89" s="50"/>
      <c r="T89" s="50"/>
      <c r="U89" s="50"/>
      <c r="V89" s="50"/>
      <c r="W89" s="50"/>
      <c r="X89" s="597">
        <v>3.9809999999999999</v>
      </c>
      <c r="Y89" s="597">
        <v>3.8959999999999999</v>
      </c>
      <c r="Z89" s="597">
        <v>4.3890000000000002</v>
      </c>
      <c r="AA89" s="597">
        <v>5.141</v>
      </c>
      <c r="AB89" s="597">
        <v>5.0171094699999994</v>
      </c>
      <c r="AC89" s="597">
        <v>4.9356144899999999</v>
      </c>
      <c r="AD89" s="597">
        <v>5.0574894199999996</v>
      </c>
      <c r="AE89" s="597">
        <v>4.9116494699999995</v>
      </c>
      <c r="AF89" s="597">
        <v>5.2337940999999999</v>
      </c>
      <c r="AG89" s="597">
        <v>5.6897744499999998</v>
      </c>
      <c r="AH89" s="597">
        <v>5.4305611599999999</v>
      </c>
      <c r="AI89" s="597">
        <v>4.8809313200000002</v>
      </c>
      <c r="AJ89" s="597">
        <v>4.3384470400000001</v>
      </c>
      <c r="AK89" s="597">
        <v>4.3860270000000003</v>
      </c>
      <c r="AL89" s="597">
        <v>4.1150000000000002</v>
      </c>
      <c r="AM89" s="597">
        <v>4.2353707900000002</v>
      </c>
      <c r="AN89" s="597">
        <v>4.0865000900000004</v>
      </c>
      <c r="AO89" s="597"/>
      <c r="AP89" s="597">
        <v>4.3682712899999991</v>
      </c>
      <c r="AQ89" s="597"/>
    </row>
    <row r="90" spans="1:43" s="438" customFormat="1" ht="15" customHeight="1" x14ac:dyDescent="0.2">
      <c r="A90" s="606" t="s">
        <v>862</v>
      </c>
      <c r="O90" s="50"/>
      <c r="P90" s="50"/>
      <c r="Q90" s="50"/>
      <c r="R90" s="50"/>
      <c r="S90" s="50"/>
      <c r="T90" s="50"/>
      <c r="U90" s="50"/>
      <c r="V90" s="50"/>
      <c r="W90" s="50"/>
      <c r="X90" s="597">
        <v>43.345999999999997</v>
      </c>
      <c r="Y90" s="597">
        <v>46.148000000000003</v>
      </c>
      <c r="Z90" s="597">
        <v>53.003</v>
      </c>
      <c r="AA90" s="597">
        <v>51.947000000000003</v>
      </c>
      <c r="AB90" s="597">
        <v>51.458255230000006</v>
      </c>
      <c r="AC90" s="597">
        <v>65.984286879999999</v>
      </c>
      <c r="AD90" s="597">
        <v>66.42960622999999</v>
      </c>
      <c r="AE90" s="597">
        <v>63.558674700000005</v>
      </c>
      <c r="AF90" s="597">
        <v>83.431998279999988</v>
      </c>
      <c r="AG90" s="597">
        <v>87.073559219999993</v>
      </c>
      <c r="AH90" s="597">
        <v>81.735276980000009</v>
      </c>
      <c r="AI90" s="597">
        <v>136.63677566999999</v>
      </c>
      <c r="AJ90" s="597">
        <v>131.30105642000001</v>
      </c>
      <c r="AK90" s="597">
        <v>128.65465814000001</v>
      </c>
      <c r="AL90" s="597">
        <v>131.321</v>
      </c>
      <c r="AM90" s="597">
        <v>168.27282413</v>
      </c>
      <c r="AN90" s="597">
        <v>154.22262357</v>
      </c>
      <c r="AO90" s="597"/>
      <c r="AP90" s="597">
        <v>122.41540972999999</v>
      </c>
      <c r="AQ90" s="597"/>
    </row>
    <row r="91" spans="1:43" s="438" customFormat="1" x14ac:dyDescent="0.2">
      <c r="A91" s="600" t="s">
        <v>863</v>
      </c>
      <c r="O91" s="50"/>
      <c r="P91" s="50"/>
      <c r="Q91" s="50"/>
      <c r="R91" s="50"/>
      <c r="S91" s="50"/>
      <c r="T91" s="50"/>
      <c r="U91" s="50"/>
      <c r="V91" s="50"/>
      <c r="W91" s="50"/>
      <c r="X91" s="597">
        <v>12.598000000000001</v>
      </c>
      <c r="Y91" s="597">
        <v>11.315</v>
      </c>
      <c r="Z91" s="597">
        <v>17.59</v>
      </c>
      <c r="AA91" s="597">
        <v>23.274999999999999</v>
      </c>
      <c r="AB91" s="597">
        <v>22.841866109999998</v>
      </c>
      <c r="AC91" s="597">
        <v>20.229595610000001</v>
      </c>
      <c r="AD91" s="597">
        <v>17.653857239999997</v>
      </c>
      <c r="AE91" s="597">
        <v>18.783449839999999</v>
      </c>
      <c r="AF91" s="597">
        <v>23.291258839999998</v>
      </c>
      <c r="AG91" s="597">
        <v>25.407735650000003</v>
      </c>
      <c r="AH91" s="597">
        <v>18.40930612</v>
      </c>
      <c r="AI91" s="597">
        <v>26.600436440000003</v>
      </c>
      <c r="AJ91" s="597">
        <v>33.076557110000003</v>
      </c>
      <c r="AK91" s="597">
        <v>24.955239219999999</v>
      </c>
      <c r="AL91" s="597">
        <v>29.853000000000002</v>
      </c>
      <c r="AM91" s="597">
        <v>38.874963100000002</v>
      </c>
      <c r="AN91" s="597">
        <v>34.356905169999997</v>
      </c>
      <c r="AO91" s="597"/>
      <c r="AP91" s="597">
        <v>43.058724079999998</v>
      </c>
      <c r="AQ91" s="597"/>
    </row>
    <row r="92" spans="1:43" s="438" customFormat="1" x14ac:dyDescent="0.2">
      <c r="A92" s="598" t="s">
        <v>829</v>
      </c>
      <c r="O92" s="50"/>
      <c r="P92" s="50"/>
      <c r="Q92" s="50"/>
      <c r="R92" s="50"/>
      <c r="S92" s="50"/>
      <c r="T92" s="50"/>
      <c r="U92" s="50"/>
      <c r="V92" s="50"/>
      <c r="W92" s="50"/>
      <c r="X92" s="597">
        <v>1.3420000000000001</v>
      </c>
      <c r="Y92" s="597">
        <v>1.0569999999999999</v>
      </c>
      <c r="Z92" s="597">
        <v>4.4669999999999996</v>
      </c>
      <c r="AA92" s="597">
        <v>10.141</v>
      </c>
      <c r="AB92" s="597">
        <v>8.886309240000001</v>
      </c>
      <c r="AC92" s="597">
        <v>10.449572400000001</v>
      </c>
      <c r="AD92" s="597">
        <v>7.4441266699999993</v>
      </c>
      <c r="AE92" s="597">
        <v>7.5622280000000002</v>
      </c>
      <c r="AF92" s="597">
        <v>8.9175679099999989</v>
      </c>
      <c r="AG92" s="597">
        <v>7.1273357699999993</v>
      </c>
      <c r="AH92" s="597">
        <v>6.9278865300000003</v>
      </c>
      <c r="AI92" s="597">
        <v>10.4458976</v>
      </c>
      <c r="AJ92" s="597">
        <v>8.3791019500000008</v>
      </c>
      <c r="AK92" s="597">
        <v>7.3801895800000006</v>
      </c>
      <c r="AL92" s="597">
        <v>11.025</v>
      </c>
      <c r="AM92" s="597">
        <v>6.8773561399999998</v>
      </c>
      <c r="AN92" s="597">
        <v>8.7192629900000007</v>
      </c>
      <c r="AO92" s="597"/>
      <c r="AP92" s="597">
        <v>10.11826012</v>
      </c>
      <c r="AQ92" s="597"/>
    </row>
    <row r="93" spans="1:43" s="438" customFormat="1" x14ac:dyDescent="0.2">
      <c r="A93" s="598" t="s">
        <v>849</v>
      </c>
      <c r="O93" s="50"/>
      <c r="P93" s="50"/>
      <c r="Q93" s="50"/>
      <c r="R93" s="50"/>
      <c r="S93" s="50"/>
      <c r="T93" s="50"/>
      <c r="U93" s="50"/>
      <c r="V93" s="50"/>
      <c r="W93" s="50"/>
      <c r="X93" s="597">
        <v>1.1220000000000001</v>
      </c>
      <c r="Y93" s="597">
        <v>1.32</v>
      </c>
      <c r="Z93" s="597">
        <v>1.294</v>
      </c>
      <c r="AA93" s="597">
        <v>1.31</v>
      </c>
      <c r="AB93" s="597">
        <v>1.41784734</v>
      </c>
      <c r="AC93" s="597">
        <v>0.75469434999999996</v>
      </c>
      <c r="AD93" s="597">
        <v>0.83432360999999999</v>
      </c>
      <c r="AE93" s="597">
        <v>0.85591074</v>
      </c>
      <c r="AF93" s="597">
        <v>0.49314668</v>
      </c>
      <c r="AG93" s="597">
        <v>0.42416765999999995</v>
      </c>
      <c r="AH93" s="597">
        <v>1.22998732</v>
      </c>
      <c r="AI93" s="597">
        <v>0.77048895999999989</v>
      </c>
      <c r="AJ93" s="597">
        <v>1.7894294100000001</v>
      </c>
      <c r="AK93" s="597">
        <v>1.05694507</v>
      </c>
      <c r="AL93" s="597">
        <v>1.4019999999999999</v>
      </c>
      <c r="AM93" s="597">
        <v>0.80163366000000003</v>
      </c>
      <c r="AN93" s="597">
        <v>1.1533999300000002</v>
      </c>
      <c r="AO93" s="597"/>
      <c r="AP93" s="597">
        <v>3.7744905099999997</v>
      </c>
      <c r="AQ93" s="597"/>
    </row>
    <row r="94" spans="1:43" s="438" customFormat="1" x14ac:dyDescent="0.2">
      <c r="A94" s="598" t="s">
        <v>503</v>
      </c>
      <c r="O94" s="50"/>
      <c r="P94" s="50"/>
      <c r="Q94" s="50"/>
      <c r="R94" s="50"/>
      <c r="S94" s="50"/>
      <c r="T94" s="50"/>
      <c r="U94" s="50"/>
      <c r="V94" s="50"/>
      <c r="W94" s="50"/>
      <c r="X94" s="597">
        <v>0</v>
      </c>
      <c r="Y94" s="597">
        <v>9.0999999999999998E-2</v>
      </c>
      <c r="Z94" s="597">
        <v>9.0999999999999998E-2</v>
      </c>
      <c r="AA94" s="597">
        <v>0</v>
      </c>
      <c r="AB94" s="597">
        <v>0</v>
      </c>
      <c r="AC94" s="597">
        <v>0</v>
      </c>
      <c r="AD94" s="597">
        <v>9.0832259999999984E-2</v>
      </c>
      <c r="AE94" s="597">
        <v>9.0889300000000006E-2</v>
      </c>
      <c r="AF94" s="597">
        <v>9.0945719999999994E-2</v>
      </c>
      <c r="AG94" s="597">
        <v>9.1002139999999995E-2</v>
      </c>
      <c r="AH94" s="597">
        <v>9.1060419999999989E-2</v>
      </c>
      <c r="AI94" s="597">
        <v>9.1119939999999996E-2</v>
      </c>
      <c r="AJ94" s="597">
        <v>9.1175740000000005E-2</v>
      </c>
      <c r="AK94" s="597">
        <v>9.1232160000000007E-2</v>
      </c>
      <c r="AL94" s="597">
        <v>9.0999999999999998E-2</v>
      </c>
      <c r="AM94" s="597">
        <v>9.1347769999999995E-2</v>
      </c>
      <c r="AN94" s="597">
        <v>9.1404470000000002E-2</v>
      </c>
      <c r="AO94" s="597"/>
      <c r="AP94" s="597">
        <v>9.1519759999999992E-2</v>
      </c>
      <c r="AQ94" s="597"/>
    </row>
    <row r="95" spans="1:43" s="438" customFormat="1" x14ac:dyDescent="0.2">
      <c r="A95" s="598" t="s">
        <v>35</v>
      </c>
      <c r="O95" s="50"/>
      <c r="P95" s="50"/>
      <c r="Q95" s="50"/>
      <c r="R95" s="50"/>
      <c r="S95" s="50"/>
      <c r="T95" s="50"/>
      <c r="U95" s="50"/>
      <c r="V95" s="50"/>
      <c r="W95" s="50"/>
      <c r="X95" s="597">
        <v>5.0880000000000001</v>
      </c>
      <c r="Y95" s="597">
        <v>4.3070000000000004</v>
      </c>
      <c r="Z95" s="597">
        <v>3.742</v>
      </c>
      <c r="AA95" s="597">
        <v>3.411</v>
      </c>
      <c r="AB95" s="597">
        <v>2.6628385099999994</v>
      </c>
      <c r="AC95" s="597">
        <v>2.3052116200000001</v>
      </c>
      <c r="AD95" s="597">
        <v>2.08119758</v>
      </c>
      <c r="AE95" s="597">
        <v>1.3786617400000001</v>
      </c>
      <c r="AF95" s="597">
        <v>6.5558147900000003</v>
      </c>
      <c r="AG95" s="597">
        <v>5.7112428200000007</v>
      </c>
      <c r="AH95" s="597">
        <v>4.3771613</v>
      </c>
      <c r="AI95" s="597">
        <v>3.1242041099999995</v>
      </c>
      <c r="AJ95" s="597">
        <v>1.8802269899999999</v>
      </c>
      <c r="AK95" s="597">
        <v>2.67452632</v>
      </c>
      <c r="AL95" s="597">
        <v>2.089</v>
      </c>
      <c r="AM95" s="597">
        <v>12.532951989999999</v>
      </c>
      <c r="AN95" s="597">
        <v>11.05725599</v>
      </c>
      <c r="AO95" s="597"/>
      <c r="AP95" s="597">
        <v>6.1109513299999998</v>
      </c>
      <c r="AQ95" s="597"/>
    </row>
    <row r="96" spans="1:43" s="438" customFormat="1" x14ac:dyDescent="0.2">
      <c r="A96" s="598" t="s">
        <v>830</v>
      </c>
      <c r="O96" s="50"/>
      <c r="P96" s="50"/>
      <c r="Q96" s="50"/>
      <c r="R96" s="50"/>
      <c r="S96" s="50"/>
      <c r="T96" s="50"/>
      <c r="U96" s="50"/>
      <c r="V96" s="50"/>
      <c r="W96" s="50"/>
      <c r="X96" s="597">
        <v>8.5000000000000006E-2</v>
      </c>
      <c r="Y96" s="597">
        <v>1.7000000000000001E-2</v>
      </c>
      <c r="Z96" s="597">
        <v>0.20100000000000001</v>
      </c>
      <c r="AA96" s="597">
        <v>2.1000000000000001E-2</v>
      </c>
      <c r="AB96" s="597">
        <v>8.1000000000000003E-2</v>
      </c>
      <c r="AC96" s="597">
        <v>9.0999999999999998E-2</v>
      </c>
      <c r="AD96" s="597">
        <v>3.4000000000000002E-2</v>
      </c>
      <c r="AE96" s="597">
        <v>0.11600000000000001</v>
      </c>
      <c r="AF96" s="597">
        <v>8.2000000000000003E-2</v>
      </c>
      <c r="AG96" s="597">
        <v>7.8E-2</v>
      </c>
      <c r="AH96" s="597">
        <v>0.17</v>
      </c>
      <c r="AI96" s="597">
        <v>6.3E-2</v>
      </c>
      <c r="AJ96" s="597">
        <v>0.23699999999999999</v>
      </c>
      <c r="AK96" s="597">
        <v>0.21199999999999999</v>
      </c>
      <c r="AL96" s="597">
        <v>0.14499999999999999</v>
      </c>
      <c r="AM96" s="597">
        <v>6.0999999999999999E-2</v>
      </c>
      <c r="AN96" s="597">
        <v>0.115</v>
      </c>
      <c r="AO96" s="597"/>
      <c r="AP96" s="597">
        <v>0.219</v>
      </c>
      <c r="AQ96" s="597"/>
    </row>
    <row r="97" spans="1:43" s="438" customFormat="1" x14ac:dyDescent="0.2">
      <c r="A97" s="598" t="s">
        <v>831</v>
      </c>
      <c r="O97" s="50"/>
      <c r="P97" s="50"/>
      <c r="Q97" s="50"/>
      <c r="R97" s="50"/>
      <c r="S97" s="50"/>
      <c r="T97" s="50"/>
      <c r="U97" s="50"/>
      <c r="V97" s="50"/>
      <c r="W97" s="50"/>
      <c r="X97" s="597">
        <v>4.9610000000000003</v>
      </c>
      <c r="Y97" s="597">
        <v>4.5229999999999997</v>
      </c>
      <c r="Z97" s="597">
        <v>7.7949999999999999</v>
      </c>
      <c r="AA97" s="597">
        <v>8.3919999999999995</v>
      </c>
      <c r="AB97" s="597">
        <v>9.7938710199999992</v>
      </c>
      <c r="AC97" s="597">
        <v>6.6291172400000002</v>
      </c>
      <c r="AD97" s="597">
        <v>7.16937712</v>
      </c>
      <c r="AE97" s="597">
        <v>8.779760060000001</v>
      </c>
      <c r="AF97" s="597">
        <v>7.1517837399999999</v>
      </c>
      <c r="AG97" s="597">
        <v>11.97598726</v>
      </c>
      <c r="AH97" s="597">
        <v>5.6132105499999998</v>
      </c>
      <c r="AI97" s="597">
        <v>12.105725829999999</v>
      </c>
      <c r="AJ97" s="597">
        <v>20.699623020000001</v>
      </c>
      <c r="AK97" s="597">
        <v>13.54034609</v>
      </c>
      <c r="AL97" s="597">
        <v>15.101000000000001</v>
      </c>
      <c r="AM97" s="597">
        <v>18.510673539999999</v>
      </c>
      <c r="AN97" s="597">
        <v>13.220581789999999</v>
      </c>
      <c r="AO97" s="597"/>
      <c r="AP97" s="597">
        <v>22.744502359999998</v>
      </c>
      <c r="AQ97" s="597"/>
    </row>
    <row r="98" spans="1:43" s="438" customFormat="1" x14ac:dyDescent="0.2">
      <c r="A98" s="600" t="s">
        <v>31</v>
      </c>
      <c r="O98" s="50"/>
      <c r="P98" s="50"/>
      <c r="Q98" s="50"/>
      <c r="R98" s="50"/>
      <c r="S98" s="50"/>
      <c r="T98" s="50"/>
      <c r="U98" s="50"/>
      <c r="V98" s="50"/>
      <c r="W98" s="50"/>
      <c r="X98" s="597">
        <v>31.507999999999999</v>
      </c>
      <c r="Y98" s="597">
        <v>35.372</v>
      </c>
      <c r="Z98" s="597">
        <v>36.139000000000003</v>
      </c>
      <c r="AA98" s="597">
        <v>29.518000000000001</v>
      </c>
      <c r="AB98" s="597">
        <v>28.988474159999999</v>
      </c>
      <c r="AC98" s="597">
        <v>46.464760869999999</v>
      </c>
      <c r="AD98" s="597">
        <v>49.54786979</v>
      </c>
      <c r="AE98" s="597">
        <v>45.302609770000004</v>
      </c>
      <c r="AF98" s="597">
        <v>60.893033949999996</v>
      </c>
      <c r="AG98" s="597">
        <v>63.056443699999996</v>
      </c>
      <c r="AH98" s="597">
        <v>64.765551489999993</v>
      </c>
      <c r="AI98" s="597">
        <v>110.61629404000001</v>
      </c>
      <c r="AJ98" s="597">
        <v>99.467723099999986</v>
      </c>
      <c r="AK98" s="597">
        <v>104.88899861</v>
      </c>
      <c r="AL98" s="597">
        <v>103.43600000000001</v>
      </c>
      <c r="AM98" s="597">
        <v>130.44168848000001</v>
      </c>
      <c r="AN98" s="597">
        <v>121.43086883999999</v>
      </c>
      <c r="AO98" s="597"/>
      <c r="AP98" s="597">
        <v>81.090166780000004</v>
      </c>
      <c r="AQ98" s="597"/>
    </row>
    <row r="99" spans="1:43" s="438" customFormat="1" x14ac:dyDescent="0.2">
      <c r="A99" s="598" t="s">
        <v>833</v>
      </c>
      <c r="O99" s="50"/>
      <c r="P99" s="50"/>
      <c r="Q99" s="50"/>
      <c r="R99" s="50"/>
      <c r="S99" s="50"/>
      <c r="T99" s="50"/>
      <c r="U99" s="50"/>
      <c r="V99" s="50"/>
      <c r="W99" s="50"/>
      <c r="X99" s="597">
        <v>1.1319999999999999</v>
      </c>
      <c r="Y99" s="597">
        <v>0.88300000000000001</v>
      </c>
      <c r="Z99" s="597">
        <v>0.55600000000000005</v>
      </c>
      <c r="AA99" s="597">
        <v>0.71699999999999997</v>
      </c>
      <c r="AB99" s="597">
        <v>0.67993402999999997</v>
      </c>
      <c r="AC99" s="597">
        <v>1.0104238299999999</v>
      </c>
      <c r="AD99" s="597">
        <v>0.69655524000000002</v>
      </c>
      <c r="AE99" s="597">
        <v>0.63498030000000005</v>
      </c>
      <c r="AF99" s="597">
        <v>1.2132539199999999</v>
      </c>
      <c r="AG99" s="597">
        <v>1.4568997699999999</v>
      </c>
      <c r="AH99" s="597">
        <v>1.1747906600000002</v>
      </c>
      <c r="AI99" s="597">
        <v>0.65679748999999998</v>
      </c>
      <c r="AJ99" s="597">
        <v>0.60439125999999999</v>
      </c>
      <c r="AK99" s="597">
        <v>1.2324612799999999</v>
      </c>
      <c r="AL99" s="597">
        <v>0.72399999999999998</v>
      </c>
      <c r="AM99" s="597">
        <v>0.93611261000000001</v>
      </c>
      <c r="AN99" s="597">
        <v>2.0066160100000001</v>
      </c>
      <c r="AO99" s="597"/>
      <c r="AP99" s="597">
        <v>1.6770424100000001</v>
      </c>
      <c r="AQ99" s="597"/>
    </row>
    <row r="100" spans="1:43" s="438" customFormat="1" x14ac:dyDescent="0.2">
      <c r="A100" s="598" t="s">
        <v>834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97">
        <v>23.847000000000001</v>
      </c>
      <c r="Y100" s="597">
        <v>28</v>
      </c>
      <c r="Z100" s="597">
        <v>30.236000000000001</v>
      </c>
      <c r="AA100" s="597">
        <v>22.838000000000001</v>
      </c>
      <c r="AB100" s="597">
        <v>22.353675649999996</v>
      </c>
      <c r="AC100" s="597">
        <v>39.389338070000001</v>
      </c>
      <c r="AD100" s="597">
        <v>42.324602509999998</v>
      </c>
      <c r="AE100" s="597">
        <v>38.051155729999998</v>
      </c>
      <c r="AF100" s="597">
        <v>52.944118499999995</v>
      </c>
      <c r="AG100" s="597">
        <v>54.135454629999998</v>
      </c>
      <c r="AH100" s="597">
        <v>55.745293719999999</v>
      </c>
      <c r="AI100" s="597">
        <v>101.93583031</v>
      </c>
      <c r="AJ100" s="597">
        <v>90.261394889999991</v>
      </c>
      <c r="AK100" s="597">
        <v>95.87332640999999</v>
      </c>
      <c r="AL100" s="597">
        <v>94.926000000000002</v>
      </c>
      <c r="AM100" s="597">
        <v>121.24319893000002</v>
      </c>
      <c r="AN100" s="597">
        <v>111.09181507</v>
      </c>
      <c r="AO100" s="597"/>
      <c r="AP100" s="597">
        <v>71.059500150000005</v>
      </c>
      <c r="AQ100" s="597"/>
    </row>
    <row r="101" spans="1:43" s="438" customFormat="1" x14ac:dyDescent="0.2">
      <c r="A101" s="598" t="s">
        <v>835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97">
        <v>3.63</v>
      </c>
      <c r="Y101" s="597">
        <v>3.56</v>
      </c>
      <c r="Z101" s="597">
        <v>2.8759999999999999</v>
      </c>
      <c r="AA101" s="597">
        <v>3.3079999999999998</v>
      </c>
      <c r="AB101" s="597">
        <v>3.3053141100000003</v>
      </c>
      <c r="AC101" s="597">
        <v>3.0492800300000003</v>
      </c>
      <c r="AD101" s="597">
        <v>3.11194609</v>
      </c>
      <c r="AE101" s="597">
        <v>3.2683584999999997</v>
      </c>
      <c r="AF101" s="597">
        <v>3.4456134199999999</v>
      </c>
      <c r="AG101" s="597">
        <v>3.7746656000000001</v>
      </c>
      <c r="AH101" s="597">
        <v>3.9279977700000002</v>
      </c>
      <c r="AI101" s="597">
        <v>4.2888034100000008</v>
      </c>
      <c r="AJ101" s="597">
        <v>4.3591190500000003</v>
      </c>
      <c r="AK101" s="597">
        <v>3.6411834599999997</v>
      </c>
      <c r="AL101" s="597">
        <v>3.6560000000000001</v>
      </c>
      <c r="AM101" s="597">
        <v>3.751331</v>
      </c>
      <c r="AN101" s="597">
        <v>4.0613347900000001</v>
      </c>
      <c r="AO101" s="597"/>
      <c r="AP101" s="597">
        <v>3.73335449</v>
      </c>
      <c r="AQ101" s="597"/>
    </row>
    <row r="102" spans="1:43" s="438" customFormat="1" x14ac:dyDescent="0.2">
      <c r="A102" s="598" t="s">
        <v>850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97">
        <v>2.899</v>
      </c>
      <c r="Y102" s="597">
        <v>2.9289999999999998</v>
      </c>
      <c r="Z102" s="597">
        <v>2.4710000000000001</v>
      </c>
      <c r="AA102" s="597">
        <v>2.6549999999999998</v>
      </c>
      <c r="AB102" s="597">
        <v>2.64955037</v>
      </c>
      <c r="AC102" s="597">
        <v>3.0157189399999997</v>
      </c>
      <c r="AD102" s="597">
        <v>3.41476595</v>
      </c>
      <c r="AE102" s="597">
        <v>3.3481152400000003</v>
      </c>
      <c r="AF102" s="597">
        <v>3.2900481099999999</v>
      </c>
      <c r="AG102" s="597">
        <v>3.6894237000000003</v>
      </c>
      <c r="AH102" s="597">
        <v>3.9174693399999998</v>
      </c>
      <c r="AI102" s="597">
        <v>3.73486283</v>
      </c>
      <c r="AJ102" s="597">
        <v>4.2428179000000004</v>
      </c>
      <c r="AK102" s="597">
        <v>4.1420274600000004</v>
      </c>
      <c r="AL102" s="597">
        <v>4.13</v>
      </c>
      <c r="AM102" s="597">
        <v>4.5110459399999989</v>
      </c>
      <c r="AN102" s="597">
        <v>4.2711029700000003</v>
      </c>
      <c r="AO102" s="597"/>
      <c r="AP102" s="597">
        <v>4.6202697300000013</v>
      </c>
      <c r="AQ102" s="597"/>
    </row>
    <row r="103" spans="1:43" s="438" customFormat="1" ht="15" customHeight="1" x14ac:dyDescent="0.2">
      <c r="A103" s="606" t="s">
        <v>864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97">
        <v>2.7730000000000001</v>
      </c>
      <c r="Y103" s="597">
        <v>2.9910000000000001</v>
      </c>
      <c r="Z103" s="597">
        <v>2.5299999999999998</v>
      </c>
      <c r="AA103" s="597">
        <v>3.052</v>
      </c>
      <c r="AB103" s="597">
        <v>3.4647332199999998</v>
      </c>
      <c r="AC103" s="597">
        <v>3.4309279500000001</v>
      </c>
      <c r="AD103" s="597">
        <v>3.1003497700000002</v>
      </c>
      <c r="AE103" s="597">
        <v>3.4096748799999999</v>
      </c>
      <c r="AF103" s="597">
        <v>4.6198499200000001</v>
      </c>
      <c r="AG103" s="597">
        <v>4.9725911400000005</v>
      </c>
      <c r="AH103" s="597">
        <v>5.9391871499999986</v>
      </c>
      <c r="AI103" s="597">
        <v>6.7739253099999992</v>
      </c>
      <c r="AJ103" s="597">
        <v>7.0433662699999999</v>
      </c>
      <c r="AK103" s="597">
        <v>8.1369200900000003</v>
      </c>
      <c r="AL103" s="597">
        <v>7.9130000000000003</v>
      </c>
      <c r="AM103" s="597">
        <v>8.5123539000000008</v>
      </c>
      <c r="AN103" s="597">
        <v>9.9943194299999991</v>
      </c>
      <c r="AO103" s="597"/>
      <c r="AP103" s="597">
        <v>8.284144229999999</v>
      </c>
      <c r="AQ103" s="597"/>
    </row>
    <row r="104" spans="1:43" s="438" customFormat="1" x14ac:dyDescent="0.2">
      <c r="A104" s="598" t="s">
        <v>863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97">
        <v>0.53600000000000003</v>
      </c>
      <c r="Y104" s="597">
        <v>0.73599999999999999</v>
      </c>
      <c r="Z104" s="597">
        <v>0.42699999999999999</v>
      </c>
      <c r="AA104" s="597">
        <v>0.82799999999999996</v>
      </c>
      <c r="AB104" s="597">
        <v>1.1109377199999999</v>
      </c>
      <c r="AC104" s="597">
        <v>1.00773975</v>
      </c>
      <c r="AD104" s="597">
        <v>1.3438357599999999</v>
      </c>
      <c r="AE104" s="597">
        <v>1.66942184</v>
      </c>
      <c r="AF104" s="597">
        <v>2.3291198899999999</v>
      </c>
      <c r="AG104" s="597">
        <v>2.3196124500000002</v>
      </c>
      <c r="AH104" s="597">
        <v>3.1418572999999999</v>
      </c>
      <c r="AI104" s="597">
        <v>3.3907387799999995</v>
      </c>
      <c r="AJ104" s="597">
        <v>3.7708025599999999</v>
      </c>
      <c r="AK104" s="597">
        <v>4.75055915</v>
      </c>
      <c r="AL104" s="597">
        <v>4.665</v>
      </c>
      <c r="AM104" s="597">
        <v>4.8430985999999994</v>
      </c>
      <c r="AN104" s="597">
        <v>5.8136653300000001</v>
      </c>
      <c r="AO104" s="597"/>
      <c r="AP104" s="597">
        <v>3.6959089999999999</v>
      </c>
      <c r="AQ104" s="597"/>
    </row>
    <row r="105" spans="1:43" s="438" customFormat="1" x14ac:dyDescent="0.2">
      <c r="A105" s="598" t="s">
        <v>865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97">
        <v>1.4239999999999999</v>
      </c>
      <c r="Y105" s="597">
        <v>1.343</v>
      </c>
      <c r="Z105" s="597">
        <v>1.222</v>
      </c>
      <c r="AA105" s="597">
        <v>1.25</v>
      </c>
      <c r="AB105" s="597">
        <v>1.32532388</v>
      </c>
      <c r="AC105" s="597">
        <v>1.3318641100000002</v>
      </c>
      <c r="AD105" s="597">
        <v>1.13004046</v>
      </c>
      <c r="AE105" s="597">
        <v>1.0335121999999999</v>
      </c>
      <c r="AF105" s="597">
        <v>1.46533566</v>
      </c>
      <c r="AG105" s="597">
        <v>1.60292879</v>
      </c>
      <c r="AH105" s="597">
        <v>1.7193221299999999</v>
      </c>
      <c r="AI105" s="597">
        <v>2.1151260199999999</v>
      </c>
      <c r="AJ105" s="597">
        <v>1.88537306</v>
      </c>
      <c r="AK105" s="597">
        <v>2.0431352700000001</v>
      </c>
      <c r="AL105" s="597">
        <v>1.845</v>
      </c>
      <c r="AM105" s="597">
        <v>2.45986656</v>
      </c>
      <c r="AN105" s="597">
        <v>2.7091261499999999</v>
      </c>
      <c r="AO105" s="597"/>
      <c r="AP105" s="597">
        <v>2.8735192199999999</v>
      </c>
      <c r="AQ105" s="597"/>
    </row>
    <row r="106" spans="1:43" s="438" customFormat="1" x14ac:dyDescent="0.2">
      <c r="A106" s="598" t="s">
        <v>850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97">
        <v>0.76200000000000001</v>
      </c>
      <c r="Y106" s="597">
        <v>0.81599999999999995</v>
      </c>
      <c r="Z106" s="597">
        <v>0.88100000000000001</v>
      </c>
      <c r="AA106" s="597">
        <v>0.92400000000000004</v>
      </c>
      <c r="AB106" s="597">
        <v>1.0119690100000001</v>
      </c>
      <c r="AC106" s="597">
        <v>1.0729935700000002</v>
      </c>
      <c r="AD106" s="597">
        <v>0.59943931000000006</v>
      </c>
      <c r="AE106" s="597">
        <v>0.69034013000000005</v>
      </c>
      <c r="AF106" s="597">
        <v>0.80748969000000004</v>
      </c>
      <c r="AG106" s="597">
        <v>1.0222195199999999</v>
      </c>
      <c r="AH106" s="597">
        <v>1.0697099399999999</v>
      </c>
      <c r="AI106" s="597">
        <v>1.2493916</v>
      </c>
      <c r="AJ106" s="597">
        <v>1.37006089</v>
      </c>
      <c r="AK106" s="597">
        <v>1.3301405300000002</v>
      </c>
      <c r="AL106" s="597">
        <v>1.3759999999999999</v>
      </c>
      <c r="AM106" s="597">
        <v>1.17635435</v>
      </c>
      <c r="AN106" s="597">
        <v>1.4418908899999998</v>
      </c>
      <c r="AO106" s="597"/>
      <c r="AP106" s="597">
        <v>1.69511872</v>
      </c>
      <c r="AQ106" s="597"/>
    </row>
    <row r="107" spans="1:43" s="438" customFormat="1" x14ac:dyDescent="0.2">
      <c r="A107" s="598" t="s">
        <v>4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97">
        <v>5.0999999999999997E-2</v>
      </c>
      <c r="Y107" s="597">
        <v>9.6000000000000002E-2</v>
      </c>
      <c r="Z107" s="597">
        <v>0</v>
      </c>
      <c r="AA107" s="597">
        <v>0.05</v>
      </c>
      <c r="AB107" s="597">
        <v>1.6502610000000001E-2</v>
      </c>
      <c r="AC107" s="597">
        <v>1.8330519999999999E-2</v>
      </c>
      <c r="AD107" s="597">
        <v>2.7034240000000001E-2</v>
      </c>
      <c r="AE107" s="597">
        <v>1.6400709999999999E-2</v>
      </c>
      <c r="AF107" s="597">
        <v>1.7904679999999999E-2</v>
      </c>
      <c r="AG107" s="597">
        <v>2.7830380000000002E-2</v>
      </c>
      <c r="AH107" s="597">
        <v>8.2977800000000011E-3</v>
      </c>
      <c r="AI107" s="597">
        <v>1.866891E-2</v>
      </c>
      <c r="AJ107" s="597">
        <v>1.7129759999999997E-2</v>
      </c>
      <c r="AK107" s="597">
        <v>1.3085139999999999E-2</v>
      </c>
      <c r="AL107" s="597">
        <v>2.7E-2</v>
      </c>
      <c r="AM107" s="597">
        <v>3.3034390000000004E-2</v>
      </c>
      <c r="AN107" s="597">
        <v>2.9637060000000003E-2</v>
      </c>
      <c r="AO107" s="597"/>
      <c r="AP107" s="597">
        <v>1.959729E-2</v>
      </c>
      <c r="AQ107" s="597"/>
    </row>
    <row r="108" spans="1:43" s="438" customFormat="1" x14ac:dyDescent="0.2">
      <c r="A108" s="600" t="s">
        <v>851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97">
        <v>-0.76</v>
      </c>
      <c r="Y108" s="597">
        <v>-0.53900000000000003</v>
      </c>
      <c r="Z108" s="597">
        <v>-0.72599999999999998</v>
      </c>
      <c r="AA108" s="597">
        <v>-0.84599999999999997</v>
      </c>
      <c r="AB108" s="597">
        <v>-0.37208503999999998</v>
      </c>
      <c r="AC108" s="597">
        <v>-0.71006959999999997</v>
      </c>
      <c r="AD108" s="597">
        <v>-0.77212080000000005</v>
      </c>
      <c r="AE108" s="597">
        <v>-0.52738490999999987</v>
      </c>
      <c r="AF108" s="597">
        <v>-0.75229451000000003</v>
      </c>
      <c r="AG108" s="597">
        <v>-1.3906201299999998</v>
      </c>
      <c r="AH108" s="597">
        <v>-1.43958063</v>
      </c>
      <c r="AI108" s="597">
        <v>-0.57995481000000004</v>
      </c>
      <c r="AJ108" s="597">
        <v>-1.2432237900000001</v>
      </c>
      <c r="AK108" s="597">
        <v>-1.18957969</v>
      </c>
      <c r="AL108" s="597">
        <v>-1.968</v>
      </c>
      <c r="AM108" s="597">
        <v>-1.04382745</v>
      </c>
      <c r="AN108" s="597">
        <v>-1.5651504399999998</v>
      </c>
      <c r="AO108" s="597"/>
      <c r="AP108" s="597">
        <v>-1.7334811299999999</v>
      </c>
      <c r="AQ108" s="597"/>
    </row>
    <row r="109" spans="1:43" s="438" customFormat="1" ht="15" customHeight="1" x14ac:dyDescent="0.2">
      <c r="A109" s="606" t="s">
        <v>866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97">
        <v>33.859000000000002</v>
      </c>
      <c r="Y109" s="597">
        <v>35.975999999999999</v>
      </c>
      <c r="Z109" s="597">
        <v>31.202999999999999</v>
      </c>
      <c r="AA109" s="597">
        <v>35.670999999999999</v>
      </c>
      <c r="AB109" s="597">
        <v>37.100737539999997</v>
      </c>
      <c r="AC109" s="597">
        <v>37.066882379999996</v>
      </c>
      <c r="AD109" s="597">
        <v>36.630424579999996</v>
      </c>
      <c r="AE109" s="597">
        <v>40.339566900000008</v>
      </c>
      <c r="AF109" s="597">
        <v>41.498340390000003</v>
      </c>
      <c r="AG109" s="597">
        <v>43.268470009999994</v>
      </c>
      <c r="AH109" s="597">
        <v>43.864353250000001</v>
      </c>
      <c r="AI109" s="597">
        <v>47.420405840000008</v>
      </c>
      <c r="AJ109" s="597">
        <v>50.671403920000003</v>
      </c>
      <c r="AK109" s="597">
        <v>52.126639520000005</v>
      </c>
      <c r="AL109" s="597">
        <v>52.64</v>
      </c>
      <c r="AM109" s="597">
        <v>53.245209400000007</v>
      </c>
      <c r="AN109" s="597">
        <v>57.698508180000005</v>
      </c>
      <c r="AO109" s="597"/>
      <c r="AP109" s="597">
        <v>55.533877689999997</v>
      </c>
      <c r="AQ109" s="597"/>
    </row>
    <row r="110" spans="1:43" s="438" customFormat="1" x14ac:dyDescent="0.2">
      <c r="A110" s="600" t="s">
        <v>35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97">
        <v>5.8559999999999999</v>
      </c>
      <c r="Y110" s="597">
        <v>5.8810000000000002</v>
      </c>
      <c r="Z110" s="597">
        <v>7.3390000000000004</v>
      </c>
      <c r="AA110" s="597">
        <v>9.5030000000000001</v>
      </c>
      <c r="AB110" s="597">
        <v>9.8779998599999992</v>
      </c>
      <c r="AC110" s="597">
        <v>10.023024800000002</v>
      </c>
      <c r="AD110" s="597">
        <v>10.84414956</v>
      </c>
      <c r="AE110" s="597">
        <v>11.002148399999999</v>
      </c>
      <c r="AF110" s="597">
        <v>11.756007180000001</v>
      </c>
      <c r="AG110" s="597">
        <v>11.97300991</v>
      </c>
      <c r="AH110" s="597">
        <v>12.59301267</v>
      </c>
      <c r="AI110" s="597">
        <v>13.387732699999999</v>
      </c>
      <c r="AJ110" s="597">
        <v>15.05414313</v>
      </c>
      <c r="AK110" s="597">
        <v>15.503225859999999</v>
      </c>
      <c r="AL110" s="597">
        <v>15.987</v>
      </c>
      <c r="AM110" s="597">
        <v>14.80145782</v>
      </c>
      <c r="AN110" s="597">
        <v>16.329465920000001</v>
      </c>
      <c r="AO110" s="597"/>
      <c r="AP110" s="597">
        <v>18.377482390000001</v>
      </c>
      <c r="AQ110" s="597"/>
    </row>
    <row r="111" spans="1:43" s="438" customFormat="1" x14ac:dyDescent="0.2">
      <c r="A111" s="600" t="s">
        <v>830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97">
        <v>0.54600000000000004</v>
      </c>
      <c r="Y111" s="597">
        <v>0.54500000000000004</v>
      </c>
      <c r="Z111" s="597">
        <v>0.56599999999999995</v>
      </c>
      <c r="AA111" s="597">
        <v>0.56100000000000005</v>
      </c>
      <c r="AB111" s="597">
        <v>0.62275557000000004</v>
      </c>
      <c r="AC111" s="597">
        <v>0.55765516999999998</v>
      </c>
      <c r="AD111" s="597">
        <v>0.61069483999999996</v>
      </c>
      <c r="AE111" s="597">
        <v>1.1629548999999999</v>
      </c>
      <c r="AF111" s="597">
        <v>1.10621141</v>
      </c>
      <c r="AG111" s="597">
        <v>1.4340386899999999</v>
      </c>
      <c r="AH111" s="597">
        <v>1.3279987900000001</v>
      </c>
      <c r="AI111" s="597">
        <v>2.39419358</v>
      </c>
      <c r="AJ111" s="597">
        <v>2.8783425200000003</v>
      </c>
      <c r="AK111" s="597">
        <v>3.3190483199999998</v>
      </c>
      <c r="AL111" s="597">
        <v>3.6240000000000001</v>
      </c>
      <c r="AM111" s="597">
        <v>3.9221786600000001</v>
      </c>
      <c r="AN111" s="597">
        <v>4.2157610600000011</v>
      </c>
      <c r="AO111" s="597"/>
      <c r="AP111" s="597">
        <v>4.8694985399999995</v>
      </c>
      <c r="AQ111" s="597"/>
    </row>
    <row r="112" spans="1:43" s="438" customFormat="1" x14ac:dyDescent="0.2">
      <c r="A112" s="600" t="s">
        <v>831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97">
        <v>3.9769999999999999</v>
      </c>
      <c r="Y112" s="597">
        <v>4.8819999999999997</v>
      </c>
      <c r="Z112" s="597">
        <v>5.0279999999999996</v>
      </c>
      <c r="AA112" s="597">
        <v>4.8630000000000004</v>
      </c>
      <c r="AB112" s="597">
        <v>4.1139253799999995</v>
      </c>
      <c r="AC112" s="597">
        <v>4.1562289699999999</v>
      </c>
      <c r="AD112" s="597">
        <v>3.0404212199999998</v>
      </c>
      <c r="AE112" s="597">
        <v>4.5994255500000003</v>
      </c>
      <c r="AF112" s="597">
        <v>4.7724924600000005</v>
      </c>
      <c r="AG112" s="597">
        <v>5.0530076200000007</v>
      </c>
      <c r="AH112" s="597">
        <v>5.3279299299999989</v>
      </c>
      <c r="AI112" s="597">
        <v>5.4627956099999997</v>
      </c>
      <c r="AJ112" s="597">
        <v>5.9062217400000003</v>
      </c>
      <c r="AK112" s="597">
        <v>6.7546289599999998</v>
      </c>
      <c r="AL112" s="597">
        <v>7.05</v>
      </c>
      <c r="AM112" s="597">
        <v>6.7296798799999999</v>
      </c>
      <c r="AN112" s="597">
        <v>6.6597315499999992</v>
      </c>
      <c r="AO112" s="597"/>
      <c r="AP112" s="597">
        <v>4.1586835199999994</v>
      </c>
      <c r="AQ112" s="597"/>
    </row>
    <row r="113" spans="1:43" s="438" customFormat="1" x14ac:dyDescent="0.2">
      <c r="A113" s="600" t="s">
        <v>833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97">
        <v>1.0999999999999999E-2</v>
      </c>
      <c r="Y113" s="597">
        <v>1.4E-2</v>
      </c>
      <c r="Z113" s="597">
        <v>1E-3</v>
      </c>
      <c r="AA113" s="597">
        <v>8.9999999999999993E-3</v>
      </c>
      <c r="AB113" s="597">
        <v>1.0432729999999999E-2</v>
      </c>
      <c r="AC113" s="597">
        <v>1.2620290000000001E-2</v>
      </c>
      <c r="AD113" s="597">
        <v>1.3569090000000001E-2</v>
      </c>
      <c r="AE113" s="597">
        <v>1.507118E-2</v>
      </c>
      <c r="AF113" s="597">
        <v>4.1350299999999996E-3</v>
      </c>
      <c r="AG113" s="597">
        <v>5.0098400000000006E-3</v>
      </c>
      <c r="AH113" s="597">
        <v>4.2907399999999995E-3</v>
      </c>
      <c r="AI113" s="597">
        <v>5.7668800000000003E-3</v>
      </c>
      <c r="AJ113" s="597">
        <v>6.4333400000000001E-3</v>
      </c>
      <c r="AK113" s="597">
        <v>1.6284360000000001E-2</v>
      </c>
      <c r="AL113" s="597">
        <v>1.6E-2</v>
      </c>
      <c r="AM113" s="597">
        <v>2.6210500000000002E-3</v>
      </c>
      <c r="AN113" s="597">
        <v>3.8023099999999997E-3</v>
      </c>
      <c r="AO113" s="597"/>
      <c r="AP113" s="597">
        <v>8.0920699999999998E-3</v>
      </c>
      <c r="AQ113" s="597"/>
    </row>
    <row r="114" spans="1:43" s="438" customFormat="1" x14ac:dyDescent="0.2">
      <c r="A114" s="600" t="s">
        <v>834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97">
        <v>9.2449999999999992</v>
      </c>
      <c r="Y114" s="597">
        <v>9.516</v>
      </c>
      <c r="Z114" s="597">
        <v>5.5780000000000003</v>
      </c>
      <c r="AA114" s="597">
        <v>6.032</v>
      </c>
      <c r="AB114" s="597">
        <v>6.0916348399999993</v>
      </c>
      <c r="AC114" s="597">
        <v>6.2564717599999993</v>
      </c>
      <c r="AD114" s="597">
        <v>6.5398517800000002</v>
      </c>
      <c r="AE114" s="597">
        <v>6.9181734399999995</v>
      </c>
      <c r="AF114" s="597">
        <v>7.6145499500000007</v>
      </c>
      <c r="AG114" s="597">
        <v>7.7734247000000005</v>
      </c>
      <c r="AH114" s="597">
        <v>8.6353623900000009</v>
      </c>
      <c r="AI114" s="597">
        <v>8.4651403399999996</v>
      </c>
      <c r="AJ114" s="597">
        <v>9.5717566900000008</v>
      </c>
      <c r="AK114" s="597">
        <v>9.0510625099999995</v>
      </c>
      <c r="AL114" s="597">
        <v>9.0839999999999996</v>
      </c>
      <c r="AM114" s="597">
        <v>8.6383487100000007</v>
      </c>
      <c r="AN114" s="597">
        <v>10.652795429999999</v>
      </c>
      <c r="AO114" s="597"/>
      <c r="AP114" s="597">
        <v>9.1952343799999987</v>
      </c>
      <c r="AQ114" s="597"/>
    </row>
    <row r="115" spans="1:43" s="438" customFormat="1" x14ac:dyDescent="0.2">
      <c r="A115" s="600" t="s">
        <v>835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97">
        <v>1.0629999999999999</v>
      </c>
      <c r="Y115" s="597">
        <v>1.0680000000000001</v>
      </c>
      <c r="Z115" s="597">
        <v>0.751</v>
      </c>
      <c r="AA115" s="597">
        <v>0.94199999999999995</v>
      </c>
      <c r="AB115" s="597">
        <v>1.03566921</v>
      </c>
      <c r="AC115" s="597">
        <v>1.01385547</v>
      </c>
      <c r="AD115" s="597">
        <v>0.96592085999999999</v>
      </c>
      <c r="AE115" s="597">
        <v>0.99368139</v>
      </c>
      <c r="AF115" s="597">
        <v>0.94226146</v>
      </c>
      <c r="AG115" s="597">
        <v>1.0400940400000001</v>
      </c>
      <c r="AH115" s="597">
        <v>0.92664201000000002</v>
      </c>
      <c r="AI115" s="597">
        <v>0.95545153999999999</v>
      </c>
      <c r="AJ115" s="597">
        <v>1.1385364600000001</v>
      </c>
      <c r="AK115" s="597">
        <v>1.06203377</v>
      </c>
      <c r="AL115" s="597">
        <v>1.234</v>
      </c>
      <c r="AM115" s="597">
        <v>1.4218963499999999</v>
      </c>
      <c r="AN115" s="597">
        <v>1.4959195899999997</v>
      </c>
      <c r="AO115" s="597"/>
      <c r="AP115" s="597">
        <v>1.4413086800000001</v>
      </c>
      <c r="AQ115" s="597"/>
    </row>
    <row r="116" spans="1:43" s="438" customFormat="1" x14ac:dyDescent="0.2">
      <c r="A116" s="600" t="s">
        <v>850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97">
        <v>13.161</v>
      </c>
      <c r="Y116" s="597">
        <v>14.07</v>
      </c>
      <c r="Z116" s="597">
        <v>11.94</v>
      </c>
      <c r="AA116" s="597">
        <v>13.760999999999999</v>
      </c>
      <c r="AB116" s="597">
        <v>15.348319949999999</v>
      </c>
      <c r="AC116" s="597">
        <v>15.047025919999999</v>
      </c>
      <c r="AD116" s="597">
        <v>14.615817230000001</v>
      </c>
      <c r="AE116" s="597">
        <v>15.648112039999999</v>
      </c>
      <c r="AF116" s="597">
        <v>15.302682900000001</v>
      </c>
      <c r="AG116" s="597">
        <v>15.989885210000001</v>
      </c>
      <c r="AH116" s="597">
        <v>15.049116719999999</v>
      </c>
      <c r="AI116" s="597">
        <v>16.74932519</v>
      </c>
      <c r="AJ116" s="597">
        <v>16.115970039999997</v>
      </c>
      <c r="AK116" s="597">
        <v>16.420355739999998</v>
      </c>
      <c r="AL116" s="597">
        <v>15.645</v>
      </c>
      <c r="AM116" s="597">
        <v>17.72902693</v>
      </c>
      <c r="AN116" s="597">
        <v>18.341032320000004</v>
      </c>
      <c r="AO116" s="597"/>
      <c r="AP116" s="597">
        <v>17.48357811</v>
      </c>
      <c r="AQ116" s="597"/>
    </row>
    <row r="117" spans="1:43" s="438" customFormat="1" ht="15" customHeight="1" x14ac:dyDescent="0.2">
      <c r="A117" s="606" t="s">
        <v>867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97">
        <v>32.411999999999999</v>
      </c>
      <c r="Y117" s="597">
        <v>29.518999999999998</v>
      </c>
      <c r="Z117" s="597">
        <v>32.149000000000001</v>
      </c>
      <c r="AA117" s="597">
        <v>34.710999999999999</v>
      </c>
      <c r="AB117" s="597">
        <v>30.94339274</v>
      </c>
      <c r="AC117" s="597">
        <v>37.009508490000002</v>
      </c>
      <c r="AD117" s="597">
        <v>46.784295399999998</v>
      </c>
      <c r="AE117" s="597">
        <v>43.827827310000004</v>
      </c>
      <c r="AF117" s="597">
        <v>45.098362280000003</v>
      </c>
      <c r="AG117" s="597">
        <v>48.645688420000006</v>
      </c>
      <c r="AH117" s="597">
        <v>51.79996225</v>
      </c>
      <c r="AI117" s="597">
        <v>43.4984945</v>
      </c>
      <c r="AJ117" s="597">
        <v>38.300613320000004</v>
      </c>
      <c r="AK117" s="597">
        <v>42.573446420000003</v>
      </c>
      <c r="AL117" s="597">
        <v>35.334000000000003</v>
      </c>
      <c r="AM117" s="597">
        <v>32.084374709999999</v>
      </c>
      <c r="AN117" s="597">
        <v>36.710187930000004</v>
      </c>
      <c r="AO117" s="597"/>
      <c r="AP117" s="597">
        <v>33.447691020000001</v>
      </c>
      <c r="AQ117" s="597"/>
    </row>
    <row r="118" spans="1:43" s="438" customFormat="1" x14ac:dyDescent="0.2">
      <c r="A118" s="600" t="s">
        <v>829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97">
        <v>0.871</v>
      </c>
      <c r="Y118" s="597">
        <v>0.52700000000000002</v>
      </c>
      <c r="Z118" s="597">
        <v>0.57099999999999995</v>
      </c>
      <c r="AA118" s="597">
        <v>1.1930000000000001</v>
      </c>
      <c r="AB118" s="597">
        <v>1.40564829</v>
      </c>
      <c r="AC118" s="597">
        <v>1.0517079899999999</v>
      </c>
      <c r="AD118" s="597">
        <v>0.53339607999999994</v>
      </c>
      <c r="AE118" s="597">
        <v>0.54448151</v>
      </c>
      <c r="AF118" s="597">
        <v>0.54448242000000002</v>
      </c>
      <c r="AG118" s="597">
        <v>0.54448332999999993</v>
      </c>
      <c r="AH118" s="597">
        <v>0.55684825000000004</v>
      </c>
      <c r="AI118" s="597">
        <v>0.61068579000000001</v>
      </c>
      <c r="AJ118" s="597">
        <v>0.61284918999999993</v>
      </c>
      <c r="AK118" s="597">
        <v>0.62519259999999999</v>
      </c>
      <c r="AL118" s="597">
        <v>0.66500000000000004</v>
      </c>
      <c r="AM118" s="597">
        <v>0.67589543000000007</v>
      </c>
      <c r="AN118" s="597">
        <v>1.6879853799999998</v>
      </c>
      <c r="AO118" s="597"/>
      <c r="AP118" s="597">
        <v>1.6912308300000001</v>
      </c>
      <c r="AQ118" s="597"/>
    </row>
    <row r="119" spans="1:43" s="438" customFormat="1" x14ac:dyDescent="0.2">
      <c r="A119" s="600" t="s">
        <v>849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97">
        <v>0.59799999999999998</v>
      </c>
      <c r="Y119" s="597">
        <v>2E-3</v>
      </c>
      <c r="Z119" s="597">
        <v>2E-3</v>
      </c>
      <c r="AA119" s="597">
        <v>2E-3</v>
      </c>
      <c r="AB119" s="597">
        <v>2E-3</v>
      </c>
      <c r="AC119" s="597">
        <v>2E-3</v>
      </c>
      <c r="AD119" s="597">
        <v>2E-3</v>
      </c>
      <c r="AE119" s="597">
        <v>2E-3</v>
      </c>
      <c r="AF119" s="597">
        <v>1E-3</v>
      </c>
      <c r="AG119" s="597">
        <v>2E-3</v>
      </c>
      <c r="AH119" s="597">
        <v>2E-3</v>
      </c>
      <c r="AI119" s="597">
        <v>0</v>
      </c>
      <c r="AJ119" s="597">
        <v>0</v>
      </c>
      <c r="AK119" s="597">
        <v>0</v>
      </c>
      <c r="AL119" s="597">
        <v>0</v>
      </c>
      <c r="AM119" s="597">
        <v>0</v>
      </c>
      <c r="AN119" s="597">
        <v>0</v>
      </c>
      <c r="AO119" s="597"/>
      <c r="AP119" s="597">
        <v>0</v>
      </c>
      <c r="AQ119" s="597"/>
    </row>
    <row r="120" spans="1:43" s="438" customFormat="1" x14ac:dyDescent="0.2">
      <c r="A120" s="600" t="s">
        <v>503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97">
        <v>0.25700000000000001</v>
      </c>
      <c r="Y120" s="597">
        <v>0.16900000000000001</v>
      </c>
      <c r="Z120" s="597">
        <v>0.16800000000000001</v>
      </c>
      <c r="AA120" s="597">
        <v>0.30199999999999999</v>
      </c>
      <c r="AB120" s="597">
        <v>0.281441</v>
      </c>
      <c r="AC120" s="597">
        <v>0.38010111999999996</v>
      </c>
      <c r="AD120" s="597">
        <v>0.26257620000000004</v>
      </c>
      <c r="AE120" s="597">
        <v>0.26115255999999998</v>
      </c>
      <c r="AF120" s="597">
        <v>0.32588084999999994</v>
      </c>
      <c r="AG120" s="597">
        <v>0.31033325</v>
      </c>
      <c r="AH120" s="597">
        <v>0.27968801999999998</v>
      </c>
      <c r="AI120" s="597">
        <v>0.39218784000000007</v>
      </c>
      <c r="AJ120" s="597">
        <v>0.39905521000000005</v>
      </c>
      <c r="AK120" s="597">
        <v>0.41192677999999999</v>
      </c>
      <c r="AL120" s="597">
        <v>0.46300000000000002</v>
      </c>
      <c r="AM120" s="597">
        <v>0.48780101000000003</v>
      </c>
      <c r="AN120" s="597">
        <v>0.50653870000000001</v>
      </c>
      <c r="AO120" s="597"/>
      <c r="AP120" s="597">
        <v>0.49543930000000003</v>
      </c>
      <c r="AQ120" s="597"/>
    </row>
    <row r="121" spans="1:43" s="438" customFormat="1" x14ac:dyDescent="0.2">
      <c r="A121" s="600" t="s">
        <v>35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97">
        <v>1.2999999999999999E-2</v>
      </c>
      <c r="Y121" s="597">
        <v>1.2999999999999999E-2</v>
      </c>
      <c r="Z121" s="597">
        <v>1.2999999999999999E-2</v>
      </c>
      <c r="AA121" s="597">
        <v>1.2999999999999999E-2</v>
      </c>
      <c r="AB121" s="597">
        <v>0.10198799000000001</v>
      </c>
      <c r="AC121" s="597">
        <v>0.10200189999999999</v>
      </c>
      <c r="AD121" s="597">
        <v>0.10200189999999999</v>
      </c>
      <c r="AE121" s="597">
        <v>0.10148080999999999</v>
      </c>
      <c r="AF121" s="597">
        <v>0.10148908999999999</v>
      </c>
      <c r="AG121" s="597">
        <v>0.10148908999999999</v>
      </c>
      <c r="AH121" s="597">
        <v>0.10148908999999999</v>
      </c>
      <c r="AI121" s="597">
        <v>0.10185445999999999</v>
      </c>
      <c r="AJ121" s="597">
        <v>0.10186297999999999</v>
      </c>
      <c r="AK121" s="597">
        <v>0.10186297999999999</v>
      </c>
      <c r="AL121" s="597">
        <v>0.10299999999999999</v>
      </c>
      <c r="AM121" s="597">
        <v>0.10311311999999999</v>
      </c>
      <c r="AN121" s="597">
        <v>0.10311888000000001</v>
      </c>
      <c r="AO121" s="597"/>
      <c r="AP121" s="597">
        <v>0.10311888000000001</v>
      </c>
      <c r="AQ121" s="597"/>
    </row>
    <row r="122" spans="1:43" s="438" customFormat="1" x14ac:dyDescent="0.2">
      <c r="A122" s="600" t="s">
        <v>830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97">
        <v>0.995</v>
      </c>
      <c r="Y122" s="597">
        <v>1.153</v>
      </c>
      <c r="Z122" s="597">
        <v>1.2529999999999999</v>
      </c>
      <c r="AA122" s="597">
        <v>1.377</v>
      </c>
      <c r="AB122" s="597">
        <v>1.4766451299999999</v>
      </c>
      <c r="AC122" s="597">
        <v>1.5919568700000002</v>
      </c>
      <c r="AD122" s="597">
        <v>5.9453429999999995E-2</v>
      </c>
      <c r="AE122" s="597">
        <v>7.4652249999999989E-2</v>
      </c>
      <c r="AF122" s="597">
        <v>9.9652249999999998E-2</v>
      </c>
      <c r="AG122" s="597">
        <v>0.2256987</v>
      </c>
      <c r="AH122" s="597">
        <v>0.32569870000000001</v>
      </c>
      <c r="AI122" s="597">
        <v>0.35424814000000004</v>
      </c>
      <c r="AJ122" s="597">
        <v>0.42924814000000006</v>
      </c>
      <c r="AK122" s="597">
        <v>0.50710321000000003</v>
      </c>
      <c r="AL122" s="597">
        <v>0.55700000000000005</v>
      </c>
      <c r="AM122" s="597">
        <v>0.63913626000000001</v>
      </c>
      <c r="AN122" s="597">
        <v>0.73913625999999999</v>
      </c>
      <c r="AO122" s="597"/>
      <c r="AP122" s="597">
        <v>0.8942116</v>
      </c>
      <c r="AQ122" s="597"/>
    </row>
    <row r="123" spans="1:43" s="438" customFormat="1" x14ac:dyDescent="0.2">
      <c r="A123" s="600" t="s">
        <v>831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97">
        <v>15.404999999999999</v>
      </c>
      <c r="Y123" s="597">
        <v>13.295999999999999</v>
      </c>
      <c r="Z123" s="597">
        <v>14.694000000000001</v>
      </c>
      <c r="AA123" s="597">
        <v>16.577000000000002</v>
      </c>
      <c r="AB123" s="597">
        <v>12.170232189999998</v>
      </c>
      <c r="AC123" s="597">
        <v>16.706799220000001</v>
      </c>
      <c r="AD123" s="597">
        <v>28.878775229999999</v>
      </c>
      <c r="AE123" s="597">
        <v>26.216525879999999</v>
      </c>
      <c r="AF123" s="597">
        <v>28.180152100000004</v>
      </c>
      <c r="AG123" s="597">
        <v>30.872596420000001</v>
      </c>
      <c r="AH123" s="597">
        <v>34.51279418</v>
      </c>
      <c r="AI123" s="597">
        <v>25.543750760000002</v>
      </c>
      <c r="AJ123" s="597">
        <v>19.883945700000002</v>
      </c>
      <c r="AK123" s="597">
        <v>26.008568749999998</v>
      </c>
      <c r="AL123" s="597">
        <v>18.625</v>
      </c>
      <c r="AM123" s="597">
        <v>14.542292009999999</v>
      </c>
      <c r="AN123" s="597">
        <v>18.429732489999999</v>
      </c>
      <c r="AO123" s="597"/>
      <c r="AP123" s="597">
        <v>14.785614240000001</v>
      </c>
      <c r="AQ123" s="597"/>
    </row>
    <row r="124" spans="1:43" s="438" customFormat="1" x14ac:dyDescent="0.2">
      <c r="A124" s="600" t="s">
        <v>833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97">
        <v>2.9000000000000001E-2</v>
      </c>
      <c r="Y124" s="597">
        <v>2.9000000000000001E-2</v>
      </c>
      <c r="Z124" s="597">
        <v>2.9000000000000001E-2</v>
      </c>
      <c r="AA124" s="597">
        <v>1.8340000000000001</v>
      </c>
      <c r="AB124" s="597">
        <v>1.83646741</v>
      </c>
      <c r="AC124" s="597">
        <v>1.3471486599999998</v>
      </c>
      <c r="AD124" s="597">
        <v>0.54018650000000001</v>
      </c>
      <c r="AE124" s="597">
        <v>3.1163240000000002E-2</v>
      </c>
      <c r="AF124" s="597">
        <v>3.1163240000000002E-2</v>
      </c>
      <c r="AG124" s="597">
        <v>3.1163240000000002E-2</v>
      </c>
      <c r="AH124" s="597">
        <v>3.1163240000000002E-2</v>
      </c>
      <c r="AI124" s="597">
        <v>3.203694E-2</v>
      </c>
      <c r="AJ124" s="597">
        <v>0.13203694000000002</v>
      </c>
      <c r="AK124" s="597">
        <v>0.13203694000000002</v>
      </c>
      <c r="AL124" s="597">
        <v>3.2000000000000001E-2</v>
      </c>
      <c r="AM124" s="597">
        <v>3.2680880000000002E-2</v>
      </c>
      <c r="AN124" s="597">
        <v>3.2680880000000002E-2</v>
      </c>
      <c r="AO124" s="597"/>
      <c r="AP124" s="597">
        <v>3.2680880000000002E-2</v>
      </c>
      <c r="AQ124" s="597"/>
    </row>
    <row r="125" spans="1:43" s="438" customFormat="1" x14ac:dyDescent="0.2">
      <c r="A125" s="600" t="s">
        <v>834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97">
        <v>4.5110000000000001</v>
      </c>
      <c r="Y125" s="597">
        <v>4.4649999999999999</v>
      </c>
      <c r="Z125" s="597">
        <v>2.9249999999999998</v>
      </c>
      <c r="AA125" s="597">
        <v>4.1870000000000003</v>
      </c>
      <c r="AB125" s="597">
        <v>4.1856296000000004</v>
      </c>
      <c r="AC125" s="597">
        <v>6.11295316</v>
      </c>
      <c r="AD125" s="597">
        <v>6.2438637199999993</v>
      </c>
      <c r="AE125" s="597">
        <v>6.08466314</v>
      </c>
      <c r="AF125" s="597">
        <v>5.4459059999999999</v>
      </c>
      <c r="AG125" s="597">
        <v>6.1121911500000001</v>
      </c>
      <c r="AH125" s="597">
        <v>5.3759289100000007</v>
      </c>
      <c r="AI125" s="597">
        <v>5.9674091300000001</v>
      </c>
      <c r="AJ125" s="597">
        <v>5.8726046100000007</v>
      </c>
      <c r="AK125" s="597">
        <v>4.0160432699999999</v>
      </c>
      <c r="AL125" s="597">
        <v>4.0380000000000003</v>
      </c>
      <c r="AM125" s="597">
        <v>4.2834890300000001</v>
      </c>
      <c r="AN125" s="597">
        <v>4.1793760000000004</v>
      </c>
      <c r="AO125" s="597"/>
      <c r="AP125" s="597">
        <v>4.4184995699999998</v>
      </c>
      <c r="AQ125" s="597"/>
    </row>
    <row r="126" spans="1:43" s="438" customFormat="1" x14ac:dyDescent="0.2">
      <c r="A126" s="600" t="s">
        <v>835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97">
        <v>0.33900000000000002</v>
      </c>
      <c r="Y126" s="597">
        <v>0.41399999999999998</v>
      </c>
      <c r="Z126" s="597">
        <v>0.375</v>
      </c>
      <c r="AA126" s="597">
        <v>0.49299999999999999</v>
      </c>
      <c r="AB126" s="597">
        <v>0.57567767999999997</v>
      </c>
      <c r="AC126" s="597">
        <v>0.58361434999999995</v>
      </c>
      <c r="AD126" s="597">
        <v>0.58444010000000002</v>
      </c>
      <c r="AE126" s="597">
        <v>0.58819164999999995</v>
      </c>
      <c r="AF126" s="597">
        <v>0.59583136000000003</v>
      </c>
      <c r="AG126" s="597">
        <v>0.63763859999999994</v>
      </c>
      <c r="AH126" s="597">
        <v>0.60490471999999995</v>
      </c>
      <c r="AI126" s="597">
        <v>0.61113284999999995</v>
      </c>
      <c r="AJ126" s="597">
        <v>0.57212777000000004</v>
      </c>
      <c r="AK126" s="597">
        <v>0.54692006999999987</v>
      </c>
      <c r="AL126" s="597">
        <v>0.54900000000000004</v>
      </c>
      <c r="AM126" s="597">
        <v>0.75633829000000008</v>
      </c>
      <c r="AN126" s="597">
        <v>0.75059235000000002</v>
      </c>
      <c r="AO126" s="597"/>
      <c r="AP126" s="597">
        <v>0.78764261000000002</v>
      </c>
      <c r="AQ126" s="597"/>
    </row>
    <row r="127" spans="1:43" s="438" customFormat="1" x14ac:dyDescent="0.2">
      <c r="A127" s="600" t="s">
        <v>850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97">
        <v>9.3940000000000001</v>
      </c>
      <c r="Y127" s="597">
        <v>9.4510000000000005</v>
      </c>
      <c r="Z127" s="597">
        <v>12.119</v>
      </c>
      <c r="AA127" s="597">
        <v>8.7330000000000005</v>
      </c>
      <c r="AB127" s="597">
        <v>8.9076634499999994</v>
      </c>
      <c r="AC127" s="597">
        <v>9.131225220000001</v>
      </c>
      <c r="AD127" s="597">
        <v>9.5776022400000009</v>
      </c>
      <c r="AE127" s="597">
        <v>9.9235162700000004</v>
      </c>
      <c r="AF127" s="597">
        <v>9.772804970000001</v>
      </c>
      <c r="AG127" s="597">
        <v>9.808094640000002</v>
      </c>
      <c r="AH127" s="597">
        <v>10.009447140000001</v>
      </c>
      <c r="AI127" s="597">
        <v>9.8851885900000003</v>
      </c>
      <c r="AJ127" s="597">
        <v>10.296882780000001</v>
      </c>
      <c r="AK127" s="597">
        <v>10.223791820000001</v>
      </c>
      <c r="AL127" s="597">
        <v>10.302</v>
      </c>
      <c r="AM127" s="597">
        <v>10.563628679999999</v>
      </c>
      <c r="AN127" s="597">
        <v>10.281026990000001</v>
      </c>
      <c r="AO127" s="597"/>
      <c r="AP127" s="597">
        <v>10.23925311</v>
      </c>
      <c r="AQ127" s="597"/>
    </row>
    <row r="128" spans="1:43" s="465" customFormat="1" ht="20.100000000000001" customHeight="1" x14ac:dyDescent="0.2">
      <c r="A128" s="604" t="s">
        <v>852</v>
      </c>
      <c r="B128" s="445"/>
      <c r="C128" s="445"/>
      <c r="D128" s="445"/>
      <c r="E128" s="445"/>
      <c r="F128" s="445"/>
      <c r="G128" s="445"/>
      <c r="H128" s="445"/>
      <c r="I128" s="445"/>
      <c r="J128" s="445"/>
      <c r="K128" s="445"/>
      <c r="L128" s="445"/>
      <c r="M128" s="445"/>
      <c r="N128" s="445"/>
      <c r="O128" s="71"/>
      <c r="P128" s="71"/>
      <c r="Q128" s="71"/>
      <c r="R128" s="71"/>
      <c r="S128" s="71"/>
      <c r="T128" s="71"/>
      <c r="U128" s="71"/>
      <c r="V128" s="71"/>
      <c r="W128" s="71"/>
      <c r="X128" s="599">
        <v>116.438</v>
      </c>
      <c r="Y128" s="599">
        <v>118.59699999999999</v>
      </c>
      <c r="Z128" s="599">
        <v>123.316</v>
      </c>
      <c r="AA128" s="599">
        <v>130.56399999999999</v>
      </c>
      <c r="AB128" s="599">
        <v>128.02622819999999</v>
      </c>
      <c r="AC128" s="599">
        <v>148.46922018999999</v>
      </c>
      <c r="AD128" s="599">
        <v>158.0441654</v>
      </c>
      <c r="AE128" s="599">
        <v>156.08939325999998</v>
      </c>
      <c r="AF128" s="599">
        <v>179.92434496999996</v>
      </c>
      <c r="AG128" s="599">
        <v>189.69208324000002</v>
      </c>
      <c r="AH128" s="599">
        <v>188.81134079</v>
      </c>
      <c r="AI128" s="599">
        <v>239.25253264000003</v>
      </c>
      <c r="AJ128" s="599">
        <v>231.69688697000001</v>
      </c>
      <c r="AK128" s="599">
        <v>235.91969116999996</v>
      </c>
      <c r="AL128" s="599">
        <v>231.36500000000001</v>
      </c>
      <c r="AM128" s="599">
        <v>266.39213293</v>
      </c>
      <c r="AN128" s="599">
        <v>262.7541392</v>
      </c>
      <c r="AO128" s="599"/>
      <c r="AP128" s="599">
        <v>224.09139395999998</v>
      </c>
      <c r="AQ128" s="599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9" fitToHeight="3" orientation="landscape" r:id="rId1"/>
  <headerFooter alignWithMargins="0"/>
  <rowBreaks count="2" manualBreakCount="2">
    <brk id="30" max="42" man="1"/>
    <brk id="84" max="42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AF56"/>
  <sheetViews>
    <sheetView view="pageBreakPreview" zoomScale="90" zoomScaleNormal="80" zoomScaleSheetLayoutView="90" zoomScalePageLayoutView="80" workbookViewId="0">
      <selection activeCell="A3" sqref="A3"/>
    </sheetView>
  </sheetViews>
  <sheetFormatPr defaultColWidth="8.7109375" defaultRowHeight="12.75" outlineLevelCol="1" x14ac:dyDescent="0.2"/>
  <cols>
    <col min="1" max="1" width="38" customWidth="1"/>
    <col min="2" max="8" width="8.7109375" hidden="1" customWidth="1" outlineLevel="1"/>
    <col min="9" max="9" width="8.7109375" customWidth="1" collapsed="1"/>
    <col min="10" max="27" width="8.7109375" customWidth="1"/>
  </cols>
  <sheetData>
    <row r="1" spans="1:26" s="82" customFormat="1" ht="25.15" customHeight="1" x14ac:dyDescent="0.2">
      <c r="A1" s="73" t="str">
        <f>Index!B68</f>
        <v>Table 7d    Income and expense of deposit money banks, 2004-FY2018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</row>
    <row r="2" spans="1:26" s="70" customFormat="1" ht="25.35" customHeight="1" x14ac:dyDescent="0.25">
      <c r="A2" s="221" t="s">
        <v>355</v>
      </c>
      <c r="B2" s="347">
        <v>1997</v>
      </c>
      <c r="C2" s="347">
        <v>1998</v>
      </c>
      <c r="D2" s="347">
        <v>1999</v>
      </c>
      <c r="E2" s="347">
        <v>2000</v>
      </c>
      <c r="F2" s="347">
        <v>2001</v>
      </c>
      <c r="G2" s="347">
        <v>2002</v>
      </c>
      <c r="H2" s="347">
        <v>2003</v>
      </c>
      <c r="I2" s="347">
        <v>2004</v>
      </c>
      <c r="J2" s="347">
        <v>2005</v>
      </c>
      <c r="K2" s="347">
        <v>2006</v>
      </c>
      <c r="L2" s="347">
        <v>2007</v>
      </c>
      <c r="M2" s="347">
        <v>2008</v>
      </c>
      <c r="N2" s="347">
        <v>2009</v>
      </c>
      <c r="O2" s="347">
        <v>2010</v>
      </c>
      <c r="P2" s="347">
        <v>2011</v>
      </c>
      <c r="Q2" s="347">
        <v>2012</v>
      </c>
      <c r="R2" s="347" t="str">
        <f>IF(PubGrf="P",Sys!U3,Sys!U4)</f>
        <v>FY2013</v>
      </c>
      <c r="S2" s="347" t="str">
        <f>IF(PubGrf="P",Sys!V3,Sys!V4)</f>
        <v>FY2014</v>
      </c>
      <c r="T2" s="347" t="str">
        <f>IF(PubGrf="P",Sys!W3,Sys!W4)</f>
        <v>FY2015</v>
      </c>
      <c r="U2" s="347" t="str">
        <f>IF(PubGrf="P",Sys!X3,Sys!X4)</f>
        <v>FY2016</v>
      </c>
      <c r="V2" s="347" t="str">
        <f>IF(PubGrf="P",Sys!Y3,Sys!Y4)</f>
        <v>FY2017</v>
      </c>
      <c r="W2" s="347" t="str">
        <f>IF(PubGrf="P",Sys!Z3,Sys!Z4)</f>
        <v>FY2018</v>
      </c>
    </row>
    <row r="3" spans="1:26" s="46" customFormat="1" ht="20.100000000000001" customHeight="1" x14ac:dyDescent="0.2">
      <c r="A3" s="110" t="s">
        <v>219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</row>
    <row r="4" spans="1:26" x14ac:dyDescent="0.2">
      <c r="A4" s="35" t="s">
        <v>220</v>
      </c>
      <c r="B4" s="380">
        <v>5030</v>
      </c>
      <c r="C4" s="380">
        <v>5467</v>
      </c>
      <c r="D4" s="380">
        <v>5632</v>
      </c>
      <c r="E4" s="380">
        <v>6686</v>
      </c>
      <c r="F4" s="380">
        <v>6781</v>
      </c>
      <c r="G4" s="380">
        <v>7488</v>
      </c>
      <c r="H4" s="380">
        <v>7342</v>
      </c>
      <c r="I4" s="380">
        <v>7552</v>
      </c>
      <c r="J4" s="380">
        <v>7156</v>
      </c>
      <c r="K4" s="380">
        <v>7231</v>
      </c>
      <c r="L4" s="380">
        <v>8514</v>
      </c>
      <c r="M4" s="380">
        <v>9132</v>
      </c>
      <c r="N4" s="380">
        <v>8852</v>
      </c>
      <c r="O4" s="380">
        <v>8919</v>
      </c>
      <c r="P4" s="380">
        <v>8400</v>
      </c>
      <c r="Q4" s="380">
        <v>7977</v>
      </c>
      <c r="R4" s="380">
        <v>8445.8241600000001</v>
      </c>
      <c r="S4" s="380">
        <v>8962.1207100000011</v>
      </c>
      <c r="T4" s="380">
        <v>9677.9891200000002</v>
      </c>
      <c r="U4" s="380">
        <v>10099.54529</v>
      </c>
      <c r="V4" s="380">
        <v>11904.902969999999</v>
      </c>
      <c r="W4" s="380">
        <v>12724.455250000001</v>
      </c>
      <c r="X4" s="46"/>
      <c r="Y4" s="46"/>
      <c r="Z4" s="46"/>
    </row>
    <row r="5" spans="1:26" x14ac:dyDescent="0.2">
      <c r="A5" s="35" t="s">
        <v>221</v>
      </c>
      <c r="B5" s="380">
        <v>1218</v>
      </c>
      <c r="C5" s="380">
        <v>1133</v>
      </c>
      <c r="D5" s="380">
        <v>1038</v>
      </c>
      <c r="E5" s="380">
        <v>1504</v>
      </c>
      <c r="F5" s="380">
        <v>1431</v>
      </c>
      <c r="G5" s="380">
        <v>2022</v>
      </c>
      <c r="H5" s="380">
        <v>369</v>
      </c>
      <c r="I5" s="380">
        <v>510</v>
      </c>
      <c r="J5" s="380">
        <v>1429</v>
      </c>
      <c r="K5" s="380">
        <v>2410</v>
      </c>
      <c r="L5" s="380">
        <v>2521</v>
      </c>
      <c r="M5" s="380">
        <v>833</v>
      </c>
      <c r="N5" s="380">
        <v>111</v>
      </c>
      <c r="O5" s="380">
        <v>120</v>
      </c>
      <c r="P5" s="380">
        <v>127</v>
      </c>
      <c r="Q5" s="380">
        <v>95</v>
      </c>
      <c r="R5" s="380">
        <v>109.67789999999999</v>
      </c>
      <c r="S5" s="380">
        <v>128.67035000000001</v>
      </c>
      <c r="T5" s="380">
        <v>152.07497000000001</v>
      </c>
      <c r="U5" s="380">
        <v>359.59160000000003</v>
      </c>
      <c r="V5" s="380">
        <v>1042.12482</v>
      </c>
      <c r="W5" s="380">
        <v>1993.2470199999998</v>
      </c>
      <c r="X5" s="46"/>
      <c r="Y5" s="46"/>
      <c r="Z5" s="46"/>
    </row>
    <row r="6" spans="1:26" x14ac:dyDescent="0.2">
      <c r="A6" s="35" t="s">
        <v>222</v>
      </c>
      <c r="B6" s="380">
        <v>91</v>
      </c>
      <c r="C6" s="380">
        <v>91</v>
      </c>
      <c r="D6" s="380">
        <v>195</v>
      </c>
      <c r="E6" s="380">
        <v>236</v>
      </c>
      <c r="F6" s="380">
        <v>106</v>
      </c>
      <c r="G6" s="380">
        <v>95</v>
      </c>
      <c r="H6" s="380">
        <v>56</v>
      </c>
      <c r="I6" s="380">
        <v>59</v>
      </c>
      <c r="J6" s="380">
        <v>46</v>
      </c>
      <c r="K6" s="380">
        <v>122</v>
      </c>
      <c r="L6" s="380">
        <v>158</v>
      </c>
      <c r="M6" s="380">
        <v>115</v>
      </c>
      <c r="N6" s="380">
        <v>52</v>
      </c>
      <c r="O6" s="380">
        <v>35</v>
      </c>
      <c r="P6" s="380">
        <v>25</v>
      </c>
      <c r="Q6" s="380">
        <v>22</v>
      </c>
      <c r="R6" s="380">
        <v>25.227599999999999</v>
      </c>
      <c r="S6" s="380">
        <v>3.3467099999999999</v>
      </c>
      <c r="T6" s="380">
        <v>0</v>
      </c>
      <c r="U6" s="380">
        <v>0</v>
      </c>
      <c r="V6" s="380">
        <v>0</v>
      </c>
      <c r="W6" s="380"/>
      <c r="X6" s="46"/>
      <c r="Y6" s="46"/>
      <c r="Z6" s="46"/>
    </row>
    <row r="7" spans="1:26" x14ac:dyDescent="0.2">
      <c r="A7" s="36" t="s">
        <v>223</v>
      </c>
      <c r="B7" s="380">
        <v>6339</v>
      </c>
      <c r="C7" s="380">
        <v>6691</v>
      </c>
      <c r="D7" s="380">
        <v>6865</v>
      </c>
      <c r="E7" s="380">
        <v>8426</v>
      </c>
      <c r="F7" s="380">
        <v>8318</v>
      </c>
      <c r="G7" s="380">
        <v>9605</v>
      </c>
      <c r="H7" s="380">
        <v>7767</v>
      </c>
      <c r="I7" s="380">
        <v>8121</v>
      </c>
      <c r="J7" s="380">
        <v>8631</v>
      </c>
      <c r="K7" s="380">
        <v>9763</v>
      </c>
      <c r="L7" s="380">
        <v>11193</v>
      </c>
      <c r="M7" s="380">
        <v>10080</v>
      </c>
      <c r="N7" s="380">
        <v>9015</v>
      </c>
      <c r="O7" s="380">
        <v>9074</v>
      </c>
      <c r="P7" s="380">
        <v>8552</v>
      </c>
      <c r="Q7" s="380">
        <v>8094</v>
      </c>
      <c r="R7" s="380">
        <v>8580.7296600000009</v>
      </c>
      <c r="S7" s="380">
        <v>9094.1377700000012</v>
      </c>
      <c r="T7" s="380">
        <v>9830.0640899999999</v>
      </c>
      <c r="U7" s="380">
        <v>10459.13689</v>
      </c>
      <c r="V7" s="380">
        <v>12947.02779</v>
      </c>
      <c r="W7" s="380">
        <v>14717.70227</v>
      </c>
      <c r="X7" s="46"/>
      <c r="Y7" s="46"/>
      <c r="Z7" s="46"/>
    </row>
    <row r="8" spans="1:26" s="46" customFormat="1" ht="20.100000000000001" customHeight="1" x14ac:dyDescent="0.2">
      <c r="A8" s="110" t="s">
        <v>224</v>
      </c>
      <c r="B8" s="380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</row>
    <row r="9" spans="1:26" x14ac:dyDescent="0.2">
      <c r="A9" s="35" t="s">
        <v>206</v>
      </c>
      <c r="B9" s="380">
        <v>1610</v>
      </c>
      <c r="C9" s="380">
        <v>1509</v>
      </c>
      <c r="D9" s="380">
        <v>1554</v>
      </c>
      <c r="E9" s="380">
        <v>1941</v>
      </c>
      <c r="F9" s="380">
        <v>2085</v>
      </c>
      <c r="G9" s="380">
        <v>2228</v>
      </c>
      <c r="H9" s="380">
        <v>1578</v>
      </c>
      <c r="I9" s="380">
        <v>1241</v>
      </c>
      <c r="J9" s="380">
        <v>1136</v>
      </c>
      <c r="K9" s="380">
        <v>1370</v>
      </c>
      <c r="L9" s="380">
        <v>1669</v>
      </c>
      <c r="M9" s="380">
        <v>1447</v>
      </c>
      <c r="N9" s="380">
        <v>1428</v>
      </c>
      <c r="O9" s="380">
        <v>1553</v>
      </c>
      <c r="P9" s="380">
        <v>1340</v>
      </c>
      <c r="Q9" s="380">
        <v>1124</v>
      </c>
      <c r="R9" s="380">
        <v>1271.7093499999999</v>
      </c>
      <c r="S9" s="380">
        <v>1065.2526699999999</v>
      </c>
      <c r="T9" s="380">
        <v>1278.3690399999998</v>
      </c>
      <c r="U9" s="380">
        <v>1555.0450999999998</v>
      </c>
      <c r="V9" s="380">
        <v>1283.5603999999998</v>
      </c>
      <c r="W9" s="380">
        <v>1095.76801</v>
      </c>
      <c r="X9" s="46"/>
      <c r="Y9" s="46"/>
      <c r="Z9" s="46"/>
    </row>
    <row r="10" spans="1:26" x14ac:dyDescent="0.2">
      <c r="A10" s="35" t="s">
        <v>225</v>
      </c>
      <c r="B10" s="380">
        <v>0</v>
      </c>
      <c r="C10" s="380">
        <v>0</v>
      </c>
      <c r="D10" s="380">
        <v>10</v>
      </c>
      <c r="E10" s="380">
        <v>13</v>
      </c>
      <c r="F10" s="380">
        <v>32</v>
      </c>
      <c r="G10" s="380">
        <v>0</v>
      </c>
      <c r="H10" s="380">
        <v>0</v>
      </c>
      <c r="I10" s="380">
        <v>0</v>
      </c>
      <c r="J10" s="380">
        <v>0</v>
      </c>
      <c r="K10" s="380">
        <v>0</v>
      </c>
      <c r="L10" s="380">
        <v>0</v>
      </c>
      <c r="M10" s="380">
        <v>0</v>
      </c>
      <c r="N10" s="380">
        <v>0</v>
      </c>
      <c r="O10" s="380">
        <v>0</v>
      </c>
      <c r="P10" s="380">
        <v>10</v>
      </c>
      <c r="Q10" s="380">
        <v>0</v>
      </c>
      <c r="R10" s="380">
        <v>10.37848</v>
      </c>
      <c r="S10" s="380">
        <v>0</v>
      </c>
      <c r="T10" s="380">
        <v>0</v>
      </c>
      <c r="U10" s="380">
        <v>0</v>
      </c>
      <c r="V10" s="380">
        <v>0</v>
      </c>
      <c r="W10" s="380">
        <v>0</v>
      </c>
      <c r="X10" s="46"/>
      <c r="Y10" s="46"/>
      <c r="Z10" s="46"/>
    </row>
    <row r="11" spans="1:26" x14ac:dyDescent="0.2">
      <c r="A11" s="36" t="s">
        <v>226</v>
      </c>
      <c r="B11" s="380">
        <v>1610</v>
      </c>
      <c r="C11" s="380">
        <v>1509</v>
      </c>
      <c r="D11" s="380">
        <v>1564</v>
      </c>
      <c r="E11" s="380">
        <v>1954</v>
      </c>
      <c r="F11" s="380">
        <v>2117</v>
      </c>
      <c r="G11" s="380">
        <v>2228</v>
      </c>
      <c r="H11" s="380">
        <v>1578</v>
      </c>
      <c r="I11" s="380">
        <v>1241</v>
      </c>
      <c r="J11" s="380">
        <v>1136</v>
      </c>
      <c r="K11" s="380">
        <v>1370</v>
      </c>
      <c r="L11" s="380">
        <v>1669</v>
      </c>
      <c r="M11" s="380">
        <v>1447</v>
      </c>
      <c r="N11" s="380">
        <v>1428</v>
      </c>
      <c r="O11" s="380">
        <v>1553</v>
      </c>
      <c r="P11" s="380">
        <v>1350</v>
      </c>
      <c r="Q11" s="380">
        <v>1124</v>
      </c>
      <c r="R11" s="380">
        <v>1282.0878299999999</v>
      </c>
      <c r="S11" s="380">
        <v>1065.2526699999999</v>
      </c>
      <c r="T11" s="380">
        <v>1278.36904</v>
      </c>
      <c r="U11" s="380">
        <v>1555.0451</v>
      </c>
      <c r="V11" s="380">
        <v>1283.5603999999998</v>
      </c>
      <c r="W11" s="380">
        <v>1095.76801</v>
      </c>
      <c r="X11" s="46"/>
      <c r="Y11" s="46"/>
      <c r="Z11" s="46"/>
    </row>
    <row r="12" spans="1:26" s="46" customFormat="1" ht="20.100000000000001" customHeight="1" x14ac:dyDescent="0.2">
      <c r="A12" s="110" t="s">
        <v>227</v>
      </c>
      <c r="B12" s="380">
        <v>4729</v>
      </c>
      <c r="C12" s="380">
        <v>5182</v>
      </c>
      <c r="D12" s="380">
        <v>5301</v>
      </c>
      <c r="E12" s="380">
        <v>6472</v>
      </c>
      <c r="F12" s="380">
        <v>6201</v>
      </c>
      <c r="G12" s="380">
        <v>7377</v>
      </c>
      <c r="H12" s="380">
        <v>6189</v>
      </c>
      <c r="I12" s="380">
        <v>6880</v>
      </c>
      <c r="J12" s="380">
        <v>7495</v>
      </c>
      <c r="K12" s="380">
        <v>8393</v>
      </c>
      <c r="L12" s="380">
        <v>9524</v>
      </c>
      <c r="M12" s="380">
        <v>8633</v>
      </c>
      <c r="N12" s="380">
        <v>7587</v>
      </c>
      <c r="O12" s="380">
        <v>7521</v>
      </c>
      <c r="P12" s="380">
        <v>7202</v>
      </c>
      <c r="Q12" s="380">
        <v>6970</v>
      </c>
      <c r="R12" s="380">
        <v>7298.6418300000005</v>
      </c>
      <c r="S12" s="380">
        <v>8028.8851000000013</v>
      </c>
      <c r="T12" s="380">
        <v>7984.6950500000003</v>
      </c>
      <c r="U12" s="380">
        <v>8904.0917900000004</v>
      </c>
      <c r="V12" s="380">
        <v>11663.467389999998</v>
      </c>
      <c r="W12" s="380">
        <v>13621.93426</v>
      </c>
    </row>
    <row r="13" spans="1:26" x14ac:dyDescent="0.2">
      <c r="A13" t="s">
        <v>228</v>
      </c>
      <c r="B13" s="380">
        <v>865</v>
      </c>
      <c r="C13" s="380">
        <v>1124</v>
      </c>
      <c r="D13" s="380">
        <v>656</v>
      </c>
      <c r="E13" s="380">
        <v>732</v>
      </c>
      <c r="F13" s="380">
        <v>2327</v>
      </c>
      <c r="G13" s="380">
        <v>630</v>
      </c>
      <c r="H13" s="380">
        <v>930</v>
      </c>
      <c r="I13" s="380">
        <v>988</v>
      </c>
      <c r="J13" s="380">
        <v>648</v>
      </c>
      <c r="K13" s="380">
        <v>448</v>
      </c>
      <c r="L13" s="380">
        <v>422</v>
      </c>
      <c r="M13" s="380">
        <v>260</v>
      </c>
      <c r="N13" s="380">
        <v>267</v>
      </c>
      <c r="O13" s="380">
        <v>302</v>
      </c>
      <c r="P13" s="380">
        <v>12</v>
      </c>
      <c r="Q13" s="380">
        <v>13</v>
      </c>
      <c r="R13" s="380">
        <v>625.66669999999999</v>
      </c>
      <c r="S13" s="380">
        <v>53.666669999999996</v>
      </c>
      <c r="T13" s="380">
        <v>97.498999999999995</v>
      </c>
      <c r="U13" s="380">
        <v>204.999</v>
      </c>
      <c r="V13" s="380">
        <v>497.5</v>
      </c>
      <c r="W13" s="380">
        <v>152.709</v>
      </c>
      <c r="X13" s="46"/>
      <c r="Y13" s="46"/>
      <c r="Z13" s="46"/>
    </row>
    <row r="14" spans="1:26" x14ac:dyDescent="0.2">
      <c r="A14" t="s">
        <v>377</v>
      </c>
      <c r="B14" s="380">
        <v>3864</v>
      </c>
      <c r="C14" s="380">
        <v>4058</v>
      </c>
      <c r="D14" s="380">
        <v>4645</v>
      </c>
      <c r="E14" s="380">
        <v>5740</v>
      </c>
      <c r="F14" s="380">
        <v>3874</v>
      </c>
      <c r="G14" s="380">
        <v>6747</v>
      </c>
      <c r="H14" s="380">
        <v>5259</v>
      </c>
      <c r="I14" s="380">
        <v>5892</v>
      </c>
      <c r="J14" s="380">
        <v>6847</v>
      </c>
      <c r="K14" s="380">
        <v>7945</v>
      </c>
      <c r="L14" s="380">
        <v>9102</v>
      </c>
      <c r="M14" s="380">
        <v>8373</v>
      </c>
      <c r="N14" s="380">
        <v>7320</v>
      </c>
      <c r="O14" s="380">
        <v>7219</v>
      </c>
      <c r="P14" s="380">
        <v>7190</v>
      </c>
      <c r="Q14" s="380">
        <v>6957</v>
      </c>
      <c r="R14" s="380">
        <v>6672.9751300000007</v>
      </c>
      <c r="S14" s="380">
        <v>7975.2184300000017</v>
      </c>
      <c r="T14" s="380">
        <v>7887.1960500000005</v>
      </c>
      <c r="U14" s="380">
        <v>8699.0927900000006</v>
      </c>
      <c r="V14" s="380">
        <v>11165.967389999998</v>
      </c>
      <c r="W14" s="380">
        <v>13469.225259999999</v>
      </c>
      <c r="X14" s="46"/>
      <c r="Y14" s="46"/>
      <c r="Z14" s="46"/>
    </row>
    <row r="15" spans="1:26" s="46" customFormat="1" ht="20.100000000000001" customHeight="1" x14ac:dyDescent="0.2">
      <c r="A15" s="110" t="s">
        <v>229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</row>
    <row r="16" spans="1:26" x14ac:dyDescent="0.2">
      <c r="A16" s="35" t="s">
        <v>230</v>
      </c>
      <c r="B16" s="380">
        <v>646</v>
      </c>
      <c r="C16" s="380">
        <v>712</v>
      </c>
      <c r="D16" s="380">
        <v>854</v>
      </c>
      <c r="E16" s="380">
        <v>918</v>
      </c>
      <c r="F16" s="380">
        <v>985</v>
      </c>
      <c r="G16" s="380">
        <v>630</v>
      </c>
      <c r="H16" s="380">
        <v>634</v>
      </c>
      <c r="I16" s="380">
        <v>640</v>
      </c>
      <c r="J16" s="380">
        <v>631</v>
      </c>
      <c r="K16" s="380">
        <v>661</v>
      </c>
      <c r="L16" s="380">
        <v>613</v>
      </c>
      <c r="M16" s="380">
        <v>783</v>
      </c>
      <c r="N16" s="380">
        <v>730</v>
      </c>
      <c r="O16" s="380">
        <v>704</v>
      </c>
      <c r="P16" s="380">
        <v>838</v>
      </c>
      <c r="Q16" s="380">
        <v>767</v>
      </c>
      <c r="R16" s="380">
        <v>786.22361000000001</v>
      </c>
      <c r="S16" s="380">
        <v>764.70299999999997</v>
      </c>
      <c r="T16" s="380">
        <v>837.38679999999999</v>
      </c>
      <c r="U16" s="380">
        <v>993.10158000000001</v>
      </c>
      <c r="V16" s="380">
        <v>947.05810999999994</v>
      </c>
      <c r="W16" s="380">
        <v>1072.4188899999999</v>
      </c>
      <c r="X16" s="46"/>
      <c r="Y16" s="46"/>
      <c r="Z16" s="46"/>
    </row>
    <row r="17" spans="1:32" x14ac:dyDescent="0.2">
      <c r="A17" s="35" t="s">
        <v>231</v>
      </c>
      <c r="B17" s="380">
        <v>159</v>
      </c>
      <c r="C17" s="380">
        <v>119</v>
      </c>
      <c r="D17" s="380">
        <v>287</v>
      </c>
      <c r="E17" s="380">
        <v>457</v>
      </c>
      <c r="F17" s="380">
        <v>866</v>
      </c>
      <c r="G17" s="380">
        <v>1269</v>
      </c>
      <c r="H17" s="380">
        <v>773</v>
      </c>
      <c r="I17" s="380">
        <v>767</v>
      </c>
      <c r="J17" s="380">
        <v>645</v>
      </c>
      <c r="K17" s="380">
        <v>724</v>
      </c>
      <c r="L17" s="380">
        <v>911</v>
      </c>
      <c r="M17" s="380">
        <v>824</v>
      </c>
      <c r="N17" s="380">
        <v>966</v>
      </c>
      <c r="O17" s="380">
        <v>1071</v>
      </c>
      <c r="P17" s="380">
        <v>926</v>
      </c>
      <c r="Q17" s="380">
        <v>953</v>
      </c>
      <c r="R17" s="380">
        <v>1459.72846</v>
      </c>
      <c r="S17" s="380">
        <v>1715.3324</v>
      </c>
      <c r="T17" s="380">
        <v>1988.6780000000001</v>
      </c>
      <c r="U17" s="380">
        <v>2375.78775</v>
      </c>
      <c r="V17" s="380">
        <v>2388.2263699999999</v>
      </c>
      <c r="W17" s="380">
        <v>2600.13985</v>
      </c>
      <c r="X17" s="46"/>
      <c r="Y17" s="46"/>
      <c r="Z17" s="46"/>
    </row>
    <row r="18" spans="1:32" x14ac:dyDescent="0.2">
      <c r="A18" s="36" t="s">
        <v>232</v>
      </c>
      <c r="B18" s="380">
        <v>805</v>
      </c>
      <c r="C18" s="380">
        <v>831</v>
      </c>
      <c r="D18" s="380">
        <v>1141</v>
      </c>
      <c r="E18" s="380">
        <v>1375</v>
      </c>
      <c r="F18" s="380">
        <v>1851</v>
      </c>
      <c r="G18" s="380">
        <v>1899</v>
      </c>
      <c r="H18" s="380">
        <v>1407</v>
      </c>
      <c r="I18" s="380">
        <v>1407</v>
      </c>
      <c r="J18" s="380">
        <v>1276</v>
      </c>
      <c r="K18" s="380">
        <v>1385</v>
      </c>
      <c r="L18" s="380">
        <v>1524</v>
      </c>
      <c r="M18" s="380">
        <v>1607</v>
      </c>
      <c r="N18" s="380">
        <v>1696</v>
      </c>
      <c r="O18" s="380">
        <v>1775</v>
      </c>
      <c r="P18" s="380">
        <v>1764</v>
      </c>
      <c r="Q18" s="380">
        <v>1720</v>
      </c>
      <c r="R18" s="380">
        <v>2245.9520700000003</v>
      </c>
      <c r="S18" s="380">
        <v>2480.0353999999998</v>
      </c>
      <c r="T18" s="380">
        <v>2826.0648000000001</v>
      </c>
      <c r="U18" s="380">
        <v>3368.8893299999995</v>
      </c>
      <c r="V18" s="380">
        <v>3335.2844799999998</v>
      </c>
      <c r="W18" s="380">
        <v>3672.5587399999999</v>
      </c>
      <c r="X18" s="46"/>
      <c r="Y18" s="46"/>
      <c r="Z18" s="46"/>
    </row>
    <row r="19" spans="1:32" s="46" customFormat="1" ht="20.100000000000001" customHeight="1" x14ac:dyDescent="0.2">
      <c r="A19" s="110" t="s">
        <v>233</v>
      </c>
      <c r="B19" s="380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</row>
    <row r="20" spans="1:32" x14ac:dyDescent="0.2">
      <c r="A20" s="35" t="s">
        <v>234</v>
      </c>
      <c r="B20" s="380">
        <v>1209</v>
      </c>
      <c r="C20" s="380">
        <v>1320</v>
      </c>
      <c r="D20" s="380">
        <v>1426</v>
      </c>
      <c r="E20" s="380">
        <v>1510</v>
      </c>
      <c r="F20" s="380">
        <v>1750</v>
      </c>
      <c r="G20" s="380">
        <v>2091</v>
      </c>
      <c r="H20" s="380">
        <v>1634</v>
      </c>
      <c r="I20" s="380">
        <v>1888</v>
      </c>
      <c r="J20" s="380">
        <v>2240</v>
      </c>
      <c r="K20" s="380">
        <v>2449</v>
      </c>
      <c r="L20" s="380">
        <v>2625</v>
      </c>
      <c r="M20" s="380">
        <v>2665</v>
      </c>
      <c r="N20" s="380">
        <v>2733</v>
      </c>
      <c r="O20" s="380">
        <v>2895</v>
      </c>
      <c r="P20" s="380">
        <v>2913</v>
      </c>
      <c r="Q20" s="380">
        <v>2895</v>
      </c>
      <c r="R20" s="380">
        <v>3155.2903999999999</v>
      </c>
      <c r="S20" s="380">
        <v>3028.8196499999999</v>
      </c>
      <c r="T20" s="380">
        <v>3078.1402100000005</v>
      </c>
      <c r="U20" s="380">
        <v>3207.40661</v>
      </c>
      <c r="V20" s="380">
        <v>3137.0472999999997</v>
      </c>
      <c r="W20" s="380">
        <v>3016.05618</v>
      </c>
      <c r="X20" s="46"/>
      <c r="Y20" s="46"/>
      <c r="Z20" s="46"/>
    </row>
    <row r="21" spans="1:32" x14ac:dyDescent="0.2">
      <c r="A21" s="35" t="s">
        <v>235</v>
      </c>
      <c r="B21" s="380">
        <v>358</v>
      </c>
      <c r="C21" s="380">
        <v>392</v>
      </c>
      <c r="D21" s="380">
        <v>371</v>
      </c>
      <c r="E21" s="380">
        <v>393</v>
      </c>
      <c r="F21" s="380">
        <v>398</v>
      </c>
      <c r="G21" s="380">
        <v>467.5</v>
      </c>
      <c r="H21" s="380">
        <v>248</v>
      </c>
      <c r="I21" s="380">
        <v>261</v>
      </c>
      <c r="J21" s="380">
        <v>281</v>
      </c>
      <c r="K21" s="380">
        <v>306</v>
      </c>
      <c r="L21" s="380">
        <v>333</v>
      </c>
      <c r="M21" s="380">
        <v>351</v>
      </c>
      <c r="N21" s="380">
        <v>350</v>
      </c>
      <c r="O21" s="380">
        <v>355</v>
      </c>
      <c r="P21" s="380">
        <v>421</v>
      </c>
      <c r="Q21" s="380">
        <v>420</v>
      </c>
      <c r="R21" s="380">
        <v>322.42117999999999</v>
      </c>
      <c r="S21" s="380">
        <v>368.59279000000004</v>
      </c>
      <c r="T21" s="380">
        <v>452.20580999999993</v>
      </c>
      <c r="U21" s="380">
        <v>454.08906999999999</v>
      </c>
      <c r="V21" s="380">
        <v>467.25322000000006</v>
      </c>
      <c r="W21" s="380">
        <v>479.65638999999999</v>
      </c>
      <c r="X21" s="46"/>
      <c r="Y21" s="46"/>
      <c r="Z21" s="46"/>
    </row>
    <row r="22" spans="1:32" x14ac:dyDescent="0.2">
      <c r="A22" s="35" t="s">
        <v>236</v>
      </c>
      <c r="B22" s="380">
        <v>171</v>
      </c>
      <c r="C22" s="380">
        <v>200</v>
      </c>
      <c r="D22" s="380">
        <v>337</v>
      </c>
      <c r="E22" s="380">
        <v>394</v>
      </c>
      <c r="F22" s="380">
        <v>393</v>
      </c>
      <c r="G22" s="380">
        <v>465.5</v>
      </c>
      <c r="H22" s="380">
        <v>276</v>
      </c>
      <c r="I22" s="380">
        <v>180</v>
      </c>
      <c r="J22" s="380">
        <v>144</v>
      </c>
      <c r="K22" s="380">
        <v>93</v>
      </c>
      <c r="L22" s="380">
        <v>109</v>
      </c>
      <c r="M22" s="380">
        <v>87</v>
      </c>
      <c r="N22" s="380">
        <v>96</v>
      </c>
      <c r="O22" s="380">
        <v>126</v>
      </c>
      <c r="P22" s="380">
        <v>124</v>
      </c>
      <c r="Q22" s="380">
        <v>129</v>
      </c>
      <c r="R22" s="380">
        <v>0</v>
      </c>
      <c r="S22" s="380">
        <v>0</v>
      </c>
      <c r="T22" s="380">
        <v>0</v>
      </c>
      <c r="U22" s="380">
        <v>0</v>
      </c>
      <c r="V22" s="380">
        <v>0</v>
      </c>
      <c r="W22" s="380"/>
      <c r="X22" s="46"/>
      <c r="Y22" s="46"/>
      <c r="Z22" s="46"/>
    </row>
    <row r="23" spans="1:32" x14ac:dyDescent="0.2">
      <c r="A23" s="35" t="s">
        <v>237</v>
      </c>
      <c r="B23" s="380">
        <v>1216</v>
      </c>
      <c r="C23" s="380">
        <v>1272</v>
      </c>
      <c r="D23" s="380">
        <v>1204</v>
      </c>
      <c r="E23" s="380">
        <v>1744</v>
      </c>
      <c r="F23" s="380">
        <v>2043</v>
      </c>
      <c r="G23" s="380">
        <v>1614</v>
      </c>
      <c r="H23" s="380">
        <v>1783</v>
      </c>
      <c r="I23" s="380">
        <v>1917</v>
      </c>
      <c r="J23" s="380">
        <v>1751</v>
      </c>
      <c r="K23" s="380">
        <v>1818</v>
      </c>
      <c r="L23" s="380">
        <v>1978</v>
      </c>
      <c r="M23" s="380">
        <v>2154</v>
      </c>
      <c r="N23" s="380">
        <v>2215</v>
      </c>
      <c r="O23" s="380">
        <v>2420</v>
      </c>
      <c r="P23" s="380">
        <v>2229</v>
      </c>
      <c r="Q23" s="380">
        <v>1962</v>
      </c>
      <c r="R23" s="380">
        <v>1899.6466799999998</v>
      </c>
      <c r="S23" s="380">
        <v>1940.74848</v>
      </c>
      <c r="T23" s="380">
        <v>2297.3089099999997</v>
      </c>
      <c r="U23" s="380">
        <v>2616.6101799999997</v>
      </c>
      <c r="V23" s="380">
        <v>3399.0069600000002</v>
      </c>
      <c r="W23" s="380">
        <v>4149.0257500000007</v>
      </c>
      <c r="X23" s="46"/>
      <c r="Y23" s="46"/>
      <c r="Z23" s="46"/>
    </row>
    <row r="24" spans="1:32" x14ac:dyDescent="0.2">
      <c r="A24" s="36" t="s">
        <v>238</v>
      </c>
      <c r="B24" s="380">
        <v>2954</v>
      </c>
      <c r="C24" s="380">
        <v>3184</v>
      </c>
      <c r="D24" s="380">
        <v>3338</v>
      </c>
      <c r="E24" s="380">
        <v>4041</v>
      </c>
      <c r="F24" s="380">
        <v>4584</v>
      </c>
      <c r="G24" s="380">
        <v>4638</v>
      </c>
      <c r="H24" s="380">
        <v>3941</v>
      </c>
      <c r="I24" s="380">
        <v>4246</v>
      </c>
      <c r="J24" s="380">
        <v>4416</v>
      </c>
      <c r="K24" s="380">
        <v>4666</v>
      </c>
      <c r="L24" s="380">
        <v>5045</v>
      </c>
      <c r="M24" s="380">
        <v>5257</v>
      </c>
      <c r="N24" s="380">
        <v>5394</v>
      </c>
      <c r="O24" s="380">
        <v>5796</v>
      </c>
      <c r="P24" s="380">
        <v>5687</v>
      </c>
      <c r="Q24" s="380">
        <v>5406</v>
      </c>
      <c r="R24" s="380">
        <v>5377.3582599999991</v>
      </c>
      <c r="S24" s="380">
        <v>5338.1609200000003</v>
      </c>
      <c r="T24" s="380">
        <v>5827.6549299999997</v>
      </c>
      <c r="U24" s="380">
        <v>6278.1058599999997</v>
      </c>
      <c r="V24" s="380">
        <v>7003.3074800000004</v>
      </c>
      <c r="W24" s="380">
        <v>7644.7383200000004</v>
      </c>
      <c r="X24" s="46"/>
      <c r="Y24" s="46"/>
      <c r="Z24" s="46"/>
    </row>
    <row r="25" spans="1:32" s="82" customFormat="1" ht="20.100000000000001" customHeight="1" x14ac:dyDescent="0.2">
      <c r="A25" s="258" t="s">
        <v>239</v>
      </c>
      <c r="B25" s="381">
        <v>1715</v>
      </c>
      <c r="C25" s="381">
        <v>1705</v>
      </c>
      <c r="D25" s="381">
        <v>2448</v>
      </c>
      <c r="E25" s="381">
        <v>3074</v>
      </c>
      <c r="F25" s="381">
        <v>1141</v>
      </c>
      <c r="G25" s="381">
        <v>4008</v>
      </c>
      <c r="H25" s="381">
        <v>2725</v>
      </c>
      <c r="I25" s="381">
        <v>3053</v>
      </c>
      <c r="J25" s="381">
        <v>3707</v>
      </c>
      <c r="K25" s="381">
        <v>4664</v>
      </c>
      <c r="L25" s="381">
        <v>5581</v>
      </c>
      <c r="M25" s="381">
        <v>4723</v>
      </c>
      <c r="N25" s="381">
        <v>3622</v>
      </c>
      <c r="O25" s="381">
        <v>3198</v>
      </c>
      <c r="P25" s="381">
        <v>3267</v>
      </c>
      <c r="Q25" s="381">
        <v>3271</v>
      </c>
      <c r="R25" s="381">
        <v>3541.5689400000028</v>
      </c>
      <c r="S25" s="381">
        <v>5117.0929100000012</v>
      </c>
      <c r="T25" s="381">
        <v>4885.60592</v>
      </c>
      <c r="U25" s="381">
        <v>5789.8762600000009</v>
      </c>
      <c r="V25" s="381">
        <v>7497.9443899999987</v>
      </c>
      <c r="W25" s="381">
        <v>9497.0456799999974</v>
      </c>
      <c r="X25" s="46"/>
      <c r="Y25" s="46"/>
      <c r="Z25" s="46"/>
    </row>
    <row r="26" spans="1:32" s="46" customFormat="1" ht="15" customHeight="1" x14ac:dyDescent="0.2">
      <c r="A26" s="103" t="s">
        <v>240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</row>
    <row r="27" spans="1:32" s="46" customFormat="1" x14ac:dyDescent="0.2">
      <c r="A27" s="80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</row>
    <row r="28" spans="1:32" s="82" customFormat="1" ht="25.15" customHeight="1" x14ac:dyDescent="0.2">
      <c r="A28" s="73" t="str">
        <f>Index!B69</f>
        <v>Table 7e    Interest rates of deposit money banks, 2004-FY2018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</row>
    <row r="29" spans="1:32" s="70" customFormat="1" ht="25.35" customHeight="1" x14ac:dyDescent="0.25">
      <c r="A29" s="220" t="s">
        <v>780</v>
      </c>
      <c r="B29" s="347">
        <v>1997</v>
      </c>
      <c r="C29" s="347">
        <v>1998</v>
      </c>
      <c r="D29" s="347">
        <v>1999</v>
      </c>
      <c r="E29" s="347">
        <v>2000</v>
      </c>
      <c r="F29" s="347">
        <v>2001</v>
      </c>
      <c r="G29" s="347">
        <v>2002</v>
      </c>
      <c r="H29" s="347">
        <v>2003</v>
      </c>
      <c r="I29" s="347">
        <v>2004</v>
      </c>
      <c r="J29" s="347">
        <v>2005</v>
      </c>
      <c r="K29" s="347">
        <v>2006</v>
      </c>
      <c r="L29" s="347">
        <v>2007</v>
      </c>
      <c r="M29" s="347">
        <v>2008</v>
      </c>
      <c r="N29" s="347">
        <v>2009</v>
      </c>
      <c r="O29" s="347">
        <v>2010</v>
      </c>
      <c r="P29" s="347">
        <v>2011</v>
      </c>
      <c r="Q29" s="347">
        <v>2012</v>
      </c>
      <c r="R29" s="347">
        <v>2013</v>
      </c>
      <c r="S29" s="347">
        <v>2014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</row>
    <row r="30" spans="1:32" s="70" customFormat="1" ht="25.35" customHeight="1" x14ac:dyDescent="0.25">
      <c r="A30" s="561" t="s">
        <v>799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82"/>
      <c r="V30" s="560"/>
      <c r="W30" s="82"/>
      <c r="X30" s="82"/>
      <c r="Y30" s="82"/>
      <c r="Z30" s="82"/>
      <c r="AA30" s="82"/>
      <c r="AB30" s="82"/>
      <c r="AC30" s="82"/>
      <c r="AD30" s="82"/>
      <c r="AE30" s="82"/>
      <c r="AF30" s="82"/>
    </row>
    <row r="31" spans="1:32" s="46" customFormat="1" x14ac:dyDescent="0.2">
      <c r="A31" s="110" t="s">
        <v>241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82"/>
      <c r="V31" s="124"/>
      <c r="W31" s="82"/>
      <c r="X31" s="82"/>
      <c r="Y31" s="82"/>
      <c r="Z31" s="82"/>
      <c r="AA31" s="82"/>
      <c r="AB31" s="82"/>
      <c r="AC31" s="82"/>
      <c r="AD31" s="82"/>
      <c r="AE31" s="82"/>
      <c r="AF31" s="82"/>
    </row>
    <row r="32" spans="1:32" ht="14.25" x14ac:dyDescent="0.2">
      <c r="A32" s="302" t="s">
        <v>781</v>
      </c>
      <c r="B32" s="54">
        <v>2.8</v>
      </c>
      <c r="C32" s="54">
        <v>2.8533333333333335</v>
      </c>
      <c r="D32" s="54">
        <v>3.05</v>
      </c>
      <c r="E32" s="54">
        <v>2.5</v>
      </c>
      <c r="F32" s="54">
        <v>2.6722222222222229</v>
      </c>
      <c r="G32" s="54">
        <f>(H32+F32)/2</f>
        <v>2.0871527777777783</v>
      </c>
      <c r="H32" s="54">
        <v>1.5020833333333337</v>
      </c>
      <c r="I32" s="54">
        <v>1.1145833333333333</v>
      </c>
      <c r="J32" s="54">
        <v>1.2291666666666701</v>
      </c>
      <c r="K32" s="54">
        <v>1.7</v>
      </c>
      <c r="L32" s="54">
        <v>1.7</v>
      </c>
      <c r="M32" s="54">
        <v>1.1000000000000001</v>
      </c>
      <c r="N32" s="54">
        <v>1.1000000000000001</v>
      </c>
      <c r="O32" s="54">
        <v>0.5</v>
      </c>
      <c r="P32" s="54">
        <v>0.5</v>
      </c>
      <c r="Q32" s="54">
        <v>0.6</v>
      </c>
      <c r="R32" s="54">
        <v>0.6</v>
      </c>
      <c r="S32" s="54">
        <v>0.6</v>
      </c>
      <c r="T32" s="54"/>
      <c r="U32" s="82"/>
      <c r="V32" s="54"/>
      <c r="W32" s="82"/>
      <c r="X32" s="82"/>
      <c r="Y32" s="82"/>
      <c r="Z32" s="82"/>
      <c r="AA32" s="82"/>
      <c r="AB32" s="82"/>
      <c r="AC32" s="82"/>
      <c r="AD32" s="82"/>
      <c r="AE32" s="82"/>
      <c r="AF32" s="82"/>
    </row>
    <row r="33" spans="1:32" ht="14.25" x14ac:dyDescent="0.2">
      <c r="A33" s="302" t="s">
        <v>782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82"/>
      <c r="V33" s="54"/>
      <c r="W33" s="82"/>
      <c r="X33" s="82"/>
      <c r="Y33" s="82"/>
      <c r="Z33" s="82"/>
      <c r="AA33" s="82"/>
      <c r="AB33" s="82"/>
      <c r="AC33" s="82"/>
      <c r="AD33" s="82"/>
      <c r="AE33" s="82"/>
      <c r="AF33" s="82"/>
    </row>
    <row r="34" spans="1:32" x14ac:dyDescent="0.2">
      <c r="A34" s="36" t="s">
        <v>242</v>
      </c>
      <c r="B34" s="54">
        <v>4.3</v>
      </c>
      <c r="C34" s="54">
        <v>3.6964666666666672</v>
      </c>
      <c r="D34" s="54">
        <v>4.3499999999999996</v>
      </c>
      <c r="E34" s="54">
        <v>4.25</v>
      </c>
      <c r="F34" s="54">
        <v>3.4525000000000001</v>
      </c>
      <c r="G34" s="54">
        <f>(H34+F34)/2</f>
        <v>2.629375</v>
      </c>
      <c r="H34" s="54">
        <v>1.8062499999999999</v>
      </c>
      <c r="I34" s="54">
        <v>1.3483333333333332</v>
      </c>
      <c r="J34" s="54">
        <v>2.23</v>
      </c>
      <c r="K34" s="54">
        <v>2.5</v>
      </c>
      <c r="L34" s="54">
        <v>2.8</v>
      </c>
      <c r="M34" s="54">
        <v>1.8</v>
      </c>
      <c r="N34" s="54">
        <v>2.5</v>
      </c>
      <c r="O34" s="54">
        <v>2</v>
      </c>
      <c r="P34" s="54">
        <v>2</v>
      </c>
      <c r="Q34" s="54">
        <v>0.9</v>
      </c>
      <c r="R34" s="54">
        <v>0.9</v>
      </c>
      <c r="S34" s="54">
        <v>1</v>
      </c>
      <c r="T34" s="54"/>
      <c r="U34" s="380"/>
      <c r="V34" s="54"/>
      <c r="W34" s="82"/>
      <c r="X34" s="82"/>
      <c r="Y34" s="82"/>
      <c r="Z34" s="82"/>
      <c r="AA34" s="82"/>
      <c r="AB34" s="82"/>
      <c r="AC34" s="82"/>
      <c r="AD34" s="82"/>
      <c r="AE34" s="82"/>
      <c r="AF34" s="82"/>
    </row>
    <row r="35" spans="1:32" x14ac:dyDescent="0.2">
      <c r="A35" s="36" t="s">
        <v>243</v>
      </c>
      <c r="B35" s="54">
        <v>5</v>
      </c>
      <c r="C35" s="54">
        <v>4.1935999999999991</v>
      </c>
      <c r="D35" s="54">
        <v>4.55</v>
      </c>
      <c r="E35" s="54">
        <v>4.75</v>
      </c>
      <c r="F35" s="54">
        <v>3.7702777777777787</v>
      </c>
      <c r="G35" s="54">
        <f>(H35+F35)/2</f>
        <v>2.8863888888888893</v>
      </c>
      <c r="H35" s="54">
        <v>2.0024999999999999</v>
      </c>
      <c r="I35" s="54">
        <v>1.55375</v>
      </c>
      <c r="J35" s="54">
        <v>2.895</v>
      </c>
      <c r="K35" s="54">
        <v>3.2</v>
      </c>
      <c r="L35" s="54">
        <v>3.1</v>
      </c>
      <c r="M35" s="54">
        <v>2.4</v>
      </c>
      <c r="N35" s="54">
        <v>3</v>
      </c>
      <c r="O35" s="54">
        <v>2.1</v>
      </c>
      <c r="P35" s="54">
        <v>2.1</v>
      </c>
      <c r="Q35" s="54">
        <v>1.1000000000000001</v>
      </c>
      <c r="R35" s="54">
        <v>1</v>
      </c>
      <c r="S35" s="54">
        <v>1</v>
      </c>
      <c r="T35" s="54"/>
      <c r="U35" s="380"/>
      <c r="V35" s="54"/>
      <c r="W35" s="82"/>
      <c r="X35" s="82"/>
      <c r="Y35" s="82"/>
      <c r="Z35" s="82"/>
      <c r="AA35" s="82"/>
      <c r="AB35" s="82"/>
      <c r="AC35" s="82"/>
      <c r="AD35" s="82"/>
      <c r="AE35" s="82"/>
      <c r="AF35" s="82"/>
    </row>
    <row r="36" spans="1:32" x14ac:dyDescent="0.2">
      <c r="A36" s="36" t="s">
        <v>244</v>
      </c>
      <c r="B36" s="54">
        <v>5.4</v>
      </c>
      <c r="C36" s="54">
        <v>5.1321000000000003</v>
      </c>
      <c r="D36" s="54">
        <v>5</v>
      </c>
      <c r="E36" s="54">
        <v>6.75</v>
      </c>
      <c r="F36" s="54">
        <v>4.3554166666666667</v>
      </c>
      <c r="G36" s="54">
        <f>(H36+F36)/2</f>
        <v>3.4856250000000002</v>
      </c>
      <c r="H36" s="54">
        <v>2.6158333333333337</v>
      </c>
      <c r="I36" s="54">
        <v>2.0983333333333332</v>
      </c>
      <c r="J36" s="54">
        <v>3.5350000000000001</v>
      </c>
      <c r="K36" s="54">
        <v>4</v>
      </c>
      <c r="L36" s="54">
        <v>4.0999999999999996</v>
      </c>
      <c r="M36" s="54">
        <v>3.6</v>
      </c>
      <c r="N36" s="54">
        <v>6</v>
      </c>
      <c r="O36" s="54">
        <v>3.5</v>
      </c>
      <c r="P36" s="54">
        <v>3.5</v>
      </c>
      <c r="Q36" s="54">
        <v>1.6</v>
      </c>
      <c r="R36" s="54">
        <v>1.3</v>
      </c>
      <c r="S36" s="54">
        <v>1.5</v>
      </c>
      <c r="T36" s="54"/>
      <c r="U36" s="380"/>
      <c r="V36" s="54"/>
      <c r="W36" s="82"/>
      <c r="X36" s="82"/>
      <c r="Y36" s="82"/>
      <c r="Z36" s="82"/>
      <c r="AA36" s="82"/>
      <c r="AB36" s="82"/>
      <c r="AC36" s="82"/>
      <c r="AD36" s="82"/>
      <c r="AE36" s="82"/>
      <c r="AF36" s="82"/>
    </row>
    <row r="37" spans="1:32" ht="14.25" x14ac:dyDescent="0.2">
      <c r="A37" s="124" t="s">
        <v>783</v>
      </c>
      <c r="U37" s="380"/>
      <c r="W37" s="82"/>
      <c r="X37" s="82"/>
      <c r="Y37" s="82"/>
      <c r="Z37" s="82"/>
      <c r="AA37" s="82"/>
      <c r="AB37" s="82"/>
      <c r="AC37" s="82"/>
      <c r="AD37" s="82"/>
      <c r="AE37" s="82"/>
      <c r="AF37" s="82"/>
    </row>
    <row r="38" spans="1:32" x14ac:dyDescent="0.2">
      <c r="A38" s="35" t="s">
        <v>245</v>
      </c>
      <c r="B38" s="54">
        <v>18</v>
      </c>
      <c r="C38" s="54">
        <v>18.666666666666668</v>
      </c>
      <c r="D38" s="54">
        <v>20.5</v>
      </c>
      <c r="E38" s="54">
        <v>18.333333333333336</v>
      </c>
      <c r="F38" s="54">
        <v>19.166666666666664</v>
      </c>
      <c r="G38" s="54">
        <f>(H38+F38)/2</f>
        <v>18.447916666666664</v>
      </c>
      <c r="H38" s="54">
        <v>17.729166666666664</v>
      </c>
      <c r="I38" s="54">
        <v>17.385416666666668</v>
      </c>
      <c r="J38" s="54">
        <v>18.5</v>
      </c>
      <c r="K38" s="54">
        <v>18.5</v>
      </c>
      <c r="L38" s="54">
        <v>18.5</v>
      </c>
      <c r="M38" s="54">
        <v>18.5</v>
      </c>
      <c r="N38" s="54">
        <v>13.9</v>
      </c>
      <c r="O38" s="54">
        <v>14</v>
      </c>
      <c r="P38" s="54">
        <v>14</v>
      </c>
      <c r="Q38" s="54">
        <v>13.8</v>
      </c>
      <c r="R38" s="54">
        <v>14.2</v>
      </c>
      <c r="S38" s="54">
        <v>16.100000000000001</v>
      </c>
      <c r="T38" s="54"/>
      <c r="U38" s="54"/>
      <c r="V38" s="54"/>
      <c r="W38" s="82"/>
      <c r="X38" s="82"/>
      <c r="Y38" s="82"/>
      <c r="Z38" s="82"/>
      <c r="AA38" s="82"/>
      <c r="AB38" s="82"/>
      <c r="AC38" s="82"/>
      <c r="AD38" s="82"/>
      <c r="AE38" s="82"/>
      <c r="AF38" s="82"/>
    </row>
    <row r="39" spans="1:32" s="75" customFormat="1" ht="20.100000000000001" customHeight="1" x14ac:dyDescent="0.2">
      <c r="A39" s="117" t="s">
        <v>246</v>
      </c>
      <c r="B39" s="348">
        <v>11</v>
      </c>
      <c r="C39" s="348">
        <v>11.5</v>
      </c>
      <c r="D39" s="348">
        <v>12.5</v>
      </c>
      <c r="E39" s="348">
        <v>13.333333333333334</v>
      </c>
      <c r="F39" s="348">
        <v>11.763888888888891</v>
      </c>
      <c r="G39" s="348">
        <f>(H39+F39)/2</f>
        <v>10.788194444444446</v>
      </c>
      <c r="H39" s="348">
        <v>9.8125</v>
      </c>
      <c r="I39" s="348">
        <v>9.6516666666666673</v>
      </c>
      <c r="J39" s="348">
        <v>11</v>
      </c>
      <c r="K39" s="348">
        <v>11</v>
      </c>
      <c r="L39" s="348">
        <v>9.5</v>
      </c>
      <c r="M39" s="348">
        <v>9.4</v>
      </c>
      <c r="N39" s="348">
        <v>8.9</v>
      </c>
      <c r="O39" s="348">
        <v>8.9</v>
      </c>
      <c r="P39" s="348">
        <v>8.9</v>
      </c>
      <c r="Q39" s="348">
        <v>7.3</v>
      </c>
      <c r="R39" s="559">
        <v>7.6</v>
      </c>
      <c r="S39" s="559">
        <v>8.5</v>
      </c>
      <c r="T39" s="559"/>
      <c r="U39" s="559"/>
      <c r="V39" s="559"/>
      <c r="W39" s="82"/>
      <c r="X39" s="82"/>
      <c r="Y39" s="82"/>
      <c r="Z39" s="82"/>
      <c r="AA39" s="82"/>
      <c r="AB39" s="82"/>
      <c r="AC39" s="82"/>
      <c r="AD39" s="82"/>
      <c r="AE39" s="82"/>
      <c r="AF39" s="82"/>
    </row>
    <row r="40" spans="1:32" s="46" customFormat="1" ht="25.15" customHeight="1" x14ac:dyDescent="0.2">
      <c r="A40" s="562" t="s">
        <v>800</v>
      </c>
      <c r="B40" s="563"/>
      <c r="C40" s="563"/>
      <c r="D40" s="563"/>
      <c r="E40" s="563"/>
      <c r="F40" s="563"/>
      <c r="G40" s="563"/>
      <c r="H40" s="563"/>
      <c r="I40" s="563"/>
      <c r="J40" s="563"/>
      <c r="K40" s="563"/>
      <c r="L40" s="563"/>
      <c r="M40" s="563"/>
      <c r="N40" s="563"/>
      <c r="O40" s="563"/>
      <c r="P40" s="563"/>
      <c r="Q40" s="563"/>
      <c r="R40" s="563"/>
      <c r="S40" s="347" t="str">
        <f>S2</f>
        <v>FY2014</v>
      </c>
      <c r="T40" s="347" t="str">
        <f>T2</f>
        <v>FY2015</v>
      </c>
      <c r="U40" s="347" t="str">
        <f>U2</f>
        <v>FY2016</v>
      </c>
      <c r="V40" s="347" t="str">
        <f>V2</f>
        <v>FY2017</v>
      </c>
      <c r="W40" s="347" t="str">
        <f>W2</f>
        <v>FY2018</v>
      </c>
      <c r="X40" s="82"/>
      <c r="Y40" s="82"/>
      <c r="Z40" s="82"/>
      <c r="AA40" s="82"/>
      <c r="AB40" s="82"/>
      <c r="AC40" s="82"/>
      <c r="AD40" s="82"/>
      <c r="AE40" s="82"/>
      <c r="AF40" s="82"/>
    </row>
    <row r="41" spans="1:32" s="75" customFormat="1" ht="14.65" customHeight="1" x14ac:dyDescent="0.2">
      <c r="A41" t="s">
        <v>241</v>
      </c>
      <c r="B41" s="559"/>
      <c r="C41" s="559"/>
      <c r="D41" s="559"/>
      <c r="E41" s="559"/>
      <c r="F41" s="559"/>
      <c r="G41" s="559"/>
      <c r="H41" s="559"/>
      <c r="I41" s="559"/>
      <c r="J41" s="559"/>
      <c r="K41" s="559"/>
      <c r="L41" s="559"/>
      <c r="M41" s="559"/>
      <c r="N41" s="559"/>
      <c r="O41" s="559"/>
      <c r="P41" s="559"/>
      <c r="Q41" s="559"/>
      <c r="R41" s="559"/>
      <c r="S41" s="54"/>
      <c r="T41" s="54"/>
      <c r="U41" s="54"/>
      <c r="V41" s="54"/>
      <c r="W41" s="54"/>
      <c r="X41" s="82"/>
      <c r="Y41" s="82"/>
      <c r="Z41" s="82"/>
      <c r="AA41" s="82"/>
      <c r="AB41" s="82"/>
      <c r="AC41" s="82"/>
      <c r="AD41" s="82"/>
      <c r="AE41" s="82"/>
      <c r="AF41" s="82"/>
    </row>
    <row r="42" spans="1:32" s="75" customFormat="1" ht="14.65" customHeight="1" x14ac:dyDescent="0.2">
      <c r="A42" s="36" t="s">
        <v>795</v>
      </c>
      <c r="B42" s="559"/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  <c r="Q42" s="559"/>
      <c r="R42" s="559"/>
      <c r="S42" s="54">
        <v>0.6324110671936759</v>
      </c>
      <c r="T42" s="612">
        <v>1.3520932510785708</v>
      </c>
      <c r="U42" s="612">
        <v>1.0365329201656832</v>
      </c>
      <c r="V42" s="612">
        <v>1.5395805636294704</v>
      </c>
      <c r="W42" s="612">
        <v>1.4357887392793498</v>
      </c>
      <c r="X42" s="82"/>
      <c r="Y42" s="82"/>
      <c r="Z42" s="82"/>
      <c r="AA42" s="82"/>
      <c r="AB42" s="82"/>
      <c r="AC42" s="82"/>
      <c r="AD42" s="82"/>
      <c r="AE42" s="82"/>
      <c r="AF42" s="82"/>
    </row>
    <row r="43" spans="1:32" s="75" customFormat="1" ht="14.65" customHeight="1" x14ac:dyDescent="0.2">
      <c r="A43" s="36" t="s">
        <v>209</v>
      </c>
      <c r="B43" s="559"/>
      <c r="C43" s="559"/>
      <c r="D43" s="559"/>
      <c r="E43" s="559"/>
      <c r="F43" s="559"/>
      <c r="G43" s="559"/>
      <c r="H43" s="559"/>
      <c r="I43" s="559"/>
      <c r="J43" s="559"/>
      <c r="K43" s="559"/>
      <c r="L43" s="559"/>
      <c r="M43" s="559"/>
      <c r="N43" s="559"/>
      <c r="O43" s="559"/>
      <c r="P43" s="559"/>
      <c r="Q43" s="559"/>
      <c r="R43" s="559"/>
      <c r="S43" s="54">
        <v>0.57686760888376121</v>
      </c>
      <c r="T43" s="612">
        <v>0.2900149021423109</v>
      </c>
      <c r="U43" s="612">
        <v>0.19941185386108479</v>
      </c>
      <c r="V43" s="612">
        <v>0.2005943389057751</v>
      </c>
      <c r="W43" s="612">
        <v>0.21905358505499317</v>
      </c>
      <c r="X43" s="82"/>
      <c r="Y43" s="82"/>
      <c r="Z43" s="82"/>
      <c r="AA43" s="82"/>
      <c r="AB43" s="82"/>
      <c r="AC43" s="82"/>
      <c r="AD43" s="82"/>
      <c r="AE43" s="82"/>
      <c r="AF43" s="82"/>
    </row>
    <row r="44" spans="1:32" s="75" customFormat="1" ht="14.65" customHeight="1" x14ac:dyDescent="0.2">
      <c r="A44" s="36" t="s">
        <v>208</v>
      </c>
      <c r="B44" s="559"/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  <c r="Q44" s="559"/>
      <c r="R44" s="559"/>
      <c r="S44" s="54">
        <v>2.5661762418737752</v>
      </c>
      <c r="T44" s="612">
        <v>2.415801542668953</v>
      </c>
      <c r="U44" s="612">
        <v>2.7143123062797212</v>
      </c>
      <c r="V44" s="612">
        <v>2.9890205750834888</v>
      </c>
      <c r="W44" s="612">
        <v>2.5567572048206517</v>
      </c>
      <c r="X44" s="82"/>
      <c r="Y44" s="82"/>
      <c r="Z44" s="82"/>
      <c r="AA44" s="82"/>
      <c r="AB44" s="82"/>
      <c r="AC44" s="82"/>
      <c r="AD44" s="82"/>
      <c r="AE44" s="82"/>
      <c r="AF44" s="82"/>
    </row>
    <row r="45" spans="1:32" s="121" customFormat="1" x14ac:dyDescent="0.2">
      <c r="A45" s="558" t="s">
        <v>796</v>
      </c>
      <c r="B45" s="559"/>
      <c r="C45" s="559"/>
      <c r="D45" s="559"/>
      <c r="E45" s="559"/>
      <c r="F45" s="559"/>
      <c r="G45" s="559"/>
      <c r="H45" s="559"/>
      <c r="I45" s="559"/>
      <c r="J45" s="559"/>
      <c r="K45" s="559"/>
      <c r="L45" s="559"/>
      <c r="M45" s="559"/>
      <c r="N45" s="559"/>
      <c r="O45" s="559"/>
      <c r="P45" s="559"/>
      <c r="Q45" s="559"/>
      <c r="R45" s="559"/>
      <c r="S45" s="559">
        <v>1.5649190977808809</v>
      </c>
      <c r="T45" s="613">
        <v>1.4776258560434208</v>
      </c>
      <c r="U45" s="613">
        <v>1.5305034368320571</v>
      </c>
      <c r="V45" s="613">
        <v>1.3386177479741779</v>
      </c>
      <c r="W45" s="613">
        <v>1.1265717146143195</v>
      </c>
      <c r="X45" s="219"/>
      <c r="Y45" s="219"/>
      <c r="Z45" s="219"/>
      <c r="AA45" s="219"/>
      <c r="AB45" s="219"/>
      <c r="AC45" s="219"/>
      <c r="AD45" s="219"/>
      <c r="AE45" s="219"/>
      <c r="AF45" s="219"/>
    </row>
    <row r="46" spans="1:32" s="121" customFormat="1" ht="14.65" customHeight="1" x14ac:dyDescent="0.2">
      <c r="A46" s="443" t="s">
        <v>798</v>
      </c>
      <c r="B46" s="559"/>
      <c r="C46" s="559"/>
      <c r="D46" s="559"/>
      <c r="E46" s="559"/>
      <c r="F46" s="559"/>
      <c r="G46" s="559"/>
      <c r="H46" s="559"/>
      <c r="I46" s="559"/>
      <c r="J46" s="559"/>
      <c r="K46" s="559"/>
      <c r="L46" s="559"/>
      <c r="M46" s="559"/>
      <c r="N46" s="559"/>
      <c r="O46" s="559"/>
      <c r="P46" s="559"/>
      <c r="Q46" s="559"/>
      <c r="R46" s="559"/>
      <c r="S46" s="180"/>
      <c r="T46" s="614"/>
      <c r="U46" s="614"/>
      <c r="V46" s="614"/>
      <c r="W46" s="614"/>
      <c r="X46" s="219"/>
      <c r="Y46" s="219"/>
      <c r="Z46" s="219"/>
      <c r="AA46" s="219"/>
      <c r="AB46" s="219"/>
      <c r="AC46" s="219"/>
      <c r="AD46" s="219"/>
      <c r="AE46" s="219"/>
      <c r="AF46" s="219"/>
    </row>
    <row r="47" spans="1:32" s="75" customFormat="1" ht="14.65" customHeight="1" x14ac:dyDescent="0.2">
      <c r="A47" s="36" t="s">
        <v>870</v>
      </c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4">
        <v>4.0387351415852031</v>
      </c>
      <c r="T47" s="612">
        <v>4.7057993129333324</v>
      </c>
      <c r="U47" s="612">
        <v>4.1880753380672484</v>
      </c>
      <c r="V47" s="612">
        <v>5.2967326755029696</v>
      </c>
      <c r="W47" s="612">
        <v>6.8179795550137356</v>
      </c>
      <c r="X47" s="82"/>
      <c r="Y47" s="82"/>
      <c r="Z47" s="82"/>
      <c r="AA47" s="82"/>
      <c r="AB47" s="82"/>
      <c r="AC47" s="82"/>
      <c r="AD47" s="82"/>
      <c r="AE47" s="82"/>
      <c r="AF47" s="82"/>
    </row>
    <row r="48" spans="1:32" s="75" customFormat="1" ht="14.65" customHeight="1" x14ac:dyDescent="0.2">
      <c r="A48" s="36" t="s">
        <v>850</v>
      </c>
      <c r="B48" s="559"/>
      <c r="C48" s="559"/>
      <c r="D48" s="559"/>
      <c r="E48" s="559"/>
      <c r="F48" s="559"/>
      <c r="G48" s="559"/>
      <c r="H48" s="559"/>
      <c r="I48" s="559"/>
      <c r="J48" s="559"/>
      <c r="K48" s="559"/>
      <c r="L48" s="559"/>
      <c r="M48" s="559"/>
      <c r="N48" s="559"/>
      <c r="O48" s="559"/>
      <c r="P48" s="559"/>
      <c r="Q48" s="559"/>
      <c r="R48" s="559"/>
      <c r="S48" s="54">
        <v>10.305756022731234</v>
      </c>
      <c r="T48" s="612">
        <v>13.408638502274856</v>
      </c>
      <c r="U48" s="612">
        <v>12.273425085837374</v>
      </c>
      <c r="V48" s="612">
        <v>12.705448304836086</v>
      </c>
      <c r="W48" s="612">
        <v>12.6761520785254</v>
      </c>
      <c r="X48" s="82"/>
      <c r="Y48" s="82"/>
      <c r="Z48" s="82"/>
      <c r="AA48" s="82"/>
      <c r="AB48" s="82"/>
      <c r="AC48" s="82"/>
      <c r="AD48" s="82"/>
      <c r="AE48" s="82"/>
      <c r="AF48" s="82"/>
    </row>
    <row r="49" spans="1:32" s="75" customFormat="1" ht="20.100000000000001" customHeight="1" x14ac:dyDescent="0.2">
      <c r="A49" s="117" t="s">
        <v>794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>
        <v>7.905062360776598</v>
      </c>
      <c r="T49" s="615">
        <v>10.262368372181038</v>
      </c>
      <c r="U49" s="615">
        <v>10.074890190583863</v>
      </c>
      <c r="V49" s="615">
        <v>10.65239531516114</v>
      </c>
      <c r="W49" s="615">
        <v>12.054638497912713</v>
      </c>
      <c r="X49" s="82"/>
      <c r="Y49" s="82"/>
      <c r="Z49" s="82"/>
      <c r="AA49" s="82"/>
      <c r="AB49" s="82"/>
      <c r="AC49" s="82"/>
      <c r="AD49" s="82"/>
      <c r="AE49" s="82"/>
      <c r="AF49" s="82"/>
    </row>
    <row r="50" spans="1:32" s="46" customFormat="1" ht="15" customHeight="1" x14ac:dyDescent="0.2">
      <c r="A50" s="302" t="s">
        <v>803</v>
      </c>
      <c r="B50" s="103"/>
      <c r="C50" s="103"/>
      <c r="D50" s="103"/>
      <c r="E50" s="80"/>
      <c r="F50" s="103"/>
      <c r="G50" s="103"/>
      <c r="H50" s="103"/>
      <c r="I50" s="103"/>
      <c r="U50" s="380"/>
      <c r="W50" s="82"/>
      <c r="X50" s="82"/>
      <c r="Y50" s="82"/>
      <c r="Z50" s="82"/>
      <c r="AA50" s="82"/>
      <c r="AB50" s="82"/>
      <c r="AC50" s="82"/>
      <c r="AD50" s="82"/>
      <c r="AE50" s="82"/>
      <c r="AF50" s="82"/>
    </row>
    <row r="51" spans="1:32" x14ac:dyDescent="0.2">
      <c r="A51" s="302" t="s">
        <v>804</v>
      </c>
      <c r="U51" s="380"/>
      <c r="W51" s="82"/>
      <c r="X51" s="82"/>
      <c r="Y51" s="82"/>
      <c r="Z51" s="82"/>
      <c r="AA51" s="82"/>
      <c r="AB51" s="82"/>
      <c r="AC51" s="82"/>
      <c r="AD51" s="82"/>
      <c r="AE51" s="82"/>
      <c r="AF51" s="82"/>
    </row>
    <row r="52" spans="1:32" x14ac:dyDescent="0.2">
      <c r="A52" s="302" t="s">
        <v>805</v>
      </c>
      <c r="U52" s="380"/>
    </row>
    <row r="53" spans="1:32" x14ac:dyDescent="0.2">
      <c r="A53" s="302" t="s">
        <v>806</v>
      </c>
      <c r="U53" s="380"/>
    </row>
    <row r="54" spans="1:32" x14ac:dyDescent="0.2">
      <c r="A54" s="103" t="s">
        <v>247</v>
      </c>
      <c r="U54" s="381"/>
    </row>
    <row r="55" spans="1:32" x14ac:dyDescent="0.2">
      <c r="U55" s="124"/>
    </row>
    <row r="56" spans="1:32" x14ac:dyDescent="0.2">
      <c r="U56" s="124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72" fitToHeight="2" orientation="landscape" r:id="rId1"/>
  <headerFooter alignWithMargins="0"/>
  <rowBreaks count="1" manualBreakCount="1">
    <brk id="27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H43"/>
  <sheetViews>
    <sheetView view="pageBreakPreview" zoomScaleNormal="80" zoomScaleSheetLayoutView="100" zoomScalePageLayoutView="80"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2" max="6" width="12.7109375" customWidth="1"/>
  </cols>
  <sheetData>
    <row r="1" spans="1:8" s="32" customFormat="1" ht="25.15" customHeight="1" x14ac:dyDescent="0.2">
      <c r="A1" s="73" t="str">
        <f>Index!B71</f>
        <v>Table 8a    Majuro: Consumer price index (CPI) by major groups, 1983-2001</v>
      </c>
    </row>
    <row r="2" spans="1:8" s="32" customFormat="1" ht="15" x14ac:dyDescent="0.2">
      <c r="A2" s="73"/>
      <c r="B2" s="32" t="s">
        <v>301</v>
      </c>
    </row>
    <row r="3" spans="1:8" ht="25.5" x14ac:dyDescent="0.2">
      <c r="A3" s="10"/>
      <c r="B3" s="61" t="s">
        <v>65</v>
      </c>
      <c r="C3" s="61" t="s">
        <v>66</v>
      </c>
      <c r="D3" s="61" t="s">
        <v>67</v>
      </c>
      <c r="E3" s="61" t="s">
        <v>68</v>
      </c>
      <c r="F3" s="61" t="s">
        <v>69</v>
      </c>
    </row>
    <row r="4" spans="1:8" s="4" customFormat="1" ht="20.100000000000001" customHeight="1" x14ac:dyDescent="0.2">
      <c r="A4" s="5" t="s">
        <v>87</v>
      </c>
      <c r="B4" s="63">
        <v>100</v>
      </c>
      <c r="C4" s="63">
        <v>57.71</v>
      </c>
      <c r="D4" s="63">
        <v>14.76</v>
      </c>
      <c r="E4" s="63">
        <v>11.95</v>
      </c>
      <c r="F4" s="63">
        <v>15.58</v>
      </c>
    </row>
    <row r="5" spans="1:8" ht="20.100000000000001" customHeight="1" x14ac:dyDescent="0.2">
      <c r="A5" s="60" t="s">
        <v>341</v>
      </c>
      <c r="B5" s="54">
        <v>102.31666666666668</v>
      </c>
      <c r="C5" s="54">
        <v>104.22</v>
      </c>
      <c r="D5" s="54">
        <v>99.706666666666663</v>
      </c>
      <c r="E5" s="54">
        <v>98.133333333333326</v>
      </c>
      <c r="F5" s="54">
        <v>100.94</v>
      </c>
    </row>
    <row r="6" spans="1:8" x14ac:dyDescent="0.2">
      <c r="A6" s="60" t="s">
        <v>336</v>
      </c>
      <c r="B6" s="54">
        <v>107.25</v>
      </c>
      <c r="C6" s="54">
        <v>108.4975</v>
      </c>
      <c r="D6" s="54">
        <v>104.745</v>
      </c>
      <c r="E6" s="54">
        <v>101.83</v>
      </c>
      <c r="F6" s="54">
        <v>109.1575</v>
      </c>
    </row>
    <row r="7" spans="1:8" x14ac:dyDescent="0.2">
      <c r="A7" s="60" t="s">
        <v>337</v>
      </c>
      <c r="B7" s="54">
        <v>108.1075</v>
      </c>
      <c r="C7" s="54">
        <v>104.95</v>
      </c>
      <c r="D7" s="54">
        <v>110.0575</v>
      </c>
      <c r="E7" s="54">
        <v>108.4</v>
      </c>
      <c r="F7" s="54">
        <v>117.5475</v>
      </c>
    </row>
    <row r="8" spans="1:8" x14ac:dyDescent="0.2">
      <c r="A8" s="60" t="s">
        <v>338</v>
      </c>
      <c r="B8" s="54">
        <v>110.24250000000001</v>
      </c>
      <c r="C8" s="54">
        <v>108.22750000000001</v>
      </c>
      <c r="D8" s="54">
        <v>109.2225</v>
      </c>
      <c r="E8" s="54">
        <v>109.4575</v>
      </c>
      <c r="F8" s="54">
        <v>119.19750000000001</v>
      </c>
    </row>
    <row r="9" spans="1:8" x14ac:dyDescent="0.2">
      <c r="A9" s="60" t="s">
        <v>339</v>
      </c>
      <c r="B9" s="54">
        <v>112.765</v>
      </c>
      <c r="C9" s="54">
        <v>104.71250000000001</v>
      </c>
      <c r="D9" s="54">
        <v>119.71250000000001</v>
      </c>
      <c r="E9" s="54">
        <v>129.0975</v>
      </c>
      <c r="F9" s="54">
        <v>119.0175</v>
      </c>
    </row>
    <row r="10" spans="1:8" x14ac:dyDescent="0.2">
      <c r="A10" s="60" t="s">
        <v>340</v>
      </c>
      <c r="B10" s="54">
        <v>113.6525</v>
      </c>
      <c r="C10" s="54">
        <v>107.9875</v>
      </c>
      <c r="D10" s="54">
        <v>128.85499999999999</v>
      </c>
      <c r="E10" s="54">
        <v>127.705</v>
      </c>
      <c r="F10" s="54">
        <v>109.955</v>
      </c>
    </row>
    <row r="11" spans="1:8" x14ac:dyDescent="0.2">
      <c r="A11" s="60" t="s">
        <v>329</v>
      </c>
      <c r="B11" s="54">
        <v>116.4525</v>
      </c>
      <c r="C11" s="54">
        <v>113.5</v>
      </c>
      <c r="D11" s="54">
        <v>125.83</v>
      </c>
      <c r="E11" s="54">
        <v>123.9675</v>
      </c>
      <c r="F11" s="54">
        <v>112.73</v>
      </c>
    </row>
    <row r="12" spans="1:8" x14ac:dyDescent="0.2">
      <c r="A12" s="60" t="s">
        <v>330</v>
      </c>
      <c r="B12" s="54">
        <v>117.7925</v>
      </c>
      <c r="C12" s="54">
        <v>117.69</v>
      </c>
      <c r="D12" s="54">
        <v>130.21250000000001</v>
      </c>
      <c r="E12" s="54">
        <v>114.53749999999999</v>
      </c>
      <c r="F12" s="54">
        <v>110.7925</v>
      </c>
    </row>
    <row r="13" spans="1:8" x14ac:dyDescent="0.2">
      <c r="A13" s="60" t="s">
        <v>331</v>
      </c>
      <c r="B13" s="54">
        <v>121.625</v>
      </c>
      <c r="C13" s="54">
        <v>121.625</v>
      </c>
      <c r="D13" s="54">
        <v>129.75</v>
      </c>
      <c r="E13" s="54">
        <v>125.02500000000001</v>
      </c>
      <c r="F13" s="54">
        <v>111.3</v>
      </c>
    </row>
    <row r="14" spans="1:8" x14ac:dyDescent="0.2">
      <c r="A14" s="60" t="s">
        <v>332</v>
      </c>
      <c r="B14" s="54">
        <v>131.26499999999999</v>
      </c>
      <c r="C14" s="54">
        <v>129.26750000000001</v>
      </c>
      <c r="D14" s="54">
        <v>152.245</v>
      </c>
      <c r="E14" s="54">
        <v>128.505</v>
      </c>
      <c r="F14" s="54">
        <v>120.97</v>
      </c>
    </row>
    <row r="15" spans="1:8" x14ac:dyDescent="0.2">
      <c r="A15" s="60" t="s">
        <v>333</v>
      </c>
      <c r="B15" s="54">
        <v>141.23750000000001</v>
      </c>
      <c r="C15" s="54">
        <v>135.57249999999999</v>
      </c>
      <c r="D15" s="54">
        <v>162.9325</v>
      </c>
      <c r="E15" s="54">
        <v>151.41749999999999</v>
      </c>
      <c r="F15" s="54">
        <v>133.91499999999999</v>
      </c>
    </row>
    <row r="16" spans="1:8" x14ac:dyDescent="0.2">
      <c r="A16" s="60" t="s">
        <v>334</v>
      </c>
      <c r="B16" s="54">
        <v>148.09</v>
      </c>
      <c r="C16" s="54">
        <v>137.21250000000001</v>
      </c>
      <c r="D16" s="54">
        <v>183.3175</v>
      </c>
      <c r="E16" s="54">
        <v>157.25</v>
      </c>
      <c r="F16" s="54">
        <v>147.995</v>
      </c>
      <c r="H16" s="501"/>
    </row>
    <row r="17" spans="1:6" x14ac:dyDescent="0.2">
      <c r="A17" s="60" t="s">
        <v>335</v>
      </c>
      <c r="B17" s="54">
        <v>158.22999999999999</v>
      </c>
      <c r="C17" s="54">
        <v>139.1275</v>
      </c>
      <c r="D17" s="54">
        <v>212.11</v>
      </c>
      <c r="E17" s="54">
        <v>174.95500000000001</v>
      </c>
      <c r="F17" s="54">
        <v>165.11500000000001</v>
      </c>
    </row>
    <row r="18" spans="1:6" x14ac:dyDescent="0.2">
      <c r="A18" s="60" t="s">
        <v>302</v>
      </c>
      <c r="B18" s="54">
        <v>174.845</v>
      </c>
      <c r="C18" s="54">
        <v>155.5625</v>
      </c>
      <c r="D18" s="54">
        <v>244.41749999999999</v>
      </c>
      <c r="E18" s="54">
        <v>189.44749999999999</v>
      </c>
      <c r="F18" s="54">
        <v>173.67</v>
      </c>
    </row>
    <row r="19" spans="1:6" x14ac:dyDescent="0.2">
      <c r="A19" s="60" t="s">
        <v>303</v>
      </c>
      <c r="B19" s="54">
        <v>184.95</v>
      </c>
      <c r="C19" s="54">
        <v>167.2225</v>
      </c>
      <c r="D19" s="54">
        <v>254.57749999999999</v>
      </c>
      <c r="E19" s="54">
        <v>194.99</v>
      </c>
      <c r="F19" s="54">
        <v>177.93</v>
      </c>
    </row>
    <row r="20" spans="1:6" x14ac:dyDescent="0.2">
      <c r="A20" s="60" t="s">
        <v>304</v>
      </c>
      <c r="B20" s="54">
        <v>191.9325</v>
      </c>
      <c r="C20" s="54">
        <v>173.065</v>
      </c>
      <c r="D20" s="54">
        <v>270.47500000000002</v>
      </c>
      <c r="E20" s="54">
        <v>200.22499999999999</v>
      </c>
      <c r="F20" s="54">
        <v>181.04750000000001</v>
      </c>
    </row>
    <row r="21" spans="1:6" x14ac:dyDescent="0.2">
      <c r="A21" s="60" t="s">
        <v>320</v>
      </c>
      <c r="B21" s="54">
        <v>194.79499999999999</v>
      </c>
      <c r="C21" s="54">
        <v>175.67</v>
      </c>
      <c r="D21" s="54">
        <v>273.70749999999998</v>
      </c>
      <c r="E21" s="54">
        <v>206.0675</v>
      </c>
      <c r="F21" s="54">
        <v>182.23750000000001</v>
      </c>
    </row>
    <row r="22" spans="1:6" x14ac:dyDescent="0.2">
      <c r="A22" s="60" t="s">
        <v>321</v>
      </c>
      <c r="B22" s="54">
        <v>196.6225</v>
      </c>
      <c r="C22" s="54">
        <v>174.27250000000001</v>
      </c>
      <c r="D22" s="54">
        <v>279.55250000000001</v>
      </c>
      <c r="E22" s="54">
        <v>219.2225</v>
      </c>
      <c r="F22" s="54">
        <v>183.51</v>
      </c>
    </row>
    <row r="23" spans="1:6" s="4" customFormat="1" ht="20.100000000000001" customHeight="1" x14ac:dyDescent="0.2">
      <c r="A23" s="203" t="s">
        <v>290</v>
      </c>
      <c r="B23" s="56">
        <v>199.7</v>
      </c>
      <c r="C23" s="56">
        <v>175.3425</v>
      </c>
      <c r="D23" s="56">
        <v>288.53500000000003</v>
      </c>
      <c r="E23" s="56">
        <v>232.13749999999999</v>
      </c>
      <c r="F23" s="56">
        <v>180.9075</v>
      </c>
    </row>
    <row r="24" spans="1:6" ht="20.100000000000001" customHeight="1" x14ac:dyDescent="0.2">
      <c r="A24" s="55" t="s">
        <v>70</v>
      </c>
    </row>
    <row r="25" spans="1:6" ht="20.100000000000001" customHeight="1" x14ac:dyDescent="0.2">
      <c r="A25" s="60" t="s">
        <v>336</v>
      </c>
      <c r="B25" s="57">
        <f t="shared" ref="B25:F27" si="0">B6/B5-1</f>
        <v>4.8216321876527024E-2</v>
      </c>
      <c r="C25" s="57">
        <f t="shared" si="0"/>
        <v>4.1042985991172509E-2</v>
      </c>
      <c r="D25" s="57">
        <f t="shared" si="0"/>
        <v>5.0531559240438728E-2</v>
      </c>
      <c r="E25" s="57">
        <f t="shared" si="0"/>
        <v>3.7669836956521818E-2</v>
      </c>
      <c r="F25" s="57">
        <f t="shared" si="0"/>
        <v>8.140974836536552E-2</v>
      </c>
    </row>
    <row r="26" spans="1:6" x14ac:dyDescent="0.2">
      <c r="A26" s="60" t="s">
        <v>337</v>
      </c>
      <c r="B26" s="3">
        <f t="shared" si="0"/>
        <v>7.9953379953379144E-3</v>
      </c>
      <c r="C26" s="3">
        <f t="shared" si="0"/>
        <v>-3.2696605912578613E-2</v>
      </c>
      <c r="D26" s="3">
        <f t="shared" si="0"/>
        <v>5.0718411380018091E-2</v>
      </c>
      <c r="E26" s="3">
        <f t="shared" si="0"/>
        <v>6.4519296867328046E-2</v>
      </c>
      <c r="F26" s="3">
        <f t="shared" si="0"/>
        <v>7.6861415844078573E-2</v>
      </c>
    </row>
    <row r="27" spans="1:6" x14ac:dyDescent="0.2">
      <c r="A27" s="60" t="s">
        <v>338</v>
      </c>
      <c r="B27" s="3">
        <f t="shared" si="0"/>
        <v>1.974886108734375E-2</v>
      </c>
      <c r="C27" s="3">
        <f t="shared" si="0"/>
        <v>3.1229156741305442E-2</v>
      </c>
      <c r="D27" s="3">
        <f t="shared" si="0"/>
        <v>-7.5869431887877203E-3</v>
      </c>
      <c r="E27" s="3">
        <f t="shared" si="0"/>
        <v>9.7555350553504283E-3</v>
      </c>
      <c r="F27" s="3">
        <f t="shared" si="0"/>
        <v>1.4036878708607148E-2</v>
      </c>
    </row>
    <row r="28" spans="1:6" x14ac:dyDescent="0.2">
      <c r="A28" s="60" t="s">
        <v>339</v>
      </c>
      <c r="B28" s="3">
        <f t="shared" ref="B28:F34" si="1">B9/B8-1</f>
        <v>2.2881375150237027E-2</v>
      </c>
      <c r="C28" s="3">
        <f t="shared" si="1"/>
        <v>-3.2477882238802547E-2</v>
      </c>
      <c r="D28" s="3">
        <f t="shared" si="1"/>
        <v>9.6042482089313097E-2</v>
      </c>
      <c r="E28" s="3">
        <f t="shared" si="1"/>
        <v>0.17943037251901428</v>
      </c>
      <c r="F28" s="3">
        <f t="shared" si="1"/>
        <v>-1.5100987856289105E-3</v>
      </c>
    </row>
    <row r="29" spans="1:6" x14ac:dyDescent="0.2">
      <c r="A29" s="60" t="s">
        <v>340</v>
      </c>
      <c r="B29" s="3">
        <f t="shared" si="1"/>
        <v>7.8703498425929386E-3</v>
      </c>
      <c r="C29" s="3">
        <f t="shared" si="1"/>
        <v>3.1276113167004738E-2</v>
      </c>
      <c r="D29" s="3">
        <f t="shared" si="1"/>
        <v>7.6370470919912226E-2</v>
      </c>
      <c r="E29" s="3">
        <f t="shared" si="1"/>
        <v>-1.0786421115823286E-2</v>
      </c>
      <c r="F29" s="3">
        <f t="shared" si="1"/>
        <v>-7.6144264498918202E-2</v>
      </c>
    </row>
    <row r="30" spans="1:6" x14ac:dyDescent="0.2">
      <c r="A30" s="60" t="s">
        <v>329</v>
      </c>
      <c r="B30" s="3">
        <f t="shared" si="1"/>
        <v>2.4636501616770445E-2</v>
      </c>
      <c r="C30" s="3">
        <f t="shared" si="1"/>
        <v>5.1047574950804586E-2</v>
      </c>
      <c r="D30" s="3">
        <f t="shared" si="1"/>
        <v>-2.3476000155213117E-2</v>
      </c>
      <c r="E30" s="3">
        <f t="shared" si="1"/>
        <v>-2.9266669276848956E-2</v>
      </c>
      <c r="F30" s="3">
        <f t="shared" si="1"/>
        <v>2.52375971988541E-2</v>
      </c>
    </row>
    <row r="31" spans="1:6" x14ac:dyDescent="0.2">
      <c r="A31" s="60" t="s">
        <v>330</v>
      </c>
      <c r="B31" s="3">
        <f t="shared" si="1"/>
        <v>1.1506837551791493E-2</v>
      </c>
      <c r="C31" s="3">
        <f t="shared" si="1"/>
        <v>3.6916299559471399E-2</v>
      </c>
      <c r="D31" s="3">
        <f t="shared" si="1"/>
        <v>3.4828737185091052E-2</v>
      </c>
      <c r="E31" s="3">
        <f t="shared" si="1"/>
        <v>-7.6068324359207073E-2</v>
      </c>
      <c r="F31" s="3">
        <f t="shared" si="1"/>
        <v>-1.7187084183447165E-2</v>
      </c>
    </row>
    <row r="32" spans="1:6" x14ac:dyDescent="0.2">
      <c r="A32" s="60" t="s">
        <v>331</v>
      </c>
      <c r="B32" s="3">
        <f t="shared" si="1"/>
        <v>3.2536027336205642E-2</v>
      </c>
      <c r="C32" s="3">
        <f t="shared" si="1"/>
        <v>3.3435296116917312E-2</v>
      </c>
      <c r="D32" s="3">
        <f t="shared" si="1"/>
        <v>-3.5518863396372113E-3</v>
      </c>
      <c r="E32" s="3">
        <f t="shared" si="1"/>
        <v>9.1563898286587397E-2</v>
      </c>
      <c r="F32" s="3">
        <f t="shared" si="1"/>
        <v>4.580634970778652E-3</v>
      </c>
    </row>
    <row r="33" spans="1:7" x14ac:dyDescent="0.2">
      <c r="A33" s="60" t="s">
        <v>332</v>
      </c>
      <c r="B33" s="3">
        <f t="shared" si="1"/>
        <v>7.9260020554984489E-2</v>
      </c>
      <c r="C33" s="3">
        <f t="shared" si="1"/>
        <v>6.2836587872559191E-2</v>
      </c>
      <c r="D33" s="3">
        <f t="shared" si="1"/>
        <v>0.17337186897880552</v>
      </c>
      <c r="E33" s="3">
        <f t="shared" si="1"/>
        <v>2.7834433113377299E-2</v>
      </c>
      <c r="F33" s="3">
        <f t="shared" si="1"/>
        <v>8.688230008984732E-2</v>
      </c>
    </row>
    <row r="34" spans="1:7" x14ac:dyDescent="0.2">
      <c r="A34" s="60" t="s">
        <v>333</v>
      </c>
      <c r="B34" s="3">
        <f t="shared" si="1"/>
        <v>7.5972269835828499E-2</v>
      </c>
      <c r="C34" s="3">
        <f t="shared" si="1"/>
        <v>4.877482739280925E-2</v>
      </c>
      <c r="D34" s="3">
        <f t="shared" si="1"/>
        <v>7.0199349732339211E-2</v>
      </c>
      <c r="E34" s="3">
        <f t="shared" si="1"/>
        <v>0.17830045523520477</v>
      </c>
      <c r="F34" s="3">
        <f t="shared" si="1"/>
        <v>0.10701000247995363</v>
      </c>
    </row>
    <row r="35" spans="1:7" x14ac:dyDescent="0.2">
      <c r="A35" s="60" t="s">
        <v>334</v>
      </c>
      <c r="B35" s="3">
        <f t="shared" ref="B35:F40" si="2">B16/B15-1</f>
        <v>4.851756792636519E-2</v>
      </c>
      <c r="C35" s="3">
        <f t="shared" si="2"/>
        <v>1.2096848549669081E-2</v>
      </c>
      <c r="D35" s="3">
        <f t="shared" si="2"/>
        <v>0.12511316035781683</v>
      </c>
      <c r="E35" s="3">
        <f t="shared" si="2"/>
        <v>3.8519325705417273E-2</v>
      </c>
      <c r="F35" s="3">
        <f t="shared" si="2"/>
        <v>0.10514132098719342</v>
      </c>
    </row>
    <row r="36" spans="1:7" x14ac:dyDescent="0.2">
      <c r="A36" s="60" t="s">
        <v>335</v>
      </c>
      <c r="B36" s="3">
        <f t="shared" si="2"/>
        <v>6.8471875211020272E-2</v>
      </c>
      <c r="C36" s="3">
        <f t="shared" si="2"/>
        <v>1.3956454404664198E-2</v>
      </c>
      <c r="D36" s="3">
        <f t="shared" si="2"/>
        <v>0.15706356458057757</v>
      </c>
      <c r="E36" s="3">
        <f t="shared" si="2"/>
        <v>0.11259141494435609</v>
      </c>
      <c r="F36" s="3">
        <f t="shared" si="2"/>
        <v>0.11567958376972198</v>
      </c>
    </row>
    <row r="37" spans="1:7" x14ac:dyDescent="0.2">
      <c r="A37" s="60" t="s">
        <v>302</v>
      </c>
      <c r="B37" s="3">
        <f t="shared" si="2"/>
        <v>0.10500537192694193</v>
      </c>
      <c r="C37" s="3">
        <f t="shared" si="2"/>
        <v>0.11812905428473885</v>
      </c>
      <c r="D37" s="3">
        <f t="shared" si="2"/>
        <v>0.15231483664136514</v>
      </c>
      <c r="E37" s="3">
        <f t="shared" si="2"/>
        <v>8.2835586293618313E-2</v>
      </c>
      <c r="F37" s="3">
        <f t="shared" si="2"/>
        <v>5.1812373194440209E-2</v>
      </c>
    </row>
    <row r="38" spans="1:7" x14ac:dyDescent="0.2">
      <c r="A38" s="60" t="s">
        <v>303</v>
      </c>
      <c r="B38" s="3">
        <f t="shared" si="2"/>
        <v>5.7794046155166034E-2</v>
      </c>
      <c r="C38" s="3">
        <f t="shared" si="2"/>
        <v>7.4953796705504283E-2</v>
      </c>
      <c r="D38" s="3">
        <f t="shared" si="2"/>
        <v>4.156821831497326E-2</v>
      </c>
      <c r="E38" s="3">
        <f t="shared" si="2"/>
        <v>2.9256126367463331E-2</v>
      </c>
      <c r="F38" s="3">
        <f t="shared" si="2"/>
        <v>2.4529279668336512E-2</v>
      </c>
    </row>
    <row r="39" spans="1:7" x14ac:dyDescent="0.2">
      <c r="A39" s="60" t="s">
        <v>304</v>
      </c>
      <c r="B39" s="3">
        <f t="shared" si="2"/>
        <v>3.7753446877534458E-2</v>
      </c>
      <c r="C39" s="3">
        <f t="shared" si="2"/>
        <v>3.4938480168637653E-2</v>
      </c>
      <c r="D39" s="3">
        <f t="shared" si="2"/>
        <v>6.2446602704480991E-2</v>
      </c>
      <c r="E39" s="3">
        <f t="shared" si="2"/>
        <v>2.6847530642597039E-2</v>
      </c>
      <c r="F39" s="3">
        <f t="shared" si="2"/>
        <v>1.7520935199235588E-2</v>
      </c>
    </row>
    <row r="40" spans="1:7" x14ac:dyDescent="0.2">
      <c r="A40" s="60" t="s">
        <v>320</v>
      </c>
      <c r="B40" s="3">
        <f t="shared" si="2"/>
        <v>1.4914097404035154E-2</v>
      </c>
      <c r="C40" s="3">
        <f t="shared" si="2"/>
        <v>1.505214803686461E-2</v>
      </c>
      <c r="D40" s="3">
        <f t="shared" si="2"/>
        <v>1.1951196968296385E-2</v>
      </c>
      <c r="E40" s="3">
        <f t="shared" si="2"/>
        <v>2.9179672868023587E-2</v>
      </c>
      <c r="F40" s="3">
        <f t="shared" si="2"/>
        <v>6.5728607133486161E-3</v>
      </c>
    </row>
    <row r="41" spans="1:7" x14ac:dyDescent="0.2">
      <c r="A41" s="60" t="s">
        <v>321</v>
      </c>
      <c r="B41" s="3">
        <f t="shared" ref="B41:F42" si="3">B22/B21-1</f>
        <v>9.3816576400831408E-3</v>
      </c>
      <c r="C41" s="3">
        <f t="shared" si="3"/>
        <v>-7.9552570159957536E-3</v>
      </c>
      <c r="D41" s="3">
        <f t="shared" si="3"/>
        <v>2.1354913548222276E-2</v>
      </c>
      <c r="E41" s="3">
        <f t="shared" si="3"/>
        <v>6.3838305409635199E-2</v>
      </c>
      <c r="F41" s="3">
        <f t="shared" si="3"/>
        <v>6.9826462720350424E-3</v>
      </c>
    </row>
    <row r="42" spans="1:7" s="4" customFormat="1" ht="20.100000000000001" customHeight="1" x14ac:dyDescent="0.2">
      <c r="A42" s="62" t="s">
        <v>290</v>
      </c>
      <c r="B42" s="7">
        <f t="shared" si="3"/>
        <v>1.5651820112143833E-2</v>
      </c>
      <c r="C42" s="7">
        <f t="shared" si="3"/>
        <v>6.1398097806595331E-3</v>
      </c>
      <c r="D42" s="7">
        <f t="shared" si="3"/>
        <v>3.2131710501605237E-2</v>
      </c>
      <c r="E42" s="7">
        <f t="shared" si="3"/>
        <v>5.8912748463319176E-2</v>
      </c>
      <c r="F42" s="7">
        <f t="shared" si="3"/>
        <v>-1.4181788458394573E-2</v>
      </c>
    </row>
    <row r="43" spans="1:7" s="75" customFormat="1" ht="15" customHeight="1" x14ac:dyDescent="0.2">
      <c r="A43" s="255" t="s">
        <v>272</v>
      </c>
      <c r="B43" s="255"/>
      <c r="C43" s="255"/>
      <c r="D43" s="255"/>
      <c r="E43" s="255"/>
      <c r="F43" s="255"/>
      <c r="G43" s="255"/>
    </row>
  </sheetData>
  <phoneticPr fontId="6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7"/>
  <sheetViews>
    <sheetView showGridLines="0" view="pageBreakPreview" zoomScale="80" zoomScaleNormal="90" zoomScaleSheetLayoutView="80" workbookViewId="0">
      <pane xSplit="3" ySplit="2" topLeftCell="D3" activePane="bottomRight" state="frozen"/>
      <selection activeCell="A3" sqref="A3"/>
      <selection pane="topRight" activeCell="A3" sqref="A3"/>
      <selection pane="bottomLeft" activeCell="A3" sqref="A3"/>
      <selection pane="bottomRight" activeCell="B2" sqref="B2"/>
    </sheetView>
  </sheetViews>
  <sheetFormatPr defaultColWidth="9.28515625" defaultRowHeight="12.75" outlineLevelCol="2" x14ac:dyDescent="0.2"/>
  <cols>
    <col min="1" max="1" width="2.28515625" style="512" customWidth="1"/>
    <col min="2" max="2" width="48.28515625" style="512" bestFit="1" customWidth="1"/>
    <col min="3" max="3" width="9.28515625" style="524" hidden="1" customWidth="1" outlineLevel="2"/>
    <col min="4" max="4" width="9.28515625" style="524" customWidth="1" outlineLevel="1" collapsed="1"/>
    <col min="5" max="9" width="9.28515625" style="524" customWidth="1" outlineLevel="1"/>
    <col min="10" max="18" width="9.28515625" style="524"/>
    <col min="19" max="16384" width="9.28515625" style="512"/>
  </cols>
  <sheetData>
    <row r="1" spans="1:18" s="507" customFormat="1" ht="25.15" customHeight="1" x14ac:dyDescent="0.2">
      <c r="A1" s="642" t="str">
        <f>Index!B3</f>
        <v>Table 1    RMI summary economic indicators, FY2004-FY2018</v>
      </c>
      <c r="B1" s="643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  <c r="R1" s="644"/>
    </row>
    <row r="2" spans="1:18" s="507" customFormat="1" ht="25.15" customHeight="1" x14ac:dyDescent="0.2">
      <c r="A2" s="650"/>
      <c r="B2" s="651"/>
      <c r="C2" s="652" t="s">
        <v>292</v>
      </c>
      <c r="D2" s="652" t="s">
        <v>293</v>
      </c>
      <c r="E2" s="652" t="s">
        <v>294</v>
      </c>
      <c r="F2" s="652" t="s">
        <v>295</v>
      </c>
      <c r="G2" s="652" t="s">
        <v>296</v>
      </c>
      <c r="H2" s="652" t="s">
        <v>297</v>
      </c>
      <c r="I2" s="652" t="s">
        <v>431</v>
      </c>
      <c r="J2" s="652" t="s">
        <v>445</v>
      </c>
      <c r="K2" s="652" t="s">
        <v>542</v>
      </c>
      <c r="L2" s="652" t="s">
        <v>595</v>
      </c>
      <c r="M2" s="652" t="s">
        <v>657</v>
      </c>
      <c r="N2" s="652" t="s">
        <v>676</v>
      </c>
      <c r="O2" s="652" t="s">
        <v>677</v>
      </c>
      <c r="P2" s="652" t="s">
        <v>678</v>
      </c>
      <c r="Q2" s="652" t="s">
        <v>679</v>
      </c>
      <c r="R2" s="652" t="s">
        <v>680</v>
      </c>
    </row>
    <row r="3" spans="1:18" s="507" customFormat="1" ht="25.15" customHeight="1" x14ac:dyDescent="0.25">
      <c r="A3" s="653" t="s">
        <v>922</v>
      </c>
      <c r="B3" s="512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  <c r="Q3" s="699"/>
      <c r="R3" s="699"/>
    </row>
    <row r="4" spans="1:18" s="701" customFormat="1" ht="17.25" customHeight="1" x14ac:dyDescent="0.2">
      <c r="A4" s="700"/>
      <c r="B4" s="702" t="s">
        <v>876</v>
      </c>
      <c r="C4" s="762">
        <f>NAInd!I87</f>
        <v>131.39846801757813</v>
      </c>
      <c r="D4" s="762">
        <f>NAInd!J87</f>
        <v>133.80636596679688</v>
      </c>
      <c r="E4" s="762">
        <f>NAInd!K87</f>
        <v>141.92251586914063</v>
      </c>
      <c r="F4" s="762">
        <f>NAInd!L87</f>
        <v>145.47410583496094</v>
      </c>
      <c r="G4" s="762">
        <f>NAInd!M87</f>
        <v>153.88462829589844</v>
      </c>
      <c r="H4" s="762">
        <f>NAInd!N87</f>
        <v>153.13580322265625</v>
      </c>
      <c r="I4" s="762">
        <f>NAInd!O87</f>
        <v>151.77256774902344</v>
      </c>
      <c r="J4" s="762">
        <f>NAInd!P87</f>
        <v>162.16473388671875</v>
      </c>
      <c r="K4" s="762">
        <f>NAInd!Q87</f>
        <v>174.33207702636719</v>
      </c>
      <c r="L4" s="762">
        <f>NAInd!R87</f>
        <v>182.87483215332031</v>
      </c>
      <c r="M4" s="762">
        <f>NAInd!S87</f>
        <v>187.70744323730469</v>
      </c>
      <c r="N4" s="762">
        <f>NAInd!T87</f>
        <v>184.68949890136719</v>
      </c>
      <c r="O4" s="762">
        <f>NAInd!U87</f>
        <v>184.59962463378906</v>
      </c>
      <c r="P4" s="762">
        <f>NAInd!V87</f>
        <v>200.55836486816406</v>
      </c>
      <c r="Q4" s="762">
        <f>NAInd!W87</f>
        <v>212.88102722167969</v>
      </c>
      <c r="R4" s="762">
        <f>NAInd!X87</f>
        <v>221.2779541015625</v>
      </c>
    </row>
    <row r="5" spans="1:18" s="507" customFormat="1" ht="12.75" customHeight="1" x14ac:dyDescent="0.2">
      <c r="A5" s="504"/>
      <c r="B5" s="645" t="s">
        <v>0</v>
      </c>
      <c r="C5" s="696">
        <f>GNI!I35</f>
        <v>49995.3359375</v>
      </c>
      <c r="D5" s="696">
        <f>GNI!J35</f>
        <v>50460.66796875</v>
      </c>
      <c r="E5" s="696">
        <f>GNI!K35</f>
        <v>51186.00390625</v>
      </c>
      <c r="F5" s="696">
        <f>GNI!L35</f>
        <v>51479.3359375</v>
      </c>
      <c r="G5" s="696">
        <f>GNI!M35</f>
        <v>51796.671875</v>
      </c>
      <c r="H5" s="696">
        <f>GNI!N35</f>
        <v>52476.40234375</v>
      </c>
      <c r="I5" s="696">
        <f>GNI!O35</f>
        <v>52278.359375</v>
      </c>
      <c r="J5" s="696">
        <f>GNI!P35</f>
        <v>52920.5078125</v>
      </c>
      <c r="K5" s="696">
        <f>GNI!Q35</f>
        <v>53158</v>
      </c>
      <c r="L5" s="696">
        <f>GNI!R35</f>
        <v>53355.50390625</v>
      </c>
      <c r="M5" s="696">
        <f>GNI!S35</f>
        <v>53553.7421875</v>
      </c>
      <c r="N5" s="696">
        <f>GNI!T35</f>
        <v>53752.71875</v>
      </c>
      <c r="O5" s="696">
        <f>GNI!U35</f>
        <v>53952.43359375</v>
      </c>
      <c r="P5" s="696">
        <f>GNI!V35</f>
        <v>54152.890625</v>
      </c>
      <c r="Q5" s="696">
        <f>GNI!W35</f>
        <v>54354.08984375</v>
      </c>
      <c r="R5" s="696">
        <f>GNI!X35</f>
        <v>54556.0390625</v>
      </c>
    </row>
    <row r="6" spans="1:18" s="507" customFormat="1" ht="12.75" customHeight="1" x14ac:dyDescent="0.2">
      <c r="A6" s="504"/>
      <c r="B6" s="645" t="s">
        <v>877</v>
      </c>
      <c r="C6" s="696">
        <f>GNI!I36</f>
        <v>2628.2145234875816</v>
      </c>
      <c r="D6" s="696">
        <f>GNI!J36</f>
        <v>2651.6962884768468</v>
      </c>
      <c r="E6" s="696">
        <f>GNI!K36</f>
        <v>2772.6820817870362</v>
      </c>
      <c r="F6" s="696">
        <f>GNI!L36</f>
        <v>2825.8737838339262</v>
      </c>
      <c r="G6" s="696">
        <f>GNI!M36</f>
        <v>2970.9366012408191</v>
      </c>
      <c r="H6" s="696">
        <f>GNI!N36</f>
        <v>2918.1841052961381</v>
      </c>
      <c r="I6" s="696">
        <f>GNI!O36</f>
        <v>2903.1624091402241</v>
      </c>
      <c r="J6" s="696">
        <f>GNI!P36</f>
        <v>3064.3079703860076</v>
      </c>
      <c r="K6" s="696">
        <f>GNI!Q36</f>
        <v>3279.5078262230932</v>
      </c>
      <c r="L6" s="696">
        <f>GNI!R36</f>
        <v>3427.4783061677458</v>
      </c>
      <c r="M6" s="696">
        <f>GNI!S36</f>
        <v>3505.0294446298763</v>
      </c>
      <c r="N6" s="696">
        <f>GNI!T36</f>
        <v>3435.9099073731445</v>
      </c>
      <c r="O6" s="696">
        <f>GNI!U36</f>
        <v>3421.5254500618785</v>
      </c>
      <c r="P6" s="696">
        <f>GNI!V36</f>
        <v>3703.5578812772574</v>
      </c>
      <c r="Q6" s="696">
        <f>GNI!W36</f>
        <v>3916.5595051566884</v>
      </c>
      <c r="R6" s="696">
        <f>GNI!X36</f>
        <v>4055.975431941898</v>
      </c>
    </row>
    <row r="7" spans="1:18" s="647" customFormat="1" ht="12.75" customHeight="1" x14ac:dyDescent="0.2">
      <c r="A7" s="703"/>
      <c r="B7" s="647" t="s">
        <v>923</v>
      </c>
      <c r="C7" s="704">
        <f>GNI!I37</f>
        <v>3356.4557488067635</v>
      </c>
      <c r="D7" s="704">
        <f>GNI!J37</f>
        <v>3400.7322882300673</v>
      </c>
      <c r="E7" s="704">
        <f>GNI!K37</f>
        <v>3591.2398234145485</v>
      </c>
      <c r="F7" s="704">
        <f>GNI!L37</f>
        <v>3589.827987864755</v>
      </c>
      <c r="G7" s="704">
        <f>GNI!M37</f>
        <v>3771.2246808254831</v>
      </c>
      <c r="H7" s="704">
        <f>GNI!N37</f>
        <v>3689.9421636080065</v>
      </c>
      <c r="I7" s="704">
        <f>GNI!O37</f>
        <v>3662.2398070075042</v>
      </c>
      <c r="J7" s="704">
        <f>GNI!P37</f>
        <v>3742.4109012909985</v>
      </c>
      <c r="K7" s="704">
        <f>GNI!Q37</f>
        <v>3974.9400619908124</v>
      </c>
      <c r="L7" s="704">
        <f>GNI!R37</f>
        <v>3975.7255947109707</v>
      </c>
      <c r="M7" s="704">
        <f>GNI!S37</f>
        <v>4173.3839491823992</v>
      </c>
      <c r="N7" s="704">
        <f>GNI!T37</f>
        <v>4280.6021897211813</v>
      </c>
      <c r="O7" s="704">
        <f>GNI!U37</f>
        <v>4598.496528458807</v>
      </c>
      <c r="P7" s="704">
        <f>GNI!V37</f>
        <v>4849.1132273694848</v>
      </c>
      <c r="Q7" s="704">
        <f>GNI!W37</f>
        <v>5031.5641821977224</v>
      </c>
      <c r="R7" s="704">
        <f>GNI!X37</f>
        <v>5180.0885628701662</v>
      </c>
    </row>
    <row r="8" spans="1:18" s="520" customFormat="1" ht="20.100000000000001" customHeight="1" x14ac:dyDescent="0.2">
      <c r="A8" s="697"/>
      <c r="B8" s="649" t="s">
        <v>878</v>
      </c>
      <c r="C8" s="698">
        <f>GNI!I38</f>
        <v>4176.0381876484953</v>
      </c>
      <c r="D8" s="698">
        <f>GNI!J38</f>
        <v>4205.1192066516514</v>
      </c>
      <c r="E8" s="698">
        <f>GNI!K38</f>
        <v>4568.9051804360579</v>
      </c>
      <c r="F8" s="698">
        <f>GNI!L38</f>
        <v>4511.4974633966331</v>
      </c>
      <c r="G8" s="698">
        <f>GNI!M38</f>
        <v>4870.781963229254</v>
      </c>
      <c r="H8" s="698">
        <f>GNI!N38</f>
        <v>4691.1513927973738</v>
      </c>
      <c r="I8" s="698">
        <f>GNI!O38</f>
        <v>4691.2648879726894</v>
      </c>
      <c r="J8" s="698">
        <f>GNI!P38</f>
        <v>4734.3293206640083</v>
      </c>
      <c r="K8" s="698">
        <f>GNI!Q38</f>
        <v>4937.0503810419132</v>
      </c>
      <c r="L8" s="698">
        <f>GNI!R38</f>
        <v>4949.6629278533774</v>
      </c>
      <c r="M8" s="698">
        <f>GNI!S38</f>
        <v>5231.9632359011412</v>
      </c>
      <c r="N8" s="698">
        <f>GNI!T38</f>
        <v>5209.6650448029204</v>
      </c>
      <c r="O8" s="698">
        <f>GNI!U38</f>
        <v>5607.0153282071724</v>
      </c>
      <c r="P8" s="698">
        <f>GNI!V38</f>
        <v>5828.0901644802334</v>
      </c>
      <c r="Q8" s="698">
        <f>GNI!W38</f>
        <v>5957.0090407982052</v>
      </c>
      <c r="R8" s="698">
        <f>GNI!X38</f>
        <v>6176.9954652564911</v>
      </c>
    </row>
    <row r="9" spans="1:18" ht="21" customHeight="1" x14ac:dyDescent="0.25">
      <c r="A9" s="653" t="s">
        <v>879</v>
      </c>
    </row>
    <row r="10" spans="1:18" s="654" customFormat="1" x14ac:dyDescent="0.2">
      <c r="B10" s="655" t="s">
        <v>1040</v>
      </c>
      <c r="C10" s="713">
        <f>NAInd!I27</f>
        <v>167.94873046875</v>
      </c>
      <c r="D10" s="713">
        <f>NAInd!J27</f>
        <v>169.54299926757813</v>
      </c>
      <c r="E10" s="713">
        <f>NAInd!K27</f>
        <v>173.41671752929688</v>
      </c>
      <c r="F10" s="713">
        <f>NAInd!L27</f>
        <v>174.57536315917969</v>
      </c>
      <c r="G10" s="713">
        <f>NAInd!M27</f>
        <v>179.40956115722656</v>
      </c>
      <c r="H10" s="713">
        <f>NAInd!N27</f>
        <v>167.2939453125</v>
      </c>
      <c r="I10" s="713">
        <f>NAInd!O27</f>
        <v>169.70933532714844</v>
      </c>
      <c r="J10" s="713">
        <f>NAInd!P27</f>
        <v>182.53153991699219</v>
      </c>
      <c r="K10" s="713">
        <f>NAInd!Q27</f>
        <v>181.15132141113281</v>
      </c>
      <c r="L10" s="713">
        <f>NAInd!R27</f>
        <v>176.85736083984375</v>
      </c>
      <c r="M10" s="713">
        <f>NAInd!S27</f>
        <v>183.43232727050781</v>
      </c>
      <c r="N10" s="713">
        <f>NAInd!T27</f>
        <v>181.70811462402344</v>
      </c>
      <c r="O10" s="713">
        <f>NAInd!U27</f>
        <v>184.59962463378906</v>
      </c>
      <c r="P10" s="713">
        <f>NAInd!V27</f>
        <v>187.01173400878906</v>
      </c>
      <c r="Q10" s="713">
        <f>NAInd!W27</f>
        <v>194.59809875488281</v>
      </c>
      <c r="R10" s="713">
        <f>NAInd!X27</f>
        <v>201.65180969238281</v>
      </c>
    </row>
    <row r="11" spans="1:18" s="654" customFormat="1" x14ac:dyDescent="0.2">
      <c r="B11" s="656" t="s">
        <v>880</v>
      </c>
      <c r="C11" s="712"/>
      <c r="D11" s="712">
        <f>(D10/C10-1)*100</f>
        <v>0.94925921403423708</v>
      </c>
      <c r="E11" s="712">
        <f t="shared" ref="E11:R11" si="0">(E10/D10-1)*100</f>
        <v>2.2847998905605849</v>
      </c>
      <c r="F11" s="712">
        <f t="shared" si="0"/>
        <v>0.66812799042115234</v>
      </c>
      <c r="G11" s="712">
        <f t="shared" si="0"/>
        <v>2.7691181106918261</v>
      </c>
      <c r="H11" s="712">
        <f t="shared" si="0"/>
        <v>-6.7530491499887102</v>
      </c>
      <c r="I11" s="712">
        <f t="shared" si="0"/>
        <v>1.4438000192634304</v>
      </c>
      <c r="J11" s="712">
        <f t="shared" si="0"/>
        <v>7.5553914374400177</v>
      </c>
      <c r="K11" s="712">
        <f t="shared" si="0"/>
        <v>-0.75615343325708961</v>
      </c>
      <c r="L11" s="712">
        <f t="shared" si="0"/>
        <v>-2.3703722047622722</v>
      </c>
      <c r="M11" s="712">
        <f t="shared" si="0"/>
        <v>3.7176662590923337</v>
      </c>
      <c r="N11" s="712">
        <f t="shared" si="0"/>
        <v>-0.93997207152133333</v>
      </c>
      <c r="O11" s="712">
        <f t="shared" si="0"/>
        <v>1.5912938262270249</v>
      </c>
      <c r="P11" s="712">
        <f t="shared" si="0"/>
        <v>1.3066707907912534</v>
      </c>
      <c r="Q11" s="712">
        <f t="shared" si="0"/>
        <v>4.0566249953798206</v>
      </c>
      <c r="R11" s="712">
        <f t="shared" si="0"/>
        <v>3.6247584034132307</v>
      </c>
    </row>
    <row r="12" spans="1:18" s="654" customFormat="1" x14ac:dyDescent="0.2">
      <c r="B12" s="711" t="s">
        <v>927</v>
      </c>
      <c r="C12" s="657"/>
      <c r="D12" s="657">
        <f>(NAInd!J29/NAInd!I29-1)*100</f>
        <v>0.94925921403423708</v>
      </c>
      <c r="E12" s="657">
        <f>(NAInd!K29/NAInd!J29-1)*100</f>
        <v>2.2847998905605849</v>
      </c>
      <c r="F12" s="657">
        <f>(NAInd!L29/NAInd!K29-1)*100</f>
        <v>0.66812799042115234</v>
      </c>
      <c r="G12" s="657">
        <f>(NAInd!M29/NAInd!L29-1)*100</f>
        <v>2.7691181106918261</v>
      </c>
      <c r="H12" s="657">
        <f>(NAInd!N29/NAInd!M29-1)*100</f>
        <v>-6.7530491499887102</v>
      </c>
      <c r="I12" s="657">
        <f>(NAInd!O29/NAInd!N29-1)*100</f>
        <v>0.98267239316089938</v>
      </c>
      <c r="J12" s="657">
        <f>(NAInd!P29/NAInd!O29-1)*100</f>
        <v>6.1261901488811832</v>
      </c>
      <c r="K12" s="657">
        <f>(NAInd!Q29/NAInd!P29-1)*100</f>
        <v>-1.5443102915323692</v>
      </c>
      <c r="L12" s="657">
        <f>(NAInd!R29/NAInd!Q29-1)*100</f>
        <v>-3.3606859006270806</v>
      </c>
      <c r="M12" s="657">
        <f>(NAInd!S29/NAInd!R29-1)*100</f>
        <v>4.113806747822002</v>
      </c>
      <c r="N12" s="657">
        <f>(NAInd!T29/NAInd!S29-1)*100</f>
        <v>-0.86143223397181501</v>
      </c>
      <c r="O12" s="657">
        <f>(NAInd!U29/NAInd!T29-1)*100</f>
        <v>1.1094629110352416</v>
      </c>
      <c r="P12" s="657">
        <f>(NAInd!V29/NAInd!U29-1)*100</f>
        <v>2.3228432504429186</v>
      </c>
      <c r="Q12" s="657">
        <f>(NAInd!W29/NAInd!V29-1)*100</f>
        <v>3.5382826302176928</v>
      </c>
      <c r="R12" s="657">
        <f>(NAInd!X29/NAInd!W29-1)*100</f>
        <v>3.4025210205726575</v>
      </c>
    </row>
    <row r="13" spans="1:18" ht="21" customHeight="1" x14ac:dyDescent="0.25">
      <c r="A13" s="718" t="s">
        <v>881</v>
      </c>
      <c r="B13" s="719"/>
    </row>
    <row r="14" spans="1:18" x14ac:dyDescent="0.2">
      <c r="A14" s="719"/>
      <c r="B14" s="720" t="s">
        <v>882</v>
      </c>
      <c r="C14" s="717"/>
      <c r="D14" s="717">
        <f t="array" ref="D14:R14">TRANSPOSE(CpiMaj!B149:B163)*100</f>
        <v>2.0158214202792735</v>
      </c>
      <c r="E14" s="717">
        <v>3.4864502561518407</v>
      </c>
      <c r="F14" s="717">
        <v>5.2528436251659594</v>
      </c>
      <c r="G14" s="717">
        <v>2.6367093779547046</v>
      </c>
      <c r="H14" s="717">
        <v>14.675032901474783</v>
      </c>
      <c r="I14" s="717">
        <v>0.47761890757249681</v>
      </c>
      <c r="J14" s="717">
        <v>1.7677797641152182</v>
      </c>
      <c r="K14" s="717">
        <v>5.3533528099320327</v>
      </c>
      <c r="L14" s="717">
        <v>4.3406294907180509</v>
      </c>
      <c r="M14" s="717">
        <v>1.8507626417214595</v>
      </c>
      <c r="N14" s="717">
        <v>1.0978061006863271</v>
      </c>
      <c r="O14" s="717">
        <v>-2.2364626020622391</v>
      </c>
      <c r="P14" s="717">
        <v>-1.5075571650028041</v>
      </c>
      <c r="Q14" s="717">
        <v>6.3369461392848159E-2</v>
      </c>
      <c r="R14" s="717">
        <v>0.7550963313881276</v>
      </c>
    </row>
    <row r="15" spans="1:18" ht="21" customHeight="1" x14ac:dyDescent="0.25">
      <c r="A15" s="653" t="s">
        <v>883</v>
      </c>
    </row>
    <row r="16" spans="1:18" s="654" customFormat="1" x14ac:dyDescent="0.2">
      <c r="A16" s="658"/>
      <c r="B16" s="658" t="s">
        <v>374</v>
      </c>
      <c r="C16" s="646">
        <f>EmpInst!I16</f>
        <v>10056.280000000001</v>
      </c>
      <c r="D16" s="646">
        <f>EmpInst!J16</f>
        <v>10234.530000000001</v>
      </c>
      <c r="E16" s="646">
        <f>EmpInst!K16</f>
        <v>9835.77</v>
      </c>
      <c r="F16" s="646">
        <f>EmpInst!L16</f>
        <v>10210.420000000002</v>
      </c>
      <c r="G16" s="646">
        <f>EmpInst!M16</f>
        <v>10539.780000000002</v>
      </c>
      <c r="H16" s="646">
        <f>EmpInst!N16</f>
        <v>10468.52</v>
      </c>
      <c r="I16" s="646">
        <f>EmpInst!O16</f>
        <v>10429.15</v>
      </c>
      <c r="J16" s="646">
        <f>EmpInst!P16</f>
        <v>10974.15</v>
      </c>
      <c r="K16" s="646">
        <f>EmpInst!Q16</f>
        <v>10688.519999999999</v>
      </c>
      <c r="L16" s="646">
        <f>EmpInst!R16</f>
        <v>10803.65</v>
      </c>
      <c r="M16" s="646">
        <f>EmpInst!S16</f>
        <v>10924.02</v>
      </c>
      <c r="N16" s="646">
        <f>EmpInst!T16</f>
        <v>10856.78</v>
      </c>
      <c r="O16" s="646">
        <f>EmpInst!U16</f>
        <v>10752.63</v>
      </c>
      <c r="P16" s="646">
        <f>EmpInst!V16</f>
        <v>11039.78</v>
      </c>
      <c r="Q16" s="646">
        <f>EmpInst!W16</f>
        <v>11135.78</v>
      </c>
      <c r="R16" s="646">
        <f>EmpInst!X16</f>
        <v>11307.29</v>
      </c>
    </row>
    <row r="17" spans="1:18" s="530" customFormat="1" x14ac:dyDescent="0.2">
      <c r="A17" s="687"/>
      <c r="B17" s="688" t="s">
        <v>884</v>
      </c>
      <c r="C17" s="689"/>
      <c r="D17" s="690">
        <f t="shared" ref="D17:R17" si="1">(D16/C16-1)*100</f>
        <v>1.7725242336132263</v>
      </c>
      <c r="E17" s="690">
        <f t="shared" si="1"/>
        <v>-3.8962219076010385</v>
      </c>
      <c r="F17" s="690">
        <f t="shared" si="1"/>
        <v>3.8090561288033564</v>
      </c>
      <c r="G17" s="690">
        <f t="shared" si="1"/>
        <v>3.2257243090881627</v>
      </c>
      <c r="H17" s="690">
        <f t="shared" si="1"/>
        <v>-0.67610519384656564</v>
      </c>
      <c r="I17" s="690">
        <f t="shared" si="1"/>
        <v>-0.37607990432267924</v>
      </c>
      <c r="J17" s="690">
        <f t="shared" si="1"/>
        <v>5.225737476208514</v>
      </c>
      <c r="K17" s="690">
        <f t="shared" si="1"/>
        <v>-2.6027528327934424</v>
      </c>
      <c r="L17" s="690">
        <f t="shared" si="1"/>
        <v>1.0771369656416452</v>
      </c>
      <c r="M17" s="690">
        <f t="shared" si="1"/>
        <v>1.1141604920559267</v>
      </c>
      <c r="N17" s="690">
        <f t="shared" si="1"/>
        <v>-0.61552432163251014</v>
      </c>
      <c r="O17" s="690">
        <f t="shared" si="1"/>
        <v>-0.95930837688523729</v>
      </c>
      <c r="P17" s="690">
        <f t="shared" si="1"/>
        <v>2.6705094474561264</v>
      </c>
      <c r="Q17" s="690">
        <f t="shared" si="1"/>
        <v>0.86958254602900187</v>
      </c>
      <c r="R17" s="690">
        <f t="shared" si="1"/>
        <v>1.5401705134260979</v>
      </c>
    </row>
    <row r="18" spans="1:18" x14ac:dyDescent="0.2">
      <c r="A18" s="510"/>
      <c r="B18" s="659" t="s">
        <v>885</v>
      </c>
      <c r="C18" s="646">
        <f>EmpInst!I3+EmpInst!I5</f>
        <v>3914.51</v>
      </c>
      <c r="D18" s="646">
        <f>EmpInst!J3+EmpInst!J5</f>
        <v>4120.2700000000004</v>
      </c>
      <c r="E18" s="646">
        <f>EmpInst!K3+EmpInst!K5</f>
        <v>3539.6400000000003</v>
      </c>
      <c r="F18" s="646">
        <f>EmpInst!L3+EmpInst!L5</f>
        <v>3784.1600000000008</v>
      </c>
      <c r="G18" s="646">
        <f>EmpInst!M3+EmpInst!M5</f>
        <v>4030.0200000000004</v>
      </c>
      <c r="H18" s="646">
        <f>EmpInst!N3+EmpInst!N5</f>
        <v>4137.5200000000004</v>
      </c>
      <c r="I18" s="646">
        <f>EmpInst!O3+EmpInst!O5</f>
        <v>4210.8900000000003</v>
      </c>
      <c r="J18" s="646">
        <f>EmpInst!P3+EmpInst!P5</f>
        <v>4802.76</v>
      </c>
      <c r="K18" s="646">
        <f>EmpInst!Q3+EmpInst!Q5</f>
        <v>4452.1400000000003</v>
      </c>
      <c r="L18" s="646">
        <f>EmpInst!R3+EmpInst!R5</f>
        <v>4430.0200000000004</v>
      </c>
      <c r="M18" s="646">
        <f>EmpInst!S3+EmpInst!S5</f>
        <v>4513.2700000000004</v>
      </c>
      <c r="N18" s="646">
        <f>EmpInst!T3+EmpInst!T5</f>
        <v>4410.5200000000004</v>
      </c>
      <c r="O18" s="646">
        <f>EmpInst!U3+EmpInst!U5</f>
        <v>4147.75</v>
      </c>
      <c r="P18" s="646">
        <f>EmpInst!V3+EmpInst!V5</f>
        <v>4196.5200000000004</v>
      </c>
      <c r="Q18" s="646">
        <f>EmpInst!W3+EmpInst!W5</f>
        <v>4181.1500000000005</v>
      </c>
      <c r="R18" s="646">
        <f>EmpInst!X3+EmpInst!X5</f>
        <v>4185.9000000000005</v>
      </c>
    </row>
    <row r="19" spans="1:18" s="530" customFormat="1" x14ac:dyDescent="0.2">
      <c r="A19" s="687"/>
      <c r="B19" s="691" t="s">
        <v>884</v>
      </c>
      <c r="C19" s="689"/>
      <c r="D19" s="690">
        <f t="shared" ref="D19" si="2">(D18/C18-1)*100</f>
        <v>5.2563411512552172</v>
      </c>
      <c r="E19" s="690">
        <f t="shared" ref="E19" si="3">(E18/D18-1)*100</f>
        <v>-14.092037657726319</v>
      </c>
      <c r="F19" s="690">
        <f t="shared" ref="F19" si="4">(F18/E18-1)*100</f>
        <v>6.9080471460374548</v>
      </c>
      <c r="G19" s="690">
        <f t="shared" ref="G19" si="5">(G18/F18-1)*100</f>
        <v>6.4970825757896034</v>
      </c>
      <c r="H19" s="690">
        <f t="shared" ref="H19" si="6">(H18/G18-1)*100</f>
        <v>2.6674805584091299</v>
      </c>
      <c r="I19" s="690">
        <f t="shared" ref="I19" si="7">(I18/H18-1)*100</f>
        <v>1.7732844795916414</v>
      </c>
      <c r="J19" s="690">
        <f t="shared" ref="J19" si="8">(J18/I18-1)*100</f>
        <v>14.055698439047326</v>
      </c>
      <c r="K19" s="690">
        <f t="shared" ref="K19" si="9">(K18/J18-1)*100</f>
        <v>-7.3003856116066519</v>
      </c>
      <c r="L19" s="690">
        <f t="shared" ref="L19" si="10">(L18/K18-1)*100</f>
        <v>-0.49683972202131388</v>
      </c>
      <c r="M19" s="690">
        <f t="shared" ref="M19" si="11">(M18/L18-1)*100</f>
        <v>1.879224021561976</v>
      </c>
      <c r="N19" s="690">
        <f t="shared" ref="N19" si="12">(N18/M18-1)*100</f>
        <v>-2.2766198343994515</v>
      </c>
      <c r="O19" s="690">
        <f t="shared" ref="O19" si="13">(O18/N18-1)*100</f>
        <v>-5.9578008942256293</v>
      </c>
      <c r="P19" s="690">
        <f t="shared" ref="P19:R19" si="14">(P18/O18-1)*100</f>
        <v>1.1758182146947238</v>
      </c>
      <c r="Q19" s="690">
        <f t="shared" si="14"/>
        <v>-0.36625585008530637</v>
      </c>
      <c r="R19" s="690">
        <f t="shared" si="14"/>
        <v>0.11360510864235618</v>
      </c>
    </row>
    <row r="20" spans="1:18" x14ac:dyDescent="0.2">
      <c r="A20" s="510"/>
      <c r="B20" s="659" t="s">
        <v>886</v>
      </c>
      <c r="C20" s="646">
        <f>EmpInst!I4+EmpInst!I6+EmpInst!I7+EmpInst!I8</f>
        <v>2624.63</v>
      </c>
      <c r="D20" s="646">
        <f>EmpInst!J4+EmpInst!J6+EmpInst!J7+EmpInst!J8</f>
        <v>2773.25</v>
      </c>
      <c r="E20" s="646">
        <f>EmpInst!K4+EmpInst!K6+EmpInst!K7+EmpInst!K8</f>
        <v>2896.88</v>
      </c>
      <c r="F20" s="646">
        <f>EmpInst!L4+EmpInst!L6+EmpInst!L7+EmpInst!L8</f>
        <v>3221.5</v>
      </c>
      <c r="G20" s="646">
        <f>EmpInst!M4+EmpInst!M6+EmpInst!M7+EmpInst!M8</f>
        <v>3312.25</v>
      </c>
      <c r="H20" s="646">
        <f>EmpInst!N4+EmpInst!N6+EmpInst!N7+EmpInst!N8</f>
        <v>3325.25</v>
      </c>
      <c r="I20" s="646">
        <f>EmpInst!O4+EmpInst!O6+EmpInst!O7+EmpInst!O8</f>
        <v>3321</v>
      </c>
      <c r="J20" s="646">
        <f>EmpInst!P4+EmpInst!P6+EmpInst!P7+EmpInst!P8</f>
        <v>3327</v>
      </c>
      <c r="K20" s="646">
        <f>EmpInst!Q4+EmpInst!Q6+EmpInst!Q7+EmpInst!Q8</f>
        <v>3383.75</v>
      </c>
      <c r="L20" s="646">
        <f>EmpInst!R4+EmpInst!R6+EmpInst!R7+EmpInst!R8</f>
        <v>3418.25</v>
      </c>
      <c r="M20" s="646">
        <f>EmpInst!S4+EmpInst!S6+EmpInst!S7+EmpInst!S8</f>
        <v>3463.75</v>
      </c>
      <c r="N20" s="646">
        <f>EmpInst!T4+EmpInst!T6+EmpInst!T7+EmpInst!T8</f>
        <v>3467.5</v>
      </c>
      <c r="O20" s="646">
        <f>EmpInst!U4+EmpInst!U6+EmpInst!U7+EmpInst!U8</f>
        <v>3510.75</v>
      </c>
      <c r="P20" s="646">
        <f>EmpInst!V4+EmpInst!V6+EmpInst!V7+EmpInst!V8</f>
        <v>3580.75</v>
      </c>
      <c r="Q20" s="646">
        <f>EmpInst!W4+EmpInst!W6+EmpInst!W7+EmpInst!W8</f>
        <v>3623.75</v>
      </c>
      <c r="R20" s="646">
        <f>EmpInst!X4+EmpInst!X6+EmpInst!X7+EmpInst!X8</f>
        <v>3755.25</v>
      </c>
    </row>
    <row r="21" spans="1:18" s="530" customFormat="1" x14ac:dyDescent="0.2">
      <c r="A21" s="687"/>
      <c r="B21" s="691" t="s">
        <v>884</v>
      </c>
      <c r="C21" s="689"/>
      <c r="D21" s="690">
        <f t="shared" ref="D21" si="15">(D20/C20-1)*100</f>
        <v>5.6625124303235186</v>
      </c>
      <c r="E21" s="690">
        <f t="shared" ref="E21" si="16">(E20/D20-1)*100</f>
        <v>4.4579464527179313</v>
      </c>
      <c r="F21" s="690">
        <f t="shared" ref="F21" si="17">(F20/E20-1)*100</f>
        <v>11.205849051393212</v>
      </c>
      <c r="G21" s="690">
        <f t="shared" ref="G21" si="18">(G20/F20-1)*100</f>
        <v>2.8170107092969188</v>
      </c>
      <c r="H21" s="690">
        <f t="shared" ref="H21" si="19">(H20/G20-1)*100</f>
        <v>0.39248245150578231</v>
      </c>
      <c r="I21" s="690">
        <f t="shared" ref="I21" si="20">(I20/H20-1)*100</f>
        <v>-0.12780993910231908</v>
      </c>
      <c r="J21" s="690">
        <f t="shared" ref="J21" si="21">(J20/I20-1)*100</f>
        <v>0.18066847335140857</v>
      </c>
      <c r="K21" s="690">
        <f t="shared" ref="K21" si="22">(K20/J20-1)*100</f>
        <v>1.7057409077246843</v>
      </c>
      <c r="L21" s="690">
        <f t="shared" ref="L21" si="23">(L20/K20-1)*100</f>
        <v>1.0195788695973373</v>
      </c>
      <c r="M21" s="690">
        <f t="shared" ref="M21" si="24">(M20/L20-1)*100</f>
        <v>1.3310904702698689</v>
      </c>
      <c r="N21" s="690">
        <f t="shared" ref="N21" si="25">(N20/M20-1)*100</f>
        <v>0.10826416456153343</v>
      </c>
      <c r="O21" s="690">
        <f t="shared" ref="O21" si="26">(O20/N20-1)*100</f>
        <v>1.2472963229992695</v>
      </c>
      <c r="P21" s="690">
        <f t="shared" ref="P21:R21" si="27">(P20/O20-1)*100</f>
        <v>1.9938759524318117</v>
      </c>
      <c r="Q21" s="690">
        <f t="shared" si="27"/>
        <v>1.2008657404175116</v>
      </c>
      <c r="R21" s="690">
        <f t="shared" si="27"/>
        <v>3.6288375301828157</v>
      </c>
    </row>
    <row r="22" spans="1:18" s="654" customFormat="1" x14ac:dyDescent="0.2">
      <c r="A22" s="658"/>
      <c r="B22" s="658" t="s">
        <v>887</v>
      </c>
      <c r="C22" s="646">
        <f>EmpInst!I52</f>
        <v>8349.4900698866768</v>
      </c>
      <c r="D22" s="646">
        <f>EmpInst!J52</f>
        <v>8658.7884348377502</v>
      </c>
      <c r="E22" s="646">
        <f>EmpInst!K52</f>
        <v>9274.3272768680035</v>
      </c>
      <c r="F22" s="646">
        <f>EmpInst!L52</f>
        <v>9347.9386744130006</v>
      </c>
      <c r="G22" s="646">
        <f>EmpInst!M52</f>
        <v>9266.0321183174583</v>
      </c>
      <c r="H22" s="646">
        <f>EmpInst!N52</f>
        <v>9302.207952986666</v>
      </c>
      <c r="I22" s="646">
        <f>EmpInst!O52</f>
        <v>9447.822689289158</v>
      </c>
      <c r="J22" s="646">
        <f>EmpInst!P52</f>
        <v>9104.439068173846</v>
      </c>
      <c r="K22" s="646">
        <f>EmpInst!Q52</f>
        <v>9560.3460535228478</v>
      </c>
      <c r="L22" s="646">
        <f>EmpInst!R52</f>
        <v>9496.6978752551222</v>
      </c>
      <c r="M22" s="646">
        <f>EmpInst!S52</f>
        <v>9614.8395920183229</v>
      </c>
      <c r="N22" s="646">
        <f>EmpInst!T52</f>
        <v>9789.1207153502237</v>
      </c>
      <c r="O22" s="646">
        <f>EmpInst!U52</f>
        <v>10173.193906979035</v>
      </c>
      <c r="P22" s="646">
        <f>EmpInst!V52</f>
        <v>10548.589736389673</v>
      </c>
      <c r="Q22" s="646">
        <f>EmpInst!W52</f>
        <v>10892.945981332243</v>
      </c>
      <c r="R22" s="646">
        <f>EmpInst!X52</f>
        <v>11198.282700806294</v>
      </c>
    </row>
    <row r="23" spans="1:18" s="530" customFormat="1" x14ac:dyDescent="0.2">
      <c r="A23" s="687"/>
      <c r="B23" s="688" t="s">
        <v>884</v>
      </c>
      <c r="C23" s="689"/>
      <c r="D23" s="690">
        <f>(D22/C22-1)*100</f>
        <v>3.7043982609978876</v>
      </c>
      <c r="E23" s="690">
        <f>(E22/D22-1)*100</f>
        <v>7.1088333738897669</v>
      </c>
      <c r="F23" s="690">
        <f t="shared" ref="F23" si="28">(F22/E22-1)*100</f>
        <v>0.79371145040998403</v>
      </c>
      <c r="G23" s="690">
        <f t="shared" ref="G23" si="29">(G22/F22-1)*100</f>
        <v>-0.8761991167072547</v>
      </c>
      <c r="H23" s="690">
        <f t="shared" ref="H23" si="30">(H22/G22-1)*100</f>
        <v>0.39041343918606586</v>
      </c>
      <c r="I23" s="690">
        <f t="shared" ref="I23" si="31">(I22/H22-1)*100</f>
        <v>1.5653782095436775</v>
      </c>
      <c r="J23" s="690">
        <f t="shared" ref="J23" si="32">(J22/I22-1)*100</f>
        <v>-3.6345265190529052</v>
      </c>
      <c r="K23" s="690">
        <f t="shared" ref="K23" si="33">(K22/J22-1)*100</f>
        <v>5.0075241531650772</v>
      </c>
      <c r="L23" s="690">
        <f t="shared" ref="L23" si="34">(L22/K22-1)*100</f>
        <v>-0.66575182437326186</v>
      </c>
      <c r="M23" s="690">
        <f t="shared" ref="M23" si="35">(M22/L22-1)*100</f>
        <v>1.2440294333363466</v>
      </c>
      <c r="N23" s="690">
        <f t="shared" ref="N23" si="36">(N22/M22-1)*100</f>
        <v>1.8126264267224856</v>
      </c>
      <c r="O23" s="690">
        <f t="shared" ref="O23" si="37">(O22/N22-1)*100</f>
        <v>3.9234697660490481</v>
      </c>
      <c r="P23" s="690">
        <f t="shared" ref="P23:R23" si="38">(P22/O22-1)*100</f>
        <v>3.690048895589304</v>
      </c>
      <c r="Q23" s="690">
        <f t="shared" si="38"/>
        <v>3.2644766129697578</v>
      </c>
      <c r="R23" s="690">
        <f t="shared" si="38"/>
        <v>2.8030683342901153</v>
      </c>
    </row>
    <row r="24" spans="1:18" x14ac:dyDescent="0.2">
      <c r="A24" s="510"/>
      <c r="B24" s="659" t="s">
        <v>1170</v>
      </c>
      <c r="C24" s="646">
        <f>(EmpInst!I21+EmpInst!I23)*1000/SumInd!C18</f>
        <v>4635.6887579799259</v>
      </c>
      <c r="D24" s="646">
        <f>(EmpInst!J21+EmpInst!J23)*1000/SumInd!D18</f>
        <v>4437.0587364420298</v>
      </c>
      <c r="E24" s="646">
        <f>(EmpInst!K21+EmpInst!K23)*1000/SumInd!E18</f>
        <v>5061.6475121763788</v>
      </c>
      <c r="F24" s="646">
        <f>(EmpInst!L21+EmpInst!L23)*1000/SumInd!F18</f>
        <v>5102.3714642087016</v>
      </c>
      <c r="G24" s="646">
        <f>(EmpInst!M21+EmpInst!M23)*1000/SumInd!G18</f>
        <v>5220.5274415511585</v>
      </c>
      <c r="H24" s="646">
        <f>(EmpInst!N21+EmpInst!N23)*1000/SumInd!H18</f>
        <v>5285.9587385680306</v>
      </c>
      <c r="I24" s="646">
        <f>(EmpInst!O21+EmpInst!O23)*1000/SumInd!I18</f>
        <v>5317.9399129400199</v>
      </c>
      <c r="J24" s="646">
        <f>(EmpInst!P21+EmpInst!P23)*1000/SumInd!J18</f>
        <v>4857.32578767209</v>
      </c>
      <c r="K24" s="646">
        <f>(EmpInst!Q21+EmpInst!Q23)*1000/SumInd!K18</f>
        <v>5337.3074521466078</v>
      </c>
      <c r="L24" s="646">
        <f>(EmpInst!R21+EmpInst!R23)*1000/SumInd!L18</f>
        <v>5242.9086098934085</v>
      </c>
      <c r="M24" s="646">
        <f>(EmpInst!S21+EmpInst!S23)*1000/SumInd!M18</f>
        <v>5291.1281620643122</v>
      </c>
      <c r="N24" s="646">
        <f>(EmpInst!T21+EmpInst!T23)*1000/SumInd!N18</f>
        <v>5554.4538965926913</v>
      </c>
      <c r="O24" s="646">
        <f>(EmpInst!U21+EmpInst!U23)*1000/SumInd!O18</f>
        <v>5789.0687722259054</v>
      </c>
      <c r="P24" s="646">
        <f>(EmpInst!V21+EmpInst!V23)*1000/SumInd!P18</f>
        <v>5987.1345781742948</v>
      </c>
      <c r="Q24" s="646">
        <f>(EmpInst!W21+EmpInst!W23)*1000/SumInd!Q18</f>
        <v>6321.8157683890786</v>
      </c>
      <c r="R24" s="646">
        <f>(EmpInst!X21+EmpInst!X23)*1000/SumInd!R18</f>
        <v>6722.1768317446649</v>
      </c>
    </row>
    <row r="25" spans="1:18" s="530" customFormat="1" x14ac:dyDescent="0.2">
      <c r="A25" s="687"/>
      <c r="B25" s="691" t="s">
        <v>884</v>
      </c>
      <c r="C25" s="689"/>
      <c r="D25" s="690">
        <f t="shared" ref="D25" si="39">(D24/C24-1)*100</f>
        <v>-4.2848006393003013</v>
      </c>
      <c r="E25" s="690">
        <f t="shared" ref="E25" si="40">(E24/D24-1)*100</f>
        <v>14.076639793035328</v>
      </c>
      <c r="F25" s="690">
        <f t="shared" ref="F25" si="41">(F24/E24-1)*100</f>
        <v>0.80455922571369687</v>
      </c>
      <c r="G25" s="690">
        <f t="shared" ref="G25" si="42">(G24/F24-1)*100</f>
        <v>2.3157070819182612</v>
      </c>
      <c r="H25" s="690">
        <f t="shared" ref="H25" si="43">(H24/G24-1)*100</f>
        <v>1.2533464817384488</v>
      </c>
      <c r="I25" s="690">
        <f t="shared" ref="I25" si="44">(I24/H24-1)*100</f>
        <v>0.60502126395056699</v>
      </c>
      <c r="J25" s="690">
        <f t="shared" ref="J25" si="45">(J24/I24-1)*100</f>
        <v>-8.6615142857693446</v>
      </c>
      <c r="K25" s="690">
        <f t="shared" ref="K25" si="46">(K24/J24-1)*100</f>
        <v>9.8816032824628142</v>
      </c>
      <c r="L25" s="690">
        <f t="shared" ref="L25" si="47">(L24/K24-1)*100</f>
        <v>-1.7686603797806955</v>
      </c>
      <c r="M25" s="690">
        <f t="shared" ref="M25" si="48">(M24/L24-1)*100</f>
        <v>0.91970995031103175</v>
      </c>
      <c r="N25" s="690">
        <f t="shared" ref="N25" si="49">(N24/M24-1)*100</f>
        <v>4.9767408095751753</v>
      </c>
      <c r="O25" s="690">
        <f t="shared" ref="O25" si="50">(O24/N24-1)*100</f>
        <v>4.2239053559727235</v>
      </c>
      <c r="P25" s="690">
        <f t="shared" ref="P25:R25" si="51">(P24/O24-1)*100</f>
        <v>3.4213759369839503</v>
      </c>
      <c r="Q25" s="690">
        <f t="shared" si="51"/>
        <v>5.590006134735015</v>
      </c>
      <c r="R25" s="690">
        <f t="shared" si="51"/>
        <v>6.3330074463338271</v>
      </c>
    </row>
    <row r="26" spans="1:18" x14ac:dyDescent="0.2">
      <c r="A26" s="510"/>
      <c r="B26" s="659" t="s">
        <v>886</v>
      </c>
      <c r="C26" s="646">
        <f>(EmpInst!I22+EmpInst!I24+EmpInst!I25+EmpInst!I26)*1000/SumInd!C20</f>
        <v>11524.37867432743</v>
      </c>
      <c r="D26" s="646">
        <f>(EmpInst!J22+EmpInst!J24+EmpInst!J25+EmpInst!J26)*1000/SumInd!D20</f>
        <v>12742.601640674298</v>
      </c>
      <c r="E26" s="646">
        <f>(EmpInst!K22+EmpInst!K24+EmpInst!K25+EmpInst!K26)*1000/SumInd!E20</f>
        <v>12654.379884565464</v>
      </c>
      <c r="F26" s="646">
        <f>(EmpInst!L22+EmpInst!L24+EmpInst!L25+EmpInst!L26)*1000/SumInd!F20</f>
        <v>12345.134254229397</v>
      </c>
      <c r="G26" s="646">
        <f>(EmpInst!M22+EmpInst!M24+EmpInst!M25+EmpInst!M26)*1000/SumInd!G20</f>
        <v>12132.758698769718</v>
      </c>
      <c r="H26" s="646">
        <f>(EmpInst!N22+EmpInst!N24+EmpInst!N25+EmpInst!N26)*1000/SumInd!H20</f>
        <v>12387.937749041428</v>
      </c>
      <c r="I26" s="646">
        <f>(EmpInst!O22+EmpInst!O24+EmpInst!O25+EmpInst!O26)*1000/SumInd!I20</f>
        <v>12705.392953929539</v>
      </c>
      <c r="J26" s="646">
        <f>(EmpInst!P22+EmpInst!P24+EmpInst!P25+EmpInst!P26)*1000/SumInd!J20</f>
        <v>13004.433423504659</v>
      </c>
      <c r="K26" s="646">
        <f>(EmpInst!Q22+EmpInst!Q24+EmpInst!Q25+EmpInst!Q26)*1000/SumInd!K20</f>
        <v>13049.170299224234</v>
      </c>
      <c r="L26" s="646">
        <f>(EmpInst!R22+EmpInst!R24+EmpInst!R25+EmpInst!R26)*1000/SumInd!L20</f>
        <v>12982.479338842975</v>
      </c>
      <c r="M26" s="646">
        <f>(EmpInst!S22+EmpInst!S24+EmpInst!S25+EmpInst!S26)*1000/SumInd!M20</f>
        <v>13258.771562612776</v>
      </c>
      <c r="N26" s="646">
        <f>(EmpInst!T22+EmpInst!T24+EmpInst!T25+EmpInst!T26)*1000/SumInd!N20</f>
        <v>13265.505407354001</v>
      </c>
      <c r="O26" s="646">
        <f>(EmpInst!U22+EmpInst!U24+EmpInst!U25+EmpInst!U26)*1000/SumInd!O20</f>
        <v>13672.611265399131</v>
      </c>
      <c r="P26" s="646">
        <f>(EmpInst!V22+EmpInst!V24+EmpInst!V25+EmpInst!V26)*1000/SumInd!P20</f>
        <v>14270.20875514906</v>
      </c>
      <c r="Q26" s="646">
        <f>(EmpInst!W22+EmpInst!W24+EmpInst!W25+EmpInst!W26)*1000/SumInd!Q20</f>
        <v>14560.885822697479</v>
      </c>
      <c r="R26" s="646">
        <f>(EmpInst!X22+EmpInst!X24+EmpInst!X25+EmpInst!X26)*1000/SumInd!R20</f>
        <v>14896.677984155516</v>
      </c>
    </row>
    <row r="27" spans="1:18" s="530" customFormat="1" x14ac:dyDescent="0.2">
      <c r="A27" s="687"/>
      <c r="B27" s="691" t="s">
        <v>884</v>
      </c>
      <c r="C27" s="689"/>
      <c r="D27" s="690">
        <f t="shared" ref="D27" si="52">(D26/C26-1)*100</f>
        <v>10.570834235607629</v>
      </c>
      <c r="E27" s="690">
        <f t="shared" ref="E27" si="53">(E26/D26-1)*100</f>
        <v>-0.6923370799510109</v>
      </c>
      <c r="F27" s="690">
        <f t="shared" ref="F27" si="54">(F26/E26-1)*100</f>
        <v>-2.4437833632073414</v>
      </c>
      <c r="G27" s="690">
        <f t="shared" ref="G27" si="55">(G26/F26-1)*100</f>
        <v>-1.7203179089520182</v>
      </c>
      <c r="H27" s="690">
        <f t="shared" ref="H27" si="56">(H26/G26-1)*100</f>
        <v>2.1032236493550904</v>
      </c>
      <c r="I27" s="690">
        <f t="shared" ref="I27" si="57">(I26/H26-1)*100</f>
        <v>2.5626154354277064</v>
      </c>
      <c r="J27" s="690">
        <f t="shared" ref="J27" si="58">(J26/I26-1)*100</f>
        <v>2.3536499080308415</v>
      </c>
      <c r="K27" s="690">
        <f t="shared" ref="K27" si="59">(K26/J26-1)*100</f>
        <v>0.34401249376012633</v>
      </c>
      <c r="L27" s="690">
        <f t="shared" ref="L27" si="60">(L26/K26-1)*100</f>
        <v>-0.51107433539451241</v>
      </c>
      <c r="M27" s="690">
        <f t="shared" ref="M27" si="61">(M26/L26-1)*100</f>
        <v>2.1281930558760598</v>
      </c>
      <c r="N27" s="690">
        <f t="shared" ref="N27" si="62">(N26/M26-1)*100</f>
        <v>5.0787847949762543E-2</v>
      </c>
      <c r="O27" s="690">
        <f t="shared" ref="O27" si="63">(O26/N26-1)*100</f>
        <v>3.0689057487356841</v>
      </c>
      <c r="P27" s="690">
        <f t="shared" ref="P27:R27" si="64">(P26/O26-1)*100</f>
        <v>4.3707634053946398</v>
      </c>
      <c r="Q27" s="690">
        <f t="shared" si="64"/>
        <v>2.0369503525555333</v>
      </c>
      <c r="R27" s="690">
        <f t="shared" si="64"/>
        <v>2.3061245417816956</v>
      </c>
    </row>
    <row r="28" spans="1:18" s="654" customFormat="1" x14ac:dyDescent="0.2">
      <c r="A28" s="658"/>
      <c r="B28" s="658" t="s">
        <v>888</v>
      </c>
      <c r="C28" s="646">
        <f>EmpInst!I70</f>
        <v>8369.9605270551747</v>
      </c>
      <c r="D28" s="646">
        <f>EmpInst!J70</f>
        <v>8658.7884348377502</v>
      </c>
      <c r="E28" s="646">
        <f>EmpInst!K70</f>
        <v>9252.6033012048338</v>
      </c>
      <c r="F28" s="646">
        <f>EmpInst!L70</f>
        <v>9237.6864974719338</v>
      </c>
      <c r="G28" s="646">
        <f>EmpInst!M70</f>
        <v>9073.6251204547025</v>
      </c>
      <c r="H28" s="646">
        <f>EmpInst!N70</f>
        <v>9049.026427048886</v>
      </c>
      <c r="I28" s="646">
        <f>EmpInst!O70</f>
        <v>9054.5324892099925</v>
      </c>
      <c r="J28" s="646">
        <f>EmpInst!P70</f>
        <v>8596.4877290664172</v>
      </c>
      <c r="K28" s="646">
        <f>EmpInst!Q70</f>
        <v>8816.840252536138</v>
      </c>
      <c r="L28" s="646">
        <f>EmpInst!R70</f>
        <v>8723.512372471052</v>
      </c>
      <c r="M28" s="646">
        <f>EmpInst!S70</f>
        <v>8806.7106012196509</v>
      </c>
      <c r="N28" s="646">
        <f>EmpInst!T70</f>
        <v>8858.3916388376401</v>
      </c>
      <c r="O28" s="646">
        <f>EmpInst!U70</f>
        <v>9146.5195989017011</v>
      </c>
      <c r="P28" s="646">
        <f>EmpInst!V70</f>
        <v>9524.0544119928563</v>
      </c>
      <c r="Q28" s="646">
        <f>EmpInst!W70</f>
        <v>9671.2458028275832</v>
      </c>
      <c r="R28" s="646">
        <f>EmpInst!X70</f>
        <v>9832.8411894742421</v>
      </c>
    </row>
    <row r="29" spans="1:18" s="695" customFormat="1" ht="20.100000000000001" customHeight="1" x14ac:dyDescent="0.2">
      <c r="A29" s="692"/>
      <c r="B29" s="693" t="s">
        <v>884</v>
      </c>
      <c r="C29" s="694"/>
      <c r="D29" s="694">
        <f t="shared" ref="D29" si="65">(D28/C28-1)*100</f>
        <v>3.4507678602421654</v>
      </c>
      <c r="E29" s="694">
        <f t="shared" ref="E29" si="66">(E28/D28-1)*100</f>
        <v>6.8579440511322698</v>
      </c>
      <c r="F29" s="694">
        <f t="shared" ref="F29" si="67">(F28/E28-1)*100</f>
        <v>-0.16121737036923767</v>
      </c>
      <c r="G29" s="694">
        <f t="shared" ref="G29" si="68">(G28/F28-1)*100</f>
        <v>-1.7760007017138979</v>
      </c>
      <c r="H29" s="694">
        <f t="shared" ref="H29" si="69">(H28/G28-1)*100</f>
        <v>-0.2711010547522319</v>
      </c>
      <c r="I29" s="694">
        <f t="shared" ref="I29" si="70">(I28/H28-1)*100</f>
        <v>6.0847011614950652E-2</v>
      </c>
      <c r="J29" s="694">
        <f t="shared" ref="J29" si="71">(J28/I28-1)*100</f>
        <v>-5.0587345143375817</v>
      </c>
      <c r="K29" s="694">
        <f t="shared" ref="K29" si="72">(K28/J28-1)*100</f>
        <v>2.5632855000149224</v>
      </c>
      <c r="L29" s="694">
        <f t="shared" ref="L29" si="73">(L28/K28-1)*100</f>
        <v>-1.0585184418901106</v>
      </c>
      <c r="M29" s="694">
        <f t="shared" ref="M29" si="74">(M28/L28-1)*100</f>
        <v>0.95372397259558817</v>
      </c>
      <c r="N29" s="694">
        <f t="shared" ref="N29" si="75">(N28/M28-1)*100</f>
        <v>0.58683701506929697</v>
      </c>
      <c r="O29" s="694">
        <f t="shared" ref="O29" si="76">(O28/N28-1)*100</f>
        <v>3.2525990248706949</v>
      </c>
      <c r="P29" s="694">
        <f t="shared" ref="P29:R29" si="77">(P28/O28-1)*100</f>
        <v>4.1276335660669128</v>
      </c>
      <c r="Q29" s="694">
        <f t="shared" si="77"/>
        <v>1.5454698646973464</v>
      </c>
      <c r="R29" s="694">
        <f t="shared" si="77"/>
        <v>1.6708849091542355</v>
      </c>
    </row>
    <row r="30" spans="1:18" ht="21" customHeight="1" x14ac:dyDescent="0.25">
      <c r="A30" s="653" t="s">
        <v>889</v>
      </c>
    </row>
    <row r="31" spans="1:18" x14ac:dyDescent="0.2">
      <c r="B31" s="661" t="s">
        <v>596</v>
      </c>
      <c r="C31" s="514"/>
      <c r="D31" s="514">
        <f>GFSsum!B3</f>
        <v>70.357393000000002</v>
      </c>
      <c r="E31" s="514">
        <f>GFSsum!C3</f>
        <v>86.981986000000006</v>
      </c>
      <c r="F31" s="514">
        <f>GFSsum!D3</f>
        <v>87.917874999999995</v>
      </c>
      <c r="G31" s="514">
        <f>GFSsum!E3</f>
        <v>101.58884999999999</v>
      </c>
      <c r="H31" s="514">
        <f>GFSsum!F3</f>
        <v>99.647745</v>
      </c>
      <c r="I31" s="514">
        <f>GFSsum!G3</f>
        <v>97.651175000000009</v>
      </c>
      <c r="J31" s="514">
        <f>GFSsum!H3</f>
        <v>101.03765300000001</v>
      </c>
      <c r="K31" s="514">
        <f>GFSsum!I3</f>
        <v>100.020471</v>
      </c>
      <c r="L31" s="514">
        <f>GFSsum!J3</f>
        <v>94.781758999999994</v>
      </c>
      <c r="M31" s="514">
        <f>GFSsum!K3</f>
        <v>102.08296899999999</v>
      </c>
      <c r="N31" s="514">
        <f>GFSsum!L3</f>
        <v>97.475677999999988</v>
      </c>
      <c r="O31" s="514">
        <f>GFSsum!M3</f>
        <v>108.560078</v>
      </c>
      <c r="P31" s="514">
        <f>GFSsum!N3</f>
        <v>122.36499499999999</v>
      </c>
      <c r="Q31" s="514">
        <f>GFSsum!O3</f>
        <v>145.48993300000001</v>
      </c>
      <c r="R31" s="514">
        <f>GFSsum!P3</f>
        <v>138.62042500000001</v>
      </c>
    </row>
    <row r="32" spans="1:18" x14ac:dyDescent="0.2">
      <c r="B32" s="662" t="s">
        <v>890</v>
      </c>
      <c r="C32" s="514"/>
      <c r="D32" s="514">
        <f>GFSsum!B4</f>
        <v>22.008502</v>
      </c>
      <c r="E32" s="514">
        <f>GFSsum!C4</f>
        <v>24.385794000000001</v>
      </c>
      <c r="F32" s="514">
        <f>GFSsum!D4</f>
        <v>25.311476000000003</v>
      </c>
      <c r="G32" s="514">
        <f>GFSsum!E4</f>
        <v>27.253905</v>
      </c>
      <c r="H32" s="514">
        <f>GFSsum!F4</f>
        <v>26.341435000000001</v>
      </c>
      <c r="I32" s="514">
        <f>GFSsum!G4</f>
        <v>24.573772000000002</v>
      </c>
      <c r="J32" s="514">
        <f>GFSsum!H4</f>
        <v>25.550003</v>
      </c>
      <c r="K32" s="514">
        <f>GFSsum!I4</f>
        <v>25.606649999999998</v>
      </c>
      <c r="L32" s="514">
        <f>GFSsum!J4</f>
        <v>25.609919000000001</v>
      </c>
      <c r="M32" s="514">
        <f>GFSsum!K4</f>
        <v>26.732952999999998</v>
      </c>
      <c r="N32" s="514">
        <f>GFSsum!L4</f>
        <v>24.743558</v>
      </c>
      <c r="O32" s="514">
        <f>GFSsum!M4</f>
        <v>25.886115</v>
      </c>
      <c r="P32" s="514">
        <f>GFSsum!N4</f>
        <v>28.904138</v>
      </c>
      <c r="Q32" s="514">
        <f>GFSsum!O4</f>
        <v>30.363707999999999</v>
      </c>
      <c r="R32" s="514">
        <f>GFSsum!P4</f>
        <v>32.139001000000007</v>
      </c>
    </row>
    <row r="33" spans="2:18" x14ac:dyDescent="0.2">
      <c r="B33" s="662" t="s">
        <v>623</v>
      </c>
      <c r="C33" s="514"/>
      <c r="D33" s="514">
        <f>GFSsum!B6</f>
        <v>43.834510999999999</v>
      </c>
      <c r="E33" s="514">
        <f>GFSsum!C6</f>
        <v>56.575593000000005</v>
      </c>
      <c r="F33" s="514">
        <f>GFSsum!D6</f>
        <v>58.097303999999994</v>
      </c>
      <c r="G33" s="514">
        <f>GFSsum!E6</f>
        <v>69.63290099999999</v>
      </c>
      <c r="H33" s="514">
        <f>GFSsum!F6</f>
        <v>67.804198</v>
      </c>
      <c r="I33" s="514">
        <f>GFSsum!G6</f>
        <v>66.905625999999998</v>
      </c>
      <c r="J33" s="514">
        <f>GFSsum!H6</f>
        <v>68.186218999999994</v>
      </c>
      <c r="K33" s="514">
        <f>GFSsum!I6</f>
        <v>65.471435999999997</v>
      </c>
      <c r="L33" s="514">
        <f>GFSsum!J6</f>
        <v>59.192347999999996</v>
      </c>
      <c r="M33" s="514">
        <f>GFSsum!K6</f>
        <v>61.301951000000003</v>
      </c>
      <c r="N33" s="514">
        <f>GFSsum!L6</f>
        <v>53.852782999999995</v>
      </c>
      <c r="O33" s="514">
        <f>GFSsum!M6</f>
        <v>58.749136</v>
      </c>
      <c r="P33" s="514">
        <f>GFSsum!N6</f>
        <v>59.077078</v>
      </c>
      <c r="Q33" s="514">
        <f>GFSsum!O6</f>
        <v>65.266882999999993</v>
      </c>
      <c r="R33" s="514">
        <f>GFSsum!P6</f>
        <v>67.310748000000004</v>
      </c>
    </row>
    <row r="34" spans="2:18" x14ac:dyDescent="0.2">
      <c r="B34" s="662" t="s">
        <v>891</v>
      </c>
      <c r="C34" s="514"/>
      <c r="D34" s="514">
        <f>GFSsum!B7</f>
        <v>4.5143800000000009</v>
      </c>
      <c r="E34" s="514">
        <f>GFSsum!C7</f>
        <v>6.0205989999999998</v>
      </c>
      <c r="F34" s="514">
        <f>GFSsum!D7</f>
        <v>4.5090950000000003</v>
      </c>
      <c r="G34" s="514">
        <f>GFSsum!E7</f>
        <v>4.7020439999999999</v>
      </c>
      <c r="H34" s="514">
        <f>GFSsum!F7</f>
        <v>5.5021119999999994</v>
      </c>
      <c r="I34" s="514">
        <f>GFSsum!G7</f>
        <v>6.1717769999999996</v>
      </c>
      <c r="J34" s="514">
        <f>GFSsum!H7</f>
        <v>7.3014310000000009</v>
      </c>
      <c r="K34" s="514">
        <f>GFSsum!I7</f>
        <v>8.9423849999999998</v>
      </c>
      <c r="L34" s="514">
        <f>GFSsum!J7</f>
        <v>9.9794919999999987</v>
      </c>
      <c r="M34" s="514">
        <f>GFSsum!K7</f>
        <v>14.048065000000001</v>
      </c>
      <c r="N34" s="514">
        <f>GFSsum!L7</f>
        <v>18.879337</v>
      </c>
      <c r="O34" s="514">
        <f>GFSsum!M7</f>
        <v>23.924827000000001</v>
      </c>
      <c r="P34" s="514">
        <f>GFSsum!N7</f>
        <v>34.383778999999997</v>
      </c>
      <c r="Q34" s="514">
        <f>GFSsum!O7</f>
        <v>49.859341999999998</v>
      </c>
      <c r="R34" s="514">
        <f>GFSsum!P7</f>
        <v>39.170676</v>
      </c>
    </row>
    <row r="35" spans="2:18" x14ac:dyDescent="0.2">
      <c r="B35" s="661" t="s">
        <v>601</v>
      </c>
      <c r="C35" s="514"/>
      <c r="D35" s="514">
        <f>GFSsum!B9</f>
        <v>-66.169097999999991</v>
      </c>
      <c r="E35" s="514">
        <f>GFSsum!C9</f>
        <v>-106.19176899999999</v>
      </c>
      <c r="F35" s="514">
        <f>GFSsum!D9</f>
        <v>-72.70487700000001</v>
      </c>
      <c r="G35" s="514">
        <f>GFSsum!E9</f>
        <v>-81.887521000000007</v>
      </c>
      <c r="H35" s="514">
        <f>GFSsum!F9</f>
        <v>-80.389926000000003</v>
      </c>
      <c r="I35" s="514">
        <f>GFSsum!G9</f>
        <v>-79.135176000000001</v>
      </c>
      <c r="J35" s="514">
        <f>GFSsum!H9</f>
        <v>-78.894089999999991</v>
      </c>
      <c r="K35" s="514">
        <f>GFSsum!I9</f>
        <v>-83.239700000000013</v>
      </c>
      <c r="L35" s="514">
        <f>GFSsum!J9</f>
        <v>-88.859779000000003</v>
      </c>
      <c r="M35" s="514">
        <f>GFSsum!K9</f>
        <v>-95.343129000000005</v>
      </c>
      <c r="N35" s="514">
        <f>GFSsum!L9</f>
        <v>-86.102992000000015</v>
      </c>
      <c r="O35" s="514">
        <f>GFSsum!M9</f>
        <v>-96.429839000000015</v>
      </c>
      <c r="P35" s="514">
        <f>GFSsum!N9</f>
        <v>-108.36428099999999</v>
      </c>
      <c r="Q35" s="514">
        <f>GFSsum!O9</f>
        <v>-123.21045500000001</v>
      </c>
      <c r="R35" s="514">
        <f>GFSsum!P9</f>
        <v>-122.92886000000001</v>
      </c>
    </row>
    <row r="36" spans="2:18" x14ac:dyDescent="0.2">
      <c r="B36" s="662" t="s">
        <v>624</v>
      </c>
      <c r="C36" s="514"/>
      <c r="D36" s="514">
        <f>GFSsum!B10</f>
        <v>-31.873954999999999</v>
      </c>
      <c r="E36" s="514">
        <f>GFSsum!C10</f>
        <v>-34.873770999999998</v>
      </c>
      <c r="F36" s="514">
        <f>GFSsum!D10</f>
        <v>-36.260303</v>
      </c>
      <c r="G36" s="514">
        <f>GFSsum!E10</f>
        <v>-35.868814</v>
      </c>
      <c r="H36" s="514">
        <f>GFSsum!F10</f>
        <v>-36.651208999999994</v>
      </c>
      <c r="I36" s="514">
        <f>GFSsum!G10</f>
        <v>-36.984349999999999</v>
      </c>
      <c r="J36" s="514">
        <f>GFSsum!H10</f>
        <v>-37.620995999999998</v>
      </c>
      <c r="K36" s="514">
        <f>GFSsum!I10</f>
        <v>-37.716631</v>
      </c>
      <c r="L36" s="514">
        <f>GFSsum!J10</f>
        <v>-38.583615999999999</v>
      </c>
      <c r="M36" s="514">
        <f>GFSsum!K10</f>
        <v>-40.465876999999999</v>
      </c>
      <c r="N36" s="514">
        <f>GFSsum!L10</f>
        <v>-40.257935000000003</v>
      </c>
      <c r="O36" s="514">
        <f>GFSsum!M10</f>
        <v>-41.374915000000009</v>
      </c>
      <c r="P36" s="514">
        <f>GFSsum!N10</f>
        <v>-42.376519999999999</v>
      </c>
      <c r="Q36" s="514">
        <f>GFSsum!O10</f>
        <v>-45.869962000000001</v>
      </c>
      <c r="R36" s="514">
        <f>GFSsum!P10</f>
        <v>-48.173285</v>
      </c>
    </row>
    <row r="37" spans="2:18" x14ac:dyDescent="0.2">
      <c r="B37" s="662" t="s">
        <v>625</v>
      </c>
      <c r="C37" s="514"/>
      <c r="D37" s="514">
        <f>GFSsum!B11</f>
        <v>-20.211493000000001</v>
      </c>
      <c r="E37" s="514">
        <f>GFSsum!C11</f>
        <v>-18.700727000000001</v>
      </c>
      <c r="F37" s="514">
        <f>GFSsum!D11</f>
        <v>-21.068208000000002</v>
      </c>
      <c r="G37" s="514">
        <f>GFSsum!E11</f>
        <v>-25.011316000000004</v>
      </c>
      <c r="H37" s="514">
        <f>GFSsum!F11</f>
        <v>-25.000947000000004</v>
      </c>
      <c r="I37" s="514">
        <f>GFSsum!G11</f>
        <v>-24.344555999999997</v>
      </c>
      <c r="J37" s="514">
        <f>GFSsum!H11</f>
        <v>-24.279102999999999</v>
      </c>
      <c r="K37" s="514">
        <f>GFSsum!I11</f>
        <v>-26.808763000000003</v>
      </c>
      <c r="L37" s="514">
        <f>GFSsum!J11</f>
        <v>-28.096140999999999</v>
      </c>
      <c r="M37" s="514">
        <f>GFSsum!K11</f>
        <v>-28.490233999999997</v>
      </c>
      <c r="N37" s="514">
        <f>GFSsum!L11</f>
        <v>-25.327117000000001</v>
      </c>
      <c r="O37" s="514">
        <f>GFSsum!M11</f>
        <v>-26.264564</v>
      </c>
      <c r="P37" s="514">
        <f>GFSsum!N11</f>
        <v>-31.961062000000002</v>
      </c>
      <c r="Q37" s="514">
        <f>GFSsum!O11</f>
        <v>-32.155918000000007</v>
      </c>
      <c r="R37" s="514">
        <f>GFSsum!P11</f>
        <v>-36.800023000000003</v>
      </c>
    </row>
    <row r="38" spans="2:18" x14ac:dyDescent="0.2">
      <c r="B38" s="662" t="s">
        <v>892</v>
      </c>
      <c r="C38" s="514"/>
      <c r="D38" s="514">
        <f>SUM(GFSsum!B12:B17)</f>
        <v>-14.083649999999999</v>
      </c>
      <c r="E38" s="514">
        <f>SUM(GFSsum!C12:C17)</f>
        <v>-52.617271000000002</v>
      </c>
      <c r="F38" s="514">
        <f>SUM(GFSsum!D12:D17)</f>
        <v>-15.376365999999999</v>
      </c>
      <c r="G38" s="514">
        <f>SUM(GFSsum!E12:E17)</f>
        <v>-21.007390999999998</v>
      </c>
      <c r="H38" s="514">
        <f>SUM(GFSsum!F12:F17)</f>
        <v>-18.737769999999998</v>
      </c>
      <c r="I38" s="514">
        <f>SUM(GFSsum!G12:G17)</f>
        <v>-17.806270000000001</v>
      </c>
      <c r="J38" s="514">
        <f>SUM(GFSsum!H12:H17)</f>
        <v>-16.993990999999998</v>
      </c>
      <c r="K38" s="514">
        <f>SUM(GFSsum!I12:I17)</f>
        <v>-18.714306000000001</v>
      </c>
      <c r="L38" s="514">
        <f>SUM(GFSsum!J12:J17)</f>
        <v>-22.180022000000001</v>
      </c>
      <c r="M38" s="514">
        <f>SUM(GFSsum!K12:K17)</f>
        <v>-26.387017999999998</v>
      </c>
      <c r="N38" s="514">
        <f>SUM(GFSsum!L12:L17)</f>
        <v>-20.517940000000003</v>
      </c>
      <c r="O38" s="514">
        <f>SUM(GFSsum!M12:M17)</f>
        <v>-28.79036</v>
      </c>
      <c r="P38" s="514">
        <f>SUM(GFSsum!N12:N17)</f>
        <v>-34.026699000000008</v>
      </c>
      <c r="Q38" s="514">
        <f>SUM(GFSsum!O12:O17)</f>
        <v>-45.184575000000002</v>
      </c>
      <c r="R38" s="514">
        <f>SUM(GFSsum!P12:P17)</f>
        <v>-37.955551999999997</v>
      </c>
    </row>
    <row r="39" spans="2:18" x14ac:dyDescent="0.2">
      <c r="B39" s="663" t="s">
        <v>609</v>
      </c>
      <c r="C39" s="514"/>
      <c r="D39" s="514">
        <f>GFSsum!B19</f>
        <v>-5.1337869999999999</v>
      </c>
      <c r="E39" s="514">
        <f>GFSsum!C19</f>
        <v>19.752181</v>
      </c>
      <c r="F39" s="514">
        <f>GFSsum!D19</f>
        <v>-14.935573999999999</v>
      </c>
      <c r="G39" s="514">
        <f>GFSsum!E19</f>
        <v>-19.701328999999998</v>
      </c>
      <c r="H39" s="514">
        <f>GFSsum!F19</f>
        <v>-19.257818999999998</v>
      </c>
      <c r="I39" s="514">
        <f>GFSsum!G19</f>
        <v>-17.589786999999998</v>
      </c>
      <c r="J39" s="514">
        <f>GFSsum!H19</f>
        <v>-22.143562999999997</v>
      </c>
      <c r="K39" s="514">
        <f>GFSsum!I19</f>
        <v>-16.780771000000001</v>
      </c>
      <c r="L39" s="514">
        <f>GFSsum!J19</f>
        <v>-5.9219799999999996</v>
      </c>
      <c r="M39" s="514">
        <f>GFSsum!K19</f>
        <v>-6.7398400000000001</v>
      </c>
      <c r="N39" s="514">
        <f>GFSsum!L19</f>
        <v>-11.372686</v>
      </c>
      <c r="O39" s="514">
        <f>GFSsum!M19</f>
        <v>-12.130239000000001</v>
      </c>
      <c r="P39" s="514">
        <f>GFSsum!N19</f>
        <v>-14.006247</v>
      </c>
      <c r="Q39" s="514">
        <f>GFSsum!O19</f>
        <v>-22.279477999999997</v>
      </c>
      <c r="R39" s="514">
        <f>GFSsum!P19</f>
        <v>-15.691565000000001</v>
      </c>
    </row>
    <row r="40" spans="2:18" x14ac:dyDescent="0.2">
      <c r="B40" s="664" t="s">
        <v>893</v>
      </c>
      <c r="C40" s="514"/>
      <c r="D40" s="514">
        <f>GFSsum!B20</f>
        <v>-6.3119779999999999</v>
      </c>
      <c r="E40" s="514">
        <f>GFSsum!C20</f>
        <v>-11.529748</v>
      </c>
      <c r="F40" s="514">
        <f>GFSsum!D20</f>
        <v>-14.876083</v>
      </c>
      <c r="G40" s="514">
        <f>GFSsum!E20</f>
        <v>-19.301632999999999</v>
      </c>
      <c r="H40" s="514">
        <f>GFSsum!F20</f>
        <v>-13.855919</v>
      </c>
      <c r="I40" s="514">
        <f>GFSsum!G20</f>
        <v>-16.229142</v>
      </c>
      <c r="J40" s="514">
        <f>GFSsum!H20</f>
        <v>-16.485790999999999</v>
      </c>
      <c r="K40" s="514">
        <f>GFSsum!I20</f>
        <v>-13.105093</v>
      </c>
      <c r="L40" s="514">
        <f>GFSsum!J20</f>
        <v>-7.2995669999999997</v>
      </c>
      <c r="M40" s="514">
        <f>GFSsum!K20</f>
        <v>-7.1698779999999998</v>
      </c>
      <c r="N40" s="514">
        <f>GFSsum!L20</f>
        <v>-5.4283799999999998</v>
      </c>
      <c r="O40" s="514">
        <f>GFSsum!M20</f>
        <v>-6.9648089999999998</v>
      </c>
      <c r="P40" s="514">
        <f>GFSsum!N20</f>
        <v>-6.1782820000000003</v>
      </c>
      <c r="Q40" s="514">
        <f>GFSsum!O20</f>
        <v>-12.92794</v>
      </c>
      <c r="R40" s="514">
        <f>GFSsum!P20</f>
        <v>-10.075291</v>
      </c>
    </row>
    <row r="41" spans="2:18" x14ac:dyDescent="0.2">
      <c r="B41" s="664" t="s">
        <v>894</v>
      </c>
      <c r="C41" s="514"/>
      <c r="D41" s="514">
        <f>GFSsum!B21</f>
        <v>8.5109349999999999</v>
      </c>
      <c r="E41" s="514">
        <f>GFSsum!C21</f>
        <v>26.006812</v>
      </c>
      <c r="F41" s="514">
        <f>GFSsum!D21</f>
        <v>-2.2412910000000004</v>
      </c>
      <c r="G41" s="514">
        <f>GFSsum!E21</f>
        <v>-4.9553229999999999</v>
      </c>
      <c r="H41" s="514">
        <f>GFSsum!F21</f>
        <v>-7.7920429999999996</v>
      </c>
      <c r="I41" s="514">
        <f>GFSsum!G21</f>
        <v>-4.0265980000000008</v>
      </c>
      <c r="J41" s="514">
        <f>GFSsum!H21</f>
        <v>-6.2783529999999992</v>
      </c>
      <c r="K41" s="514">
        <f>GFSsum!I21</f>
        <v>11.189211999999999</v>
      </c>
      <c r="L41" s="514">
        <f>GFSsum!J21</f>
        <v>5.8819350000000004</v>
      </c>
      <c r="M41" s="514">
        <f>GFSsum!K21</f>
        <v>-0.36808100000000016</v>
      </c>
      <c r="N41" s="514">
        <f>GFSsum!L21</f>
        <v>-2.1036049999999999</v>
      </c>
      <c r="O41" s="514">
        <f>GFSsum!M21</f>
        <v>-2.2757480000000005</v>
      </c>
      <c r="P41" s="514">
        <f>GFSsum!N21</f>
        <v>-5.8394199999999996</v>
      </c>
      <c r="Q41" s="514">
        <f>GFSsum!O21</f>
        <v>-10.026396999999999</v>
      </c>
      <c r="R41" s="514">
        <f>GFSsum!P21</f>
        <v>-3.8780000000002701E-3</v>
      </c>
    </row>
    <row r="42" spans="2:18" x14ac:dyDescent="0.2">
      <c r="B42" s="665" t="s">
        <v>895</v>
      </c>
      <c r="C42" s="666"/>
      <c r="D42" s="666">
        <f>GFSsum!B22</f>
        <v>-7.3327439999999999</v>
      </c>
      <c r="E42" s="666">
        <f>GFSsum!C22</f>
        <v>5.2751169999999998</v>
      </c>
      <c r="F42" s="666">
        <f>GFSsum!D22</f>
        <v>2.1818</v>
      </c>
      <c r="G42" s="666">
        <f>GFSsum!E22</f>
        <v>4.5556270000000003</v>
      </c>
      <c r="H42" s="666">
        <f>GFSsum!F22</f>
        <v>2.3901430000000001</v>
      </c>
      <c r="I42" s="666">
        <f>GFSsum!G22</f>
        <v>2.6659530000000005</v>
      </c>
      <c r="J42" s="666">
        <f>GFSsum!H22</f>
        <v>0.62058100000000005</v>
      </c>
      <c r="K42" s="666">
        <f>GFSsum!I22</f>
        <v>-14.864890000000001</v>
      </c>
      <c r="L42" s="666">
        <f>GFSsum!J22</f>
        <v>-4.5043480000000002</v>
      </c>
      <c r="M42" s="666">
        <f>GFSsum!K22</f>
        <v>0.7981189999999998</v>
      </c>
      <c r="N42" s="666">
        <f>GFSsum!L22</f>
        <v>-3.8407009999999997</v>
      </c>
      <c r="O42" s="666">
        <f>GFSsum!M22</f>
        <v>-2.8896820000000001</v>
      </c>
      <c r="P42" s="666">
        <f>GFSsum!N22</f>
        <v>-1.9885450000000002</v>
      </c>
      <c r="Q42" s="666">
        <f>GFSsum!O22</f>
        <v>0.67485899999999988</v>
      </c>
      <c r="R42" s="666">
        <f>GFSsum!P22</f>
        <v>-5.6123960000000004</v>
      </c>
    </row>
    <row r="43" spans="2:18" s="507" customFormat="1" ht="20.100000000000001" customHeight="1" x14ac:dyDescent="0.2">
      <c r="B43" s="667" t="s">
        <v>616</v>
      </c>
      <c r="C43" s="668"/>
      <c r="D43" s="668">
        <f>GFSsum!B26</f>
        <v>-2.1236829999999891</v>
      </c>
      <c r="E43" s="668">
        <f>GFSsum!C26</f>
        <v>-30.739530999999985</v>
      </c>
      <c r="F43" s="668">
        <f>GFSsum!D26</f>
        <v>0.3369149999999852</v>
      </c>
      <c r="G43" s="668">
        <f>GFSsum!E26</f>
        <v>0.39969599999998806</v>
      </c>
      <c r="H43" s="668">
        <f>GFSsum!F26</f>
        <v>5.4018999999999977</v>
      </c>
      <c r="I43" s="668">
        <f>GFSsum!G26</f>
        <v>2.2868570000000084</v>
      </c>
      <c r="J43" s="668">
        <f>GFSsum!H26</f>
        <v>5.6577720000000156</v>
      </c>
      <c r="K43" s="668">
        <f>GFSsum!I26</f>
        <v>3.6756779999999871</v>
      </c>
      <c r="L43" s="668">
        <f>GFSsum!J26</f>
        <v>-1.377587000000009</v>
      </c>
      <c r="M43" s="668">
        <f>GFSsum!K26</f>
        <v>-0.43003800000001302</v>
      </c>
      <c r="N43" s="668">
        <f>GFSsum!L26</f>
        <v>5.9443059999999734</v>
      </c>
      <c r="O43" s="668">
        <f>GFSsum!M26</f>
        <v>5.1654299999999891</v>
      </c>
      <c r="P43" s="668">
        <f>GFSsum!N26</f>
        <v>7.8224320000000018</v>
      </c>
      <c r="Q43" s="668">
        <f>GFSsum!O26</f>
        <v>9.3515379999999979</v>
      </c>
      <c r="R43" s="668">
        <f>GFSsum!P26</f>
        <v>5.6162739999999971</v>
      </c>
    </row>
    <row r="44" spans="2:18" x14ac:dyDescent="0.2">
      <c r="B44" s="669" t="s">
        <v>621</v>
      </c>
    </row>
    <row r="45" spans="2:18" s="654" customFormat="1" x14ac:dyDescent="0.2">
      <c r="B45" s="670" t="s">
        <v>596</v>
      </c>
      <c r="C45" s="514"/>
      <c r="D45" s="514">
        <f>GFSsum!B29*100</f>
        <v>52.581499012878588</v>
      </c>
      <c r="E45" s="514">
        <f>GFSsum!C29*100</f>
        <v>61.288362503523807</v>
      </c>
      <c r="F45" s="514">
        <f>GFSsum!D29*100</f>
        <v>60.435411852430995</v>
      </c>
      <c r="G45" s="514">
        <f>GFSsum!E29*100</f>
        <v>66.016242898971669</v>
      </c>
      <c r="H45" s="514">
        <f>GFSsum!F29*100</f>
        <v>65.071487466007056</v>
      </c>
      <c r="I45" s="514">
        <f>GFSsum!G29*100</f>
        <v>64.340464451704804</v>
      </c>
      <c r="J45" s="514">
        <f>GFSsum!H29*100</f>
        <v>62.305564581372252</v>
      </c>
      <c r="K45" s="514">
        <f>GFSsum!I29*100</f>
        <v>57.373532574198727</v>
      </c>
      <c r="L45" s="514">
        <f>GFSsum!J29*100</f>
        <v>51.828760624937154</v>
      </c>
      <c r="M45" s="514">
        <f>GFSsum!K29*100</f>
        <v>54.384081547018901</v>
      </c>
      <c r="N45" s="514">
        <f>GFSsum!L29*100</f>
        <v>52.778137674225079</v>
      </c>
      <c r="O45" s="514">
        <f>GFSsum!M29*100</f>
        <v>58.808395854196775</v>
      </c>
      <c r="P45" s="514">
        <f>GFSsum!N29*100</f>
        <v>61.01216226031557</v>
      </c>
      <c r="Q45" s="514">
        <f>GFSsum!O29*100</f>
        <v>68.343306540181615</v>
      </c>
      <c r="R45" s="514">
        <f>GFSsum!P29*100</f>
        <v>62.64538442739569</v>
      </c>
    </row>
    <row r="46" spans="2:18" x14ac:dyDescent="0.2">
      <c r="B46" s="671" t="s">
        <v>622</v>
      </c>
      <c r="C46" s="514"/>
      <c r="D46" s="514">
        <f>GFSsum!B30*100</f>
        <v>16.448023112339257</v>
      </c>
      <c r="E46" s="514">
        <f>GFSsum!C30*100</f>
        <v>17.18247020260328</v>
      </c>
      <c r="F46" s="514">
        <f>GFSsum!D30*100</f>
        <v>17.399299933636055</v>
      </c>
      <c r="G46" s="514">
        <f>GFSsum!E30*100</f>
        <v>17.710609111388685</v>
      </c>
      <c r="H46" s="514">
        <f>GFSsum!F30*100</f>
        <v>17.201356211714973</v>
      </c>
      <c r="I46" s="514">
        <f>GFSsum!G30*100</f>
        <v>16.191181558340684</v>
      </c>
      <c r="J46" s="514">
        <f>GFSsum!H30*100</f>
        <v>15.755585316008428</v>
      </c>
      <c r="K46" s="514">
        <f>GFSsum!I30*100</f>
        <v>14.688432809830557</v>
      </c>
      <c r="L46" s="514">
        <f>GFSsum!J30*100</f>
        <v>14.004069722688204</v>
      </c>
      <c r="M46" s="514">
        <f>GFSsum!K30*100</f>
        <v>14.241818299236805</v>
      </c>
      <c r="N46" s="514">
        <f>GFSsum!L30*100</f>
        <v>13.397382172342247</v>
      </c>
      <c r="O46" s="514">
        <f>GFSsum!M30*100</f>
        <v>14.022842706941136</v>
      </c>
      <c r="P46" s="514">
        <f>GFSsum!N30*100</f>
        <v>14.411833691903089</v>
      </c>
      <c r="Q46" s="514">
        <f>GFSsum!O30*100</f>
        <v>14.263228807319367</v>
      </c>
      <c r="R46" s="514">
        <f>GFSsum!P30*100</f>
        <v>14.524267060625839</v>
      </c>
    </row>
    <row r="47" spans="2:18" x14ac:dyDescent="0.2">
      <c r="B47" s="671" t="s">
        <v>896</v>
      </c>
      <c r="C47" s="514"/>
      <c r="D47" s="514">
        <f>(GFSsum!B4+GFSsum!B7)/D4*100</f>
        <v>19.821838675882933</v>
      </c>
      <c r="E47" s="514">
        <f>(GFSsum!C4+GFSsum!C7)/E4*100</f>
        <v>21.424643449835791</v>
      </c>
      <c r="F47" s="514">
        <f>(GFSsum!D4+GFSsum!D7)/F4*100</f>
        <v>20.498885921203851</v>
      </c>
      <c r="G47" s="514">
        <f>(GFSsum!E4+GFSsum!E7)/G4*100</f>
        <v>20.766173563842401</v>
      </c>
      <c r="H47" s="514">
        <f>(GFSsum!F4+GFSsum!F7)/H4*100</f>
        <v>20.794318722252136</v>
      </c>
      <c r="I47" s="514">
        <f>(GFSsum!G4+GFSsum!G7)/I4*100</f>
        <v>20.257645670752535</v>
      </c>
      <c r="J47" s="514">
        <f>(GFSsum!H4+GFSsum!H7)/J4*100</f>
        <v>20.25806302802469</v>
      </c>
      <c r="K47" s="514">
        <f>(GFSsum!I4+GFSsum!I7)/K4*100</f>
        <v>19.817944918292092</v>
      </c>
      <c r="L47" s="514">
        <f>(GFSsum!J4+GFSsum!J7)/L4*100</f>
        <v>19.461076508418728</v>
      </c>
      <c r="M47" s="514">
        <f>(GFSsum!K4+GFSsum!K7)/M4*100</f>
        <v>21.725839581355103</v>
      </c>
      <c r="N47" s="514">
        <f>(GFSsum!L4+GFSsum!L7)/N4*100</f>
        <v>23.619585985934513</v>
      </c>
      <c r="O47" s="514">
        <f>(GFSsum!M4+GFSsum!M7)/O4*100</f>
        <v>26.983230382410333</v>
      </c>
      <c r="P47" s="514">
        <f>(GFSsum!N4+GFSsum!N7)/P4*100</f>
        <v>31.555860081728309</v>
      </c>
      <c r="Q47" s="514">
        <f>(GFSsum!O4+GFSsum!O7)/Q4*100</f>
        <v>37.684452695007536</v>
      </c>
      <c r="R47" s="514">
        <f>(GFSsum!P4+GFSsum!P7)/R4*100</f>
        <v>32.226290815790072</v>
      </c>
    </row>
    <row r="48" spans="2:18" x14ac:dyDescent="0.2">
      <c r="B48" s="671" t="s">
        <v>623</v>
      </c>
      <c r="C48" s="514"/>
      <c r="D48" s="514">
        <f>GFSsum!B31*100</f>
        <v>32.759660336995651</v>
      </c>
      <c r="E48" s="514">
        <f>GFSsum!C31*100</f>
        <v>39.863719053688015</v>
      </c>
      <c r="F48" s="514">
        <f>GFSsum!D31*100</f>
        <v>39.936525931227145</v>
      </c>
      <c r="G48" s="514">
        <f>GFSsum!E31*100</f>
        <v>45.250069335129261</v>
      </c>
      <c r="H48" s="514">
        <f>GFSsum!F31*100</f>
        <v>44.277168743754928</v>
      </c>
      <c r="I48" s="514">
        <f>GFSsum!G31*100</f>
        <v>44.082818780952259</v>
      </c>
      <c r="J48" s="514">
        <f>GFSsum!H31*100</f>
        <v>42.047501553347558</v>
      </c>
      <c r="K48" s="514">
        <f>GFSsum!I31*100</f>
        <v>37.555587655906628</v>
      </c>
      <c r="L48" s="514">
        <f>GFSsum!J31*100</f>
        <v>32.367684116518433</v>
      </c>
      <c r="M48" s="514">
        <f>GFSsum!K31*100</f>
        <v>32.658241965663805</v>
      </c>
      <c r="N48" s="514">
        <f>GFSsum!L31*100</f>
        <v>29.158551688290569</v>
      </c>
      <c r="O48" s="514">
        <f>GFSsum!M31*100</f>
        <v>31.825165471786431</v>
      </c>
      <c r="P48" s="514">
        <f>GFSsum!N31*100</f>
        <v>29.456302178587261</v>
      </c>
      <c r="Q48" s="514">
        <f>GFSsum!O31*100</f>
        <v>30.658853845174068</v>
      </c>
      <c r="R48" s="514">
        <f>GFSsum!P31*100</f>
        <v>30.419093611605614</v>
      </c>
    </row>
    <row r="49" spans="1:19" s="654" customFormat="1" x14ac:dyDescent="0.2">
      <c r="B49" s="670" t="s">
        <v>601</v>
      </c>
      <c r="C49" s="514"/>
      <c r="D49" s="514">
        <f>GFSsum!B32*100</f>
        <v>-49.451382616892381</v>
      </c>
      <c r="E49" s="514">
        <f>GFSsum!C32*100</f>
        <v>-74.823764467305452</v>
      </c>
      <c r="F49" s="514">
        <f>GFSsum!D32*100</f>
        <v>-49.977882031103896</v>
      </c>
      <c r="G49" s="514">
        <f>GFSsum!E32*100</f>
        <v>-53.213580788941343</v>
      </c>
      <c r="H49" s="514">
        <f>GFSsum!F32*100</f>
        <v>-52.495839841656576</v>
      </c>
      <c r="I49" s="514">
        <f>GFSsum!G32*100</f>
        <v>-52.140631982230659</v>
      </c>
      <c r="J49" s="514">
        <f>GFSsum!H32*100</f>
        <v>-48.650583951941108</v>
      </c>
      <c r="K49" s="514">
        <f>GFSsum!I32*100</f>
        <v>-47.747781945723197</v>
      </c>
      <c r="L49" s="514">
        <f>GFSsum!J32*100</f>
        <v>-48.590491077252722</v>
      </c>
      <c r="M49" s="514">
        <f>GFSsum!K32*100</f>
        <v>-50.793472733771516</v>
      </c>
      <c r="N49" s="514">
        <f>GFSsum!L32*100</f>
        <v>-46.620404794093375</v>
      </c>
      <c r="O49" s="514">
        <f>GFSsum!M32*100</f>
        <v>-52.2372887763443</v>
      </c>
      <c r="P49" s="514">
        <f>GFSsum!N32*100</f>
        <v>-54.031294616523553</v>
      </c>
      <c r="Q49" s="514">
        <f>GFSsum!O32*100</f>
        <v>-57.877612020209348</v>
      </c>
      <c r="R49" s="514">
        <f>GFSsum!P32*100</f>
        <v>-55.55404762264655</v>
      </c>
    </row>
    <row r="50" spans="1:19" x14ac:dyDescent="0.2">
      <c r="B50" s="662" t="s">
        <v>624</v>
      </c>
      <c r="C50" s="514"/>
      <c r="D50" s="514">
        <f>GFSsum!B33*100</f>
        <v>-23.820955579878238</v>
      </c>
      <c r="E50" s="514">
        <f>GFSsum!C33*100</f>
        <v>-24.572401909895177</v>
      </c>
      <c r="F50" s="514">
        <f>GFSsum!D33*100</f>
        <v>-24.925606376393191</v>
      </c>
      <c r="G50" s="514">
        <f>GFSsum!E33*100</f>
        <v>-23.308899918859556</v>
      </c>
      <c r="H50" s="514">
        <f>GFSsum!F33*100</f>
        <v>-23.933794859657937</v>
      </c>
      <c r="I50" s="514">
        <f>GFSsum!G33*100</f>
        <v>-24.368270596277085</v>
      </c>
      <c r="J50" s="514">
        <f>GFSsum!H33*100</f>
        <v>-23.199246283893263</v>
      </c>
      <c r="K50" s="514">
        <f>GFSsum!I33*100</f>
        <v>-21.63493468519593</v>
      </c>
      <c r="L50" s="514">
        <f>GFSsum!J33*100</f>
        <v>-21.098373978356904</v>
      </c>
      <c r="M50" s="514">
        <f>GFSsum!K33*100</f>
        <v>-21.557950128190694</v>
      </c>
      <c r="N50" s="514">
        <f>GFSsum!L33*100</f>
        <v>-21.797630747538939</v>
      </c>
      <c r="O50" s="514">
        <f>GFSsum!M33*100</f>
        <v>-22.413325640331099</v>
      </c>
      <c r="P50" s="514">
        <f>GFSsum!N33*100</f>
        <v>-21.129270787511643</v>
      </c>
      <c r="Q50" s="514">
        <f>GFSsum!O33*100</f>
        <v>-21.547228796596407</v>
      </c>
      <c r="R50" s="514">
        <f>GFSsum!P33*100</f>
        <v>-21.770485539598468</v>
      </c>
    </row>
    <row r="51" spans="1:19" x14ac:dyDescent="0.2">
      <c r="B51" s="662" t="s">
        <v>625</v>
      </c>
      <c r="C51" s="514"/>
      <c r="D51" s="514">
        <f>GFSsum!B34*100</f>
        <v>-15.105030955713531</v>
      </c>
      <c r="E51" s="514">
        <f>GFSsum!C34*100</f>
        <v>-13.176716101371094</v>
      </c>
      <c r="F51" s="514">
        <f>GFSsum!D34*100</f>
        <v>-14.482445435273336</v>
      </c>
      <c r="G51" s="514">
        <f>GFSsum!E34*100</f>
        <v>-16.253290713291239</v>
      </c>
      <c r="H51" s="514">
        <f>GFSsum!F34*100</f>
        <v>-16.325997235048391</v>
      </c>
      <c r="I51" s="514">
        <f>GFSsum!G34*100</f>
        <v>-16.040155583489259</v>
      </c>
      <c r="J51" s="514">
        <f>GFSsum!H34*100</f>
        <v>-14.971876078161561</v>
      </c>
      <c r="K51" s="514">
        <f>GFSsum!I34*100</f>
        <v>-15.377986344960062</v>
      </c>
      <c r="L51" s="514">
        <f>GFSsum!J34*100</f>
        <v>-15.363590861122155</v>
      </c>
      <c r="M51" s="514">
        <f>GFSsum!K34*100</f>
        <v>-15.177999075924706</v>
      </c>
      <c r="N51" s="514">
        <f>GFSsum!L34*100</f>
        <v>-13.71334978472483</v>
      </c>
      <c r="O51" s="514">
        <f>GFSsum!M34*100</f>
        <v>-14.227853416334924</v>
      </c>
      <c r="P51" s="514">
        <f>GFSsum!N34*100</f>
        <v>-15.936040374585936</v>
      </c>
      <c r="Q51" s="514">
        <f>GFSsum!O34*100</f>
        <v>-15.105112193260437</v>
      </c>
      <c r="R51" s="514">
        <f>GFSsum!P34*100</f>
        <v>-16.630677533790589</v>
      </c>
    </row>
    <row r="52" spans="1:19" s="654" customFormat="1" x14ac:dyDescent="0.2">
      <c r="B52" s="670" t="s">
        <v>626</v>
      </c>
      <c r="C52" s="514"/>
      <c r="D52" s="514">
        <f>GFSsum!B20/D4*100</f>
        <v>-4.7172479084935866</v>
      </c>
      <c r="E52" s="514">
        <f>GFSsum!C20/E4*100</f>
        <v>-8.1239737961177205</v>
      </c>
      <c r="F52" s="514">
        <f>GFSsum!D20/F4*100</f>
        <v>-10.225931903562811</v>
      </c>
      <c r="G52" s="514">
        <f>GFSsum!E20/G4*100</f>
        <v>-12.542924666189323</v>
      </c>
      <c r="H52" s="514">
        <f>GFSsum!F20/H4*100</f>
        <v>-9.0481250683445875</v>
      </c>
      <c r="I52" s="514">
        <f>GFSsum!G20/I4*100</f>
        <v>-10.693066764764165</v>
      </c>
      <c r="J52" s="514">
        <f>GFSsum!H20/J4*100</f>
        <v>-10.166076559849477</v>
      </c>
      <c r="K52" s="514">
        <f>GFSsum!I20/K4*100</f>
        <v>-7.5173159314897031</v>
      </c>
      <c r="L52" s="514">
        <f>GFSsum!J20/L4*100</f>
        <v>-3.9915645658010068</v>
      </c>
      <c r="M52" s="514">
        <f>GFSsum!K20/M4*100</f>
        <v>-3.8197089451245954</v>
      </c>
      <c r="N52" s="514">
        <f>GFSsum!L20/N4*100</f>
        <v>-2.9391925541467887</v>
      </c>
      <c r="O52" s="514">
        <f>GFSsum!M20/O4*100</f>
        <v>-3.7729269568217547</v>
      </c>
      <c r="P52" s="514">
        <f>GFSsum!N20/P4*100</f>
        <v>-3.0805406715702235</v>
      </c>
      <c r="Q52" s="514">
        <f>GFSsum!O20/Q4*100</f>
        <v>-6.0728474344206029</v>
      </c>
      <c r="R52" s="514">
        <f>GFSsum!P20/R4*100</f>
        <v>-4.5532285585827621</v>
      </c>
    </row>
    <row r="53" spans="1:19" s="648" customFormat="1" ht="20.100000000000001" customHeight="1" x14ac:dyDescent="0.2">
      <c r="A53" s="672"/>
      <c r="B53" s="673" t="s">
        <v>616</v>
      </c>
      <c r="C53" s="668"/>
      <c r="D53" s="668">
        <f>GFSsum!B37*100</f>
        <v>-1.5871315125073844</v>
      </c>
      <c r="E53" s="668">
        <f>GFSsum!C37*100</f>
        <v>-21.659375759899373</v>
      </c>
      <c r="F53" s="668">
        <f>GFSsum!D37*100</f>
        <v>0.23159791776428737</v>
      </c>
      <c r="G53" s="668">
        <f>GFSsum!E37*100</f>
        <v>0.25973744384099823</v>
      </c>
      <c r="H53" s="668">
        <f>GFSsum!F37*100</f>
        <v>3.5275225560058923</v>
      </c>
      <c r="I53" s="668">
        <f>GFSsum!G37*100</f>
        <v>1.5067657047099825</v>
      </c>
      <c r="J53" s="668">
        <f>GFSsum!H37*100</f>
        <v>3.48890406958167</v>
      </c>
      <c r="K53" s="668">
        <f>GFSsum!I37*100</f>
        <v>2.108434696985829</v>
      </c>
      <c r="L53" s="668">
        <f>GFSsum!J37*100</f>
        <v>-0.75329501811657418</v>
      </c>
      <c r="M53" s="668">
        <f>GFSsum!K37*100</f>
        <v>-0.2291001318772147</v>
      </c>
      <c r="N53" s="668">
        <f>GFSsum!L37*100</f>
        <v>3.2185403259849172</v>
      </c>
      <c r="O53" s="668">
        <f>GFSsum!M37*100</f>
        <v>2.7981801210307067</v>
      </c>
      <c r="P53" s="668">
        <f>GFSsum!N37*100</f>
        <v>3.9003269722217939</v>
      </c>
      <c r="Q53" s="668">
        <f>GFSsum!O37*100</f>
        <v>4.3928470855516624</v>
      </c>
      <c r="R53" s="668">
        <f>GFSsum!P37*100</f>
        <v>2.5381082461663715</v>
      </c>
    </row>
    <row r="54" spans="1:19" s="648" customFormat="1" ht="20.100000000000001" customHeight="1" x14ac:dyDescent="0.2">
      <c r="A54" s="759"/>
      <c r="B54" s="760"/>
      <c r="C54" s="761"/>
      <c r="D54" s="761"/>
      <c r="E54" s="761"/>
      <c r="F54" s="761"/>
      <c r="G54" s="761"/>
      <c r="H54" s="761"/>
      <c r="I54" s="761"/>
      <c r="J54" s="761"/>
      <c r="K54" s="761"/>
      <c r="L54" s="761"/>
      <c r="M54" s="761"/>
      <c r="N54" s="761"/>
      <c r="O54" s="761"/>
      <c r="P54" s="761"/>
      <c r="Q54" s="761"/>
      <c r="R54" s="761"/>
    </row>
    <row r="55" spans="1:19" s="507" customFormat="1" ht="25.15" customHeight="1" x14ac:dyDescent="0.2">
      <c r="A55" s="504" t="s">
        <v>1160</v>
      </c>
      <c r="C55" s="645"/>
      <c r="D55" s="645"/>
      <c r="E55" s="645"/>
      <c r="F55" s="645"/>
      <c r="G55" s="645"/>
      <c r="H55" s="645"/>
      <c r="I55" s="645"/>
      <c r="J55" s="645"/>
      <c r="K55" s="645"/>
      <c r="L55" s="645"/>
      <c r="M55" s="645"/>
      <c r="N55" s="645"/>
      <c r="O55" s="645"/>
      <c r="P55" s="645"/>
      <c r="Q55" s="645"/>
      <c r="R55" s="645"/>
    </row>
    <row r="56" spans="1:19" s="507" customFormat="1" ht="25.15" customHeight="1" x14ac:dyDescent="0.2">
      <c r="A56" s="650"/>
      <c r="B56" s="651"/>
      <c r="C56" s="652"/>
      <c r="D56" s="652" t="str">
        <f t="shared" ref="D56:O56" si="78">D2</f>
        <v>FY2004</v>
      </c>
      <c r="E56" s="652" t="str">
        <f t="shared" si="78"/>
        <v>FY2005</v>
      </c>
      <c r="F56" s="652" t="str">
        <f t="shared" si="78"/>
        <v>FY2006</v>
      </c>
      <c r="G56" s="652" t="str">
        <f t="shared" si="78"/>
        <v>FY2007</v>
      </c>
      <c r="H56" s="652" t="str">
        <f t="shared" si="78"/>
        <v>FY2008</v>
      </c>
      <c r="I56" s="652" t="str">
        <f t="shared" si="78"/>
        <v>FY2009</v>
      </c>
      <c r="J56" s="652" t="str">
        <f t="shared" si="78"/>
        <v>FY2010</v>
      </c>
      <c r="K56" s="652" t="str">
        <f t="shared" si="78"/>
        <v>FY2011</v>
      </c>
      <c r="L56" s="652" t="str">
        <f t="shared" si="78"/>
        <v>FY2012</v>
      </c>
      <c r="M56" s="652" t="str">
        <f t="shared" si="78"/>
        <v>FY2013</v>
      </c>
      <c r="N56" s="652" t="str">
        <f t="shared" si="78"/>
        <v>FY2014</v>
      </c>
      <c r="O56" s="652" t="str">
        <f t="shared" si="78"/>
        <v>FY2015</v>
      </c>
      <c r="P56" s="652" t="str">
        <f>P2</f>
        <v>FY2016</v>
      </c>
      <c r="Q56" s="652" t="str">
        <f>Q2</f>
        <v>FY2017</v>
      </c>
      <c r="R56" s="652" t="str">
        <f>R2</f>
        <v>FY2018</v>
      </c>
    </row>
    <row r="57" spans="1:19" ht="21" customHeight="1" x14ac:dyDescent="0.25">
      <c r="A57" s="653" t="s">
        <v>897</v>
      </c>
      <c r="C57" s="674"/>
      <c r="D57" s="674"/>
      <c r="E57" s="674"/>
      <c r="F57" s="674"/>
      <c r="G57" s="674"/>
      <c r="H57" s="674"/>
    </row>
    <row r="58" spans="1:19" ht="18.75" customHeight="1" x14ac:dyDescent="0.2">
      <c r="B58" s="675" t="s">
        <v>423</v>
      </c>
      <c r="C58" s="514"/>
      <c r="D58" s="514">
        <f>'M&amp;Ba'!N3</f>
        <v>94.282511333333332</v>
      </c>
      <c r="E58" s="514">
        <f>'M&amp;Ba'!O3</f>
        <v>95.584828000000016</v>
      </c>
      <c r="F58" s="514">
        <f>'M&amp;Ba'!P3</f>
        <v>98.322333333333319</v>
      </c>
      <c r="G58" s="514">
        <f>'M&amp;Ba'!Q3</f>
        <v>109.3</v>
      </c>
      <c r="H58" s="514">
        <f>'M&amp;Ba'!R3</f>
        <v>113.9</v>
      </c>
      <c r="I58" s="514">
        <f>'M&amp;Ba'!S3</f>
        <v>122</v>
      </c>
      <c r="J58" s="514">
        <f>'M&amp;Ba'!T3</f>
        <v>133.60000000000002</v>
      </c>
      <c r="K58" s="514">
        <f>'M&amp;Ba'!U3</f>
        <v>132</v>
      </c>
      <c r="L58" s="514">
        <f>'M&amp;Ba'!V3</f>
        <v>118.9</v>
      </c>
      <c r="M58" s="514">
        <f>'M&amp;Ba'!W3</f>
        <v>110.84751307000001</v>
      </c>
      <c r="N58" s="514">
        <f>'M&amp;Ba'!X3</f>
        <v>147.346</v>
      </c>
      <c r="O58" s="514">
        <f>'M&amp;Ba'!Y3</f>
        <v>151.339</v>
      </c>
      <c r="P58" s="514">
        <f>'M&amp;Ba'!Z3</f>
        <v>156.875</v>
      </c>
      <c r="Q58" s="514">
        <f>'M&amp;Ba'!AA3</f>
        <v>161.20599999999999</v>
      </c>
      <c r="R58" s="514">
        <f>'M&amp;Ba'!AB3</f>
        <v>160.34398413</v>
      </c>
      <c r="S58" s="514"/>
    </row>
    <row r="59" spans="1:19" x14ac:dyDescent="0.2">
      <c r="B59" s="676" t="s">
        <v>200</v>
      </c>
      <c r="C59" s="514"/>
      <c r="D59" s="514">
        <f>'M&amp;Ba'!N4</f>
        <v>50.975266666666663</v>
      </c>
      <c r="E59" s="514">
        <f>'M&amp;Ba'!O4</f>
        <v>53.592800000000004</v>
      </c>
      <c r="F59" s="514">
        <f>'M&amp;Ba'!P4</f>
        <v>57.575333333333333</v>
      </c>
      <c r="G59" s="514">
        <f>'M&amp;Ba'!Q4</f>
        <v>60.744399999999985</v>
      </c>
      <c r="H59" s="514">
        <f>'M&amp;Ba'!R4</f>
        <v>57.1</v>
      </c>
      <c r="I59" s="514">
        <f>'M&amp;Ba'!S4</f>
        <v>63.6</v>
      </c>
      <c r="J59" s="514">
        <f>'M&amp;Ba'!T4</f>
        <v>71.8</v>
      </c>
      <c r="K59" s="514">
        <f>'M&amp;Ba'!U4</f>
        <v>71.900000000000006</v>
      </c>
      <c r="L59" s="514">
        <f>'M&amp;Ba'!V4</f>
        <v>62.1</v>
      </c>
      <c r="M59" s="514">
        <f>'M&amp;Ba'!W4</f>
        <v>52.453456969999998</v>
      </c>
      <c r="N59" s="514">
        <f>'M&amp;Ba'!X4</f>
        <v>60.856999999999999</v>
      </c>
      <c r="O59" s="514">
        <f>'M&amp;Ba'!Y4</f>
        <v>62.609000000000002</v>
      </c>
      <c r="P59" s="514">
        <f>'M&amp;Ba'!Z4</f>
        <v>64.674999999999997</v>
      </c>
      <c r="Q59" s="514">
        <f>'M&amp;Ba'!AA4</f>
        <v>69.921000000000006</v>
      </c>
      <c r="R59" s="514">
        <f>'M&amp;Ba'!AB4</f>
        <v>70.418865959999991</v>
      </c>
      <c r="S59" s="514"/>
    </row>
    <row r="60" spans="1:19" x14ac:dyDescent="0.2">
      <c r="B60" s="676" t="s">
        <v>898</v>
      </c>
      <c r="C60" s="514"/>
      <c r="D60" s="514">
        <f>'M&amp;Ba'!N7</f>
        <v>43.414999999999999</v>
      </c>
      <c r="E60" s="514">
        <f>'M&amp;Ba'!O7</f>
        <v>43.574933333333334</v>
      </c>
      <c r="F60" s="514">
        <f>'M&amp;Ba'!P7</f>
        <v>43.216866666666668</v>
      </c>
      <c r="G60" s="514">
        <f>'M&amp;Ba'!Q7</f>
        <v>49.895933333333332</v>
      </c>
      <c r="H60" s="514">
        <f>'M&amp;Ba'!R7</f>
        <v>58.2</v>
      </c>
      <c r="I60" s="514">
        <f>'M&amp;Ba'!S7</f>
        <v>62</v>
      </c>
      <c r="J60" s="514">
        <f>'M&amp;Ba'!T7</f>
        <v>63.3</v>
      </c>
      <c r="K60" s="514">
        <f>'M&amp;Ba'!U7</f>
        <v>60.2</v>
      </c>
      <c r="L60" s="514">
        <f>'M&amp;Ba'!V7</f>
        <v>59.4</v>
      </c>
      <c r="M60" s="514">
        <f>'M&amp;Ba'!W7</f>
        <v>60.003259860000007</v>
      </c>
      <c r="N60" s="514">
        <f>'M&amp;Ba'!X7</f>
        <v>73.259999999999991</v>
      </c>
      <c r="O60" s="514">
        <f>'M&amp;Ba'!Y7</f>
        <v>75.625</v>
      </c>
      <c r="P60" s="514">
        <f>'M&amp;Ba'!Z7</f>
        <v>79.433999999999997</v>
      </c>
      <c r="Q60" s="514">
        <f>'M&amp;Ba'!AA7</f>
        <v>82.253</v>
      </c>
      <c r="R60" s="514">
        <f>'M&amp;Ba'!AB7</f>
        <v>81.515760650000004</v>
      </c>
      <c r="S60" s="514"/>
    </row>
    <row r="61" spans="1:19" s="530" customFormat="1" x14ac:dyDescent="0.2">
      <c r="B61" s="677" t="s">
        <v>246</v>
      </c>
      <c r="C61" s="514"/>
      <c r="D61" s="514">
        <f>'M&amp;Ba'!N9</f>
        <v>4.8801333333333332</v>
      </c>
      <c r="E61" s="514">
        <f>'M&amp;Ba'!O9</f>
        <v>5.3993333333333329</v>
      </c>
      <c r="F61" s="514">
        <f>'M&amp;Ba'!P9</f>
        <v>7.9986666666666659</v>
      </c>
      <c r="G61" s="514">
        <f>'M&amp;Ba'!Q9</f>
        <v>11.417533333333333</v>
      </c>
      <c r="H61" s="514">
        <f>'M&amp;Ba'!R9</f>
        <v>14.3</v>
      </c>
      <c r="I61" s="514">
        <f>'M&amp;Ba'!S9</f>
        <v>15.9</v>
      </c>
      <c r="J61" s="514">
        <f>'M&amp;Ba'!T9</f>
        <v>14.7</v>
      </c>
      <c r="K61" s="514">
        <f>'M&amp;Ba'!U9</f>
        <v>11.2</v>
      </c>
      <c r="L61" s="514">
        <f>'M&amp;Ba'!V9</f>
        <v>12.5</v>
      </c>
      <c r="M61" s="514">
        <f>'M&amp;Ba'!W9</f>
        <v>20.757613210000002</v>
      </c>
      <c r="N61" s="514">
        <f>'M&amp;Ba'!X9</f>
        <v>21</v>
      </c>
      <c r="O61" s="514">
        <f>'M&amp;Ba'!Y9</f>
        <v>20.863999999999997</v>
      </c>
      <c r="P61" s="514">
        <f>'M&amp;Ba'!Z9</f>
        <v>22.068000000000001</v>
      </c>
      <c r="Q61" s="514">
        <f>'M&amp;Ba'!AA9</f>
        <v>22.373999999999999</v>
      </c>
      <c r="R61" s="514">
        <f>'M&amp;Ba'!AB9</f>
        <v>22.94013</v>
      </c>
      <c r="S61" s="514"/>
    </row>
    <row r="62" spans="1:19" s="530" customFormat="1" x14ac:dyDescent="0.2">
      <c r="B62" s="677" t="s">
        <v>245</v>
      </c>
      <c r="C62" s="514"/>
      <c r="D62" s="514">
        <f>'M&amp;Ba'!N8</f>
        <v>38.534866666666659</v>
      </c>
      <c r="E62" s="514">
        <f>'M&amp;Ba'!O8</f>
        <v>38.175599999999996</v>
      </c>
      <c r="F62" s="514">
        <f>'M&amp;Ba'!P8</f>
        <v>35.218200000000003</v>
      </c>
      <c r="G62" s="514">
        <f>'M&amp;Ba'!Q8</f>
        <v>38.478400000000001</v>
      </c>
      <c r="H62" s="514">
        <f>'M&amp;Ba'!R8</f>
        <v>43.9</v>
      </c>
      <c r="I62" s="514">
        <f>'M&amp;Ba'!S8</f>
        <v>46.1</v>
      </c>
      <c r="J62" s="514">
        <f>'M&amp;Ba'!T8</f>
        <v>48.6</v>
      </c>
      <c r="K62" s="514">
        <f>'M&amp;Ba'!U8</f>
        <v>49</v>
      </c>
      <c r="L62" s="514">
        <f>'M&amp;Ba'!V8</f>
        <v>46.9</v>
      </c>
      <c r="M62" s="514">
        <f>'M&amp;Ba'!W8</f>
        <v>39.245646650000005</v>
      </c>
      <c r="N62" s="514">
        <f>'M&amp;Ba'!X8</f>
        <v>52.26</v>
      </c>
      <c r="O62" s="514">
        <f>'M&amp;Ba'!Y8</f>
        <v>54.760999999999996</v>
      </c>
      <c r="P62" s="514">
        <f>'M&amp;Ba'!Z8</f>
        <v>57.366</v>
      </c>
      <c r="Q62" s="514">
        <f>'M&amp;Ba'!AA8</f>
        <v>59.879000000000005</v>
      </c>
      <c r="R62" s="514">
        <f>'M&amp;Ba'!AB8</f>
        <v>58.575630650000001</v>
      </c>
      <c r="S62" s="514"/>
    </row>
    <row r="63" spans="1:19" s="510" customFormat="1" x14ac:dyDescent="0.2">
      <c r="B63" s="686" t="s">
        <v>4</v>
      </c>
      <c r="C63" s="514"/>
      <c r="D63" s="514">
        <f>'M&amp;Ba'!N5+'M&amp;Ba'!N6+'M&amp;Ba'!N10</f>
        <v>-0.10775533333332921</v>
      </c>
      <c r="E63" s="514">
        <f>'M&amp;Ba'!O5+'M&amp;Ba'!O6+'M&amp;Ba'!O10</f>
        <v>-1.5829053333333252</v>
      </c>
      <c r="F63" s="514">
        <f>'M&amp;Ba'!P5+'M&amp;Ba'!P6+'M&amp;Ba'!P10</f>
        <v>-2.469866666666686</v>
      </c>
      <c r="G63" s="514">
        <f>'M&amp;Ba'!Q5+'M&amp;Ba'!Q6+'M&amp;Ba'!Q10</f>
        <v>-1.3439133333333317</v>
      </c>
      <c r="H63" s="514">
        <f>'M&amp;Ba'!R5+'M&amp;Ba'!R6+'M&amp;Ba'!R10</f>
        <v>-1.4</v>
      </c>
      <c r="I63" s="514">
        <f>'M&amp;Ba'!S5+'M&amp;Ba'!S6+'M&amp;Ba'!S10</f>
        <v>-3.5999999999999996</v>
      </c>
      <c r="J63" s="514">
        <f>'M&amp;Ba'!T5+'M&amp;Ba'!T6+'M&amp;Ba'!T10</f>
        <v>-1.5</v>
      </c>
      <c r="K63" s="514">
        <f>'M&amp;Ba'!U5+'M&amp;Ba'!U6+'M&amp;Ba'!U10</f>
        <v>-9.9999999999999645E-2</v>
      </c>
      <c r="L63" s="514">
        <f>'M&amp;Ba'!V5+'M&amp;Ba'!V6+'M&amp;Ba'!V10</f>
        <v>-2.6</v>
      </c>
      <c r="M63" s="514">
        <f>'M&amp;Ba'!W5+'M&amp;Ba'!W6+'M&amp;Ba'!W10</f>
        <v>-1.6092037600000002</v>
      </c>
      <c r="N63" s="514">
        <f>'M&amp;Ba'!X5+'M&amp;Ba'!X6+'M&amp;Ba'!X10</f>
        <v>13.229000000000001</v>
      </c>
      <c r="O63" s="514">
        <f>'M&amp;Ba'!Y5+'M&amp;Ba'!Y6+'M&amp;Ba'!Y10</f>
        <v>13.105</v>
      </c>
      <c r="P63" s="514">
        <f>'M&amp;Ba'!Z5+'M&amp;Ba'!Z6+'M&amp;Ba'!Z10</f>
        <v>12.766000000000002</v>
      </c>
      <c r="Q63" s="514">
        <f>'M&amp;Ba'!AA5+'M&amp;Ba'!AA6+'M&amp;Ba'!AA10</f>
        <v>9.0320000000000018</v>
      </c>
      <c r="R63" s="514">
        <f>'M&amp;Ba'!AB5+'M&amp;Ba'!AB6+'M&amp;Ba'!AB10</f>
        <v>8.4093575200000004</v>
      </c>
      <c r="S63" s="514"/>
    </row>
    <row r="64" spans="1:19" ht="12.75" customHeight="1" x14ac:dyDescent="0.2">
      <c r="B64" s="675" t="s">
        <v>424</v>
      </c>
      <c r="C64" s="514"/>
      <c r="D64" s="514">
        <f>'M&amp;Ba'!N11</f>
        <v>94.282511333333332</v>
      </c>
      <c r="E64" s="514">
        <f>'M&amp;Ba'!O11</f>
        <v>95.584828000000016</v>
      </c>
      <c r="F64" s="514">
        <f>'M&amp;Ba'!P11</f>
        <v>98.322333333333319</v>
      </c>
      <c r="G64" s="514">
        <f>'M&amp;Ba'!Q11</f>
        <v>108.78108666666665</v>
      </c>
      <c r="H64" s="514">
        <f>'M&amp;Ba'!R11</f>
        <v>113.9</v>
      </c>
      <c r="I64" s="514">
        <f>'M&amp;Ba'!S11</f>
        <v>122.00000000000001</v>
      </c>
      <c r="J64" s="514">
        <f>'M&amp;Ba'!T11</f>
        <v>133.6</v>
      </c>
      <c r="K64" s="514">
        <f>'M&amp;Ba'!U11</f>
        <v>132.00000000000003</v>
      </c>
      <c r="L64" s="514">
        <f>'M&amp;Ba'!V11</f>
        <v>118.90000000000002</v>
      </c>
      <c r="M64" s="514">
        <f>'M&amp;Ba'!W11</f>
        <v>110.84751307000001</v>
      </c>
      <c r="N64" s="514">
        <f>'M&amp;Ba'!X11</f>
        <v>147.346</v>
      </c>
      <c r="O64" s="514">
        <f>'M&amp;Ba'!Y11</f>
        <v>151.339</v>
      </c>
      <c r="P64" s="514">
        <f>'M&amp;Ba'!Z11</f>
        <v>156.875</v>
      </c>
      <c r="Q64" s="514">
        <f>'M&amp;Ba'!AA11</f>
        <v>161.20599999999999</v>
      </c>
      <c r="R64" s="514">
        <f>'M&amp;Ba'!AB11</f>
        <v>160.34398413</v>
      </c>
      <c r="S64" s="514"/>
    </row>
    <row r="65" spans="1:19" ht="12.75" customHeight="1" x14ac:dyDescent="0.2">
      <c r="B65" s="678" t="s">
        <v>206</v>
      </c>
      <c r="C65" s="514"/>
      <c r="D65" s="514">
        <f>'M&amp;Ba'!N12</f>
        <v>74.860284666666658</v>
      </c>
      <c r="E65" s="514">
        <f>'M&amp;Ba'!O12</f>
        <v>74.276728000000006</v>
      </c>
      <c r="F65" s="514">
        <f>'M&amp;Ba'!P12</f>
        <v>75.497399999999985</v>
      </c>
      <c r="G65" s="514">
        <f>'M&amp;Ba'!Q12</f>
        <v>85.517753333333317</v>
      </c>
      <c r="H65" s="514">
        <f>'M&amp;Ba'!R12</f>
        <v>89</v>
      </c>
      <c r="I65" s="514">
        <f>'M&amp;Ba'!S12</f>
        <v>93.3</v>
      </c>
      <c r="J65" s="514">
        <f>'M&amp;Ba'!T12</f>
        <v>102.1</v>
      </c>
      <c r="K65" s="514">
        <f>'M&amp;Ba'!U12</f>
        <v>98.2</v>
      </c>
      <c r="L65" s="514">
        <f>'M&amp;Ba'!V12</f>
        <v>85.000000000000014</v>
      </c>
      <c r="M65" s="514">
        <f>'M&amp;Ba'!W12</f>
        <v>90.755601040000002</v>
      </c>
      <c r="N65" s="514">
        <f>'M&amp;Ba'!X12</f>
        <v>112.39</v>
      </c>
      <c r="O65" s="514">
        <f>'M&amp;Ba'!Y12</f>
        <v>114.634</v>
      </c>
      <c r="P65" s="514">
        <f>'M&amp;Ba'!Z12</f>
        <v>118.88500000000001</v>
      </c>
      <c r="Q65" s="514">
        <f>'M&amp;Ba'!AA12</f>
        <v>125.381</v>
      </c>
      <c r="R65" s="514">
        <f>'M&amp;Ba'!AB12</f>
        <v>122.96711872999998</v>
      </c>
      <c r="S65" s="514"/>
    </row>
    <row r="66" spans="1:19" ht="12.75" customHeight="1" x14ac:dyDescent="0.2">
      <c r="B66" s="678" t="s">
        <v>4</v>
      </c>
      <c r="C66" s="514"/>
      <c r="D66" s="514">
        <f>'M&amp;Ba'!N17+'M&amp;Ba'!N19</f>
        <v>4.6284933333333331</v>
      </c>
      <c r="E66" s="514">
        <f>'M&amp;Ba'!O17+'M&amp;Ba'!O19</f>
        <v>4.3238333333333339</v>
      </c>
      <c r="F66" s="514">
        <f>'M&amp;Ba'!P17+'M&amp;Ba'!P19</f>
        <v>4.2507999999999999</v>
      </c>
      <c r="G66" s="514">
        <f>'M&amp;Ba'!Q17+'M&amp;Ba'!Q19</f>
        <v>2.8660000000000001</v>
      </c>
      <c r="H66" s="514">
        <f>'M&amp;Ba'!R17+'M&amp;Ba'!R19</f>
        <v>2.4000000000000004</v>
      </c>
      <c r="I66" s="514">
        <f>'M&amp;Ba'!S17+'M&amp;Ba'!S19</f>
        <v>3.0999999999999996</v>
      </c>
      <c r="J66" s="514">
        <f>'M&amp;Ba'!T17+'M&amp;Ba'!T19</f>
        <v>4.0999999999999996</v>
      </c>
      <c r="K66" s="514">
        <f>'M&amp;Ba'!U17+'M&amp;Ba'!U19</f>
        <v>4.7</v>
      </c>
      <c r="L66" s="514">
        <f>'M&amp;Ba'!V17+'M&amp;Ba'!V19</f>
        <v>4.2</v>
      </c>
      <c r="M66" s="514">
        <f>'M&amp;Ba'!W17+'M&amp;Ba'!W19</f>
        <v>3.9254419199999995</v>
      </c>
      <c r="N66" s="514">
        <f>'M&amp;Ba'!X17+'M&amp;Ba'!X19</f>
        <v>4.476</v>
      </c>
      <c r="O66" s="514">
        <f>'M&amp;Ba'!Y17+'M&amp;Ba'!Y19</f>
        <v>5.3719999999999999</v>
      </c>
      <c r="P66" s="514">
        <f>'M&amp;Ba'!Z17+'M&amp;Ba'!Z19</f>
        <v>5.2830000000000004</v>
      </c>
      <c r="Q66" s="514">
        <f>'M&amp;Ba'!AA17+'M&amp;Ba'!AA19</f>
        <v>5.5209999999999999</v>
      </c>
      <c r="R66" s="514">
        <f>'M&amp;Ba'!AB17+'M&amp;Ba'!AB19</f>
        <v>5.839693389999999</v>
      </c>
      <c r="S66" s="514"/>
    </row>
    <row r="67" spans="1:19" ht="12.75" customHeight="1" x14ac:dyDescent="0.2">
      <c r="B67" s="675" t="s">
        <v>899</v>
      </c>
      <c r="C67" s="514"/>
      <c r="D67" s="514">
        <f>'M&amp;Ba'!N18</f>
        <v>14.793733333333334</v>
      </c>
      <c r="E67" s="514">
        <f>'M&amp;Ba'!O18</f>
        <v>16.984266666666667</v>
      </c>
      <c r="F67" s="514">
        <f>'M&amp;Ba'!P18</f>
        <v>18.574133333333332</v>
      </c>
      <c r="G67" s="514">
        <f>'M&amp;Ba'!Q18</f>
        <v>20.397333333333332</v>
      </c>
      <c r="H67" s="514">
        <f>'M&amp;Ba'!R18</f>
        <v>22.5</v>
      </c>
      <c r="I67" s="514">
        <f>'M&amp;Ba'!S18</f>
        <v>25.6</v>
      </c>
      <c r="J67" s="514">
        <f>'M&amp;Ba'!T18</f>
        <v>27.4</v>
      </c>
      <c r="K67" s="514">
        <f>'M&amp;Ba'!U18</f>
        <v>29.1</v>
      </c>
      <c r="L67" s="514">
        <f>'M&amp;Ba'!V18</f>
        <v>29.7</v>
      </c>
      <c r="M67" s="514">
        <f>'M&amp;Ba'!W18</f>
        <v>16.166470109999999</v>
      </c>
      <c r="N67" s="514">
        <f>'M&amp;Ba'!X18</f>
        <v>30.48</v>
      </c>
      <c r="O67" s="514">
        <f>'M&amp;Ba'!Y18</f>
        <v>31.332999999999998</v>
      </c>
      <c r="P67" s="514">
        <f>'M&amp;Ba'!Z18</f>
        <v>32.707000000000001</v>
      </c>
      <c r="Q67" s="514">
        <f>'M&amp;Ba'!AA18</f>
        <v>30.303999999999998</v>
      </c>
      <c r="R67" s="514">
        <f>'M&amp;Ba'!AB18</f>
        <v>31.537172009999999</v>
      </c>
      <c r="S67" s="514"/>
    </row>
    <row r="68" spans="1:19" s="520" customFormat="1" ht="20.100000000000001" customHeight="1" x14ac:dyDescent="0.2">
      <c r="B68" s="679" t="s">
        <v>900</v>
      </c>
      <c r="C68" s="680"/>
      <c r="D68" s="680">
        <f>D60/D65*100</f>
        <v>57.994703324086572</v>
      </c>
      <c r="E68" s="680">
        <f t="shared" ref="E68:P68" si="79">E60/E65*100</f>
        <v>58.665660842428778</v>
      </c>
      <c r="F68" s="680">
        <f t="shared" si="79"/>
        <v>57.242854279308531</v>
      </c>
      <c r="G68" s="680">
        <f t="shared" si="79"/>
        <v>58.345701785274542</v>
      </c>
      <c r="H68" s="680">
        <f t="shared" si="79"/>
        <v>65.393258426966298</v>
      </c>
      <c r="I68" s="680">
        <f t="shared" si="79"/>
        <v>66.452304394426591</v>
      </c>
      <c r="J68" s="680">
        <f t="shared" si="79"/>
        <v>61.998041136141033</v>
      </c>
      <c r="K68" s="680">
        <f t="shared" si="79"/>
        <v>61.30346232179226</v>
      </c>
      <c r="L68" s="680">
        <f t="shared" si="79"/>
        <v>69.882352941176464</v>
      </c>
      <c r="M68" s="680">
        <f t="shared" si="79"/>
        <v>66.115214016988247</v>
      </c>
      <c r="N68" s="680">
        <f t="shared" si="79"/>
        <v>65.183735207758687</v>
      </c>
      <c r="O68" s="680">
        <f t="shared" si="79"/>
        <v>65.970828898930506</v>
      </c>
      <c r="P68" s="680">
        <f t="shared" si="79"/>
        <v>66.815830424359675</v>
      </c>
      <c r="Q68" s="680">
        <f t="shared" ref="Q68:R68" si="80">Q60/Q65*100</f>
        <v>65.602443751445591</v>
      </c>
      <c r="R68" s="680">
        <f t="shared" si="80"/>
        <v>66.290697457899213</v>
      </c>
      <c r="S68" s="680"/>
    </row>
    <row r="69" spans="1:19" ht="21" customHeight="1" x14ac:dyDescent="0.25">
      <c r="A69" s="681" t="s">
        <v>901</v>
      </c>
      <c r="B69" s="682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</row>
    <row r="70" spans="1:19" ht="16.5" customHeight="1" x14ac:dyDescent="0.2">
      <c r="B70" s="524" t="s">
        <v>902</v>
      </c>
      <c r="C70" s="514"/>
      <c r="D70" s="514">
        <f>BOPsum!L5</f>
        <v>-46.118362769876782</v>
      </c>
      <c r="E70" s="514">
        <f>BOPsum!M5</f>
        <v>-51.698171874534168</v>
      </c>
      <c r="F70" s="514">
        <f>BOPsum!N5</f>
        <v>-57.283470837495713</v>
      </c>
      <c r="G70" s="514">
        <f>BOPsum!O5</f>
        <v>-60.243101957073364</v>
      </c>
      <c r="H70" s="514">
        <f>BOPsum!P5</f>
        <v>-59.290070070283051</v>
      </c>
      <c r="I70" s="514">
        <f>BOPsum!Q5</f>
        <v>-64.21549387233425</v>
      </c>
      <c r="J70" s="514">
        <f>BOPsum!R5</f>
        <v>-80.106378110659875</v>
      </c>
      <c r="K70" s="514">
        <f>BOPsum!S5</f>
        <v>-51.185377743341675</v>
      </c>
      <c r="L70" s="514">
        <f>BOPsum!T5</f>
        <v>-44.428964049386281</v>
      </c>
      <c r="M70" s="514">
        <f>BOPsum!U5</f>
        <v>-65.548402172239818</v>
      </c>
      <c r="N70" s="514">
        <f>BOPsum!V5</f>
        <v>-55.798297593109936</v>
      </c>
      <c r="O70" s="514">
        <f>BOPsum!W5</f>
        <v>-52.859676320756577</v>
      </c>
      <c r="P70" s="514">
        <f>BOPsum!X5</f>
        <v>-49.336709774429508</v>
      </c>
      <c r="Q70" s="514">
        <f>BOPsum!Y5</f>
        <v>-54.413469132227554</v>
      </c>
      <c r="R70" s="514">
        <f>BOPsum!Z5</f>
        <v>-63.214951082874762</v>
      </c>
    </row>
    <row r="71" spans="1:19" x14ac:dyDescent="0.2">
      <c r="B71" s="524" t="s">
        <v>903</v>
      </c>
      <c r="C71" s="514"/>
      <c r="D71" s="514">
        <f>BOPsum!L11</f>
        <v>-23.643475297585248</v>
      </c>
      <c r="E71" s="514">
        <f>BOPsum!M11</f>
        <v>-29.181342589550148</v>
      </c>
      <c r="F71" s="514">
        <f>BOPsum!N11</f>
        <v>-30.714608358368423</v>
      </c>
      <c r="G71" s="514">
        <f>BOPsum!O11</f>
        <v>-32.30570531378747</v>
      </c>
      <c r="H71" s="514">
        <f>BOPsum!P11</f>
        <v>-32.578619497633781</v>
      </c>
      <c r="I71" s="514">
        <f>BOPsum!Q11</f>
        <v>-44.86493015104773</v>
      </c>
      <c r="J71" s="514">
        <f>BOPsum!R11</f>
        <v>-32.328140008472687</v>
      </c>
      <c r="K71" s="514">
        <f>BOPsum!S11</f>
        <v>-35.15564701370252</v>
      </c>
      <c r="L71" s="514">
        <f>BOPsum!T11</f>
        <v>-37.559882342026654</v>
      </c>
      <c r="M71" s="514">
        <f>BOPsum!U11</f>
        <v>-38.596172918990334</v>
      </c>
      <c r="N71" s="514">
        <f>BOPsum!V11</f>
        <v>-33.227317109461111</v>
      </c>
      <c r="O71" s="514">
        <f>BOPsum!W11</f>
        <v>-33.262470314115689</v>
      </c>
      <c r="P71" s="514">
        <f>BOPsum!X11</f>
        <v>-33.353956328006852</v>
      </c>
      <c r="Q71" s="514">
        <f>BOPsum!Y11</f>
        <v>-40.465793631067925</v>
      </c>
      <c r="R71" s="514">
        <f>BOPsum!Z11</f>
        <v>-38.081812232917102</v>
      </c>
    </row>
    <row r="72" spans="1:19" x14ac:dyDescent="0.2">
      <c r="B72" s="524" t="s">
        <v>904</v>
      </c>
      <c r="C72" s="514"/>
      <c r="D72" s="514">
        <f>BOPsum!L22</f>
        <v>37.796857699575853</v>
      </c>
      <c r="E72" s="514">
        <f>BOPsum!M22</f>
        <v>41.898700738505788</v>
      </c>
      <c r="F72" s="514">
        <f>BOPsum!N22</f>
        <v>39.327854694513448</v>
      </c>
      <c r="G72" s="514">
        <f>BOPsum!O22</f>
        <v>41.452258497819386</v>
      </c>
      <c r="H72" s="514">
        <f>BOPsum!P22</f>
        <v>40.49908446872395</v>
      </c>
      <c r="I72" s="514">
        <f>BOPsum!Q22</f>
        <v>39.683320867075892</v>
      </c>
      <c r="J72" s="514">
        <f>BOPsum!R22</f>
        <v>35.88555143058818</v>
      </c>
      <c r="K72" s="514">
        <f>BOPsum!S22</f>
        <v>36.96778928735948</v>
      </c>
      <c r="L72" s="514">
        <f>BOPsum!T22</f>
        <v>29.252009728989258</v>
      </c>
      <c r="M72" s="514">
        <f>BOPsum!U22</f>
        <v>35.792883935107398</v>
      </c>
      <c r="N72" s="514">
        <f>BOPsum!V22</f>
        <v>45.404507790149616</v>
      </c>
      <c r="O72" s="514">
        <f>BOPsum!W22</f>
        <v>63.500451459157027</v>
      </c>
      <c r="P72" s="514">
        <f>BOPsum!X22</f>
        <v>62.03513359321618</v>
      </c>
      <c r="Q72" s="514">
        <f>BOPsum!Y22</f>
        <v>60.605061053102787</v>
      </c>
      <c r="R72" s="514">
        <f>BOPsum!Z22</f>
        <v>61.327158118037204</v>
      </c>
    </row>
    <row r="73" spans="1:19" x14ac:dyDescent="0.2">
      <c r="B73" s="524" t="s">
        <v>905</v>
      </c>
      <c r="C73" s="514"/>
      <c r="D73" s="514">
        <f>BOPsum!L31</f>
        <v>40.589899868993882</v>
      </c>
      <c r="E73" s="514">
        <f>BOPsum!M31</f>
        <v>50.042781999528422</v>
      </c>
      <c r="F73" s="514">
        <f>BOPsum!N31</f>
        <v>47.446932896840288</v>
      </c>
      <c r="G73" s="514">
        <f>BOPsum!O31</f>
        <v>56.953408036977173</v>
      </c>
      <c r="H73" s="514">
        <f>BOPsum!P31</f>
        <v>52.539858098199829</v>
      </c>
      <c r="I73" s="514">
        <f>BOPsum!Q31</f>
        <v>53.795742357764667</v>
      </c>
      <c r="J73" s="514">
        <f>BOPsum!R31</f>
        <v>52.492826680080029</v>
      </c>
      <c r="K73" s="514">
        <f>BOPsum!S31</f>
        <v>51.143858358809155</v>
      </c>
      <c r="L73" s="514">
        <f>BOPsum!T31</f>
        <v>51.964918922783127</v>
      </c>
      <c r="M73" s="514">
        <f>BOPsum!U31</f>
        <v>56.690883387077392</v>
      </c>
      <c r="N73" s="514">
        <f>BOPsum!V31</f>
        <v>49.93965539850592</v>
      </c>
      <c r="O73" s="514">
        <f>BOPsum!W31</f>
        <v>54.412044906399245</v>
      </c>
      <c r="P73" s="514">
        <f>BOPsum!X31</f>
        <v>53.014432596429849</v>
      </c>
      <c r="Q73" s="514">
        <f>BOPsum!Y31</f>
        <v>50.301713085071981</v>
      </c>
      <c r="R73" s="514">
        <f>BOPsum!Z31</f>
        <v>54.387289874549346</v>
      </c>
    </row>
    <row r="74" spans="1:19" x14ac:dyDescent="0.2">
      <c r="B74" s="524" t="s">
        <v>906</v>
      </c>
      <c r="C74" s="514"/>
      <c r="D74" s="514">
        <f>BOPsum!L3</f>
        <v>8.6249195011076978</v>
      </c>
      <c r="E74" s="514">
        <f>BOPsum!M3</f>
        <v>11.061968273949901</v>
      </c>
      <c r="F74" s="514">
        <f>BOPsum!N3</f>
        <v>-1.2232916045104005</v>
      </c>
      <c r="G74" s="514">
        <f>BOPsum!O3</f>
        <v>5.8568592639357249</v>
      </c>
      <c r="H74" s="514">
        <f>BOPsum!P3</f>
        <v>1.1702529990069479</v>
      </c>
      <c r="I74" s="514">
        <f>BOPsum!Q3</f>
        <v>-15.601360798541421</v>
      </c>
      <c r="J74" s="514">
        <f>BOPsum!R3</f>
        <v>-24.056140008464354</v>
      </c>
      <c r="K74" s="514">
        <f>BOPsum!S3</f>
        <v>1.7706228891244393</v>
      </c>
      <c r="L74" s="514">
        <f>BOPsum!T3</f>
        <v>-0.77191773964054988</v>
      </c>
      <c r="M74" s="514">
        <f>BOPsum!U3</f>
        <v>-11.660807769045363</v>
      </c>
      <c r="N74" s="514">
        <f>BOPsum!V3</f>
        <v>6.318548486084488</v>
      </c>
      <c r="O74" s="514">
        <f>BOPsum!W3</f>
        <v>31.790349730684007</v>
      </c>
      <c r="P74" s="514">
        <f>BOPsum!X3</f>
        <v>32.358900087209676</v>
      </c>
      <c r="Q74" s="514">
        <f>BOPsum!Y3</f>
        <v>16.027511374879282</v>
      </c>
      <c r="R74" s="514">
        <f>BOPsum!Z3</f>
        <v>14.417684676794686</v>
      </c>
    </row>
    <row r="75" spans="1:19" x14ac:dyDescent="0.2">
      <c r="B75" s="524" t="s">
        <v>907</v>
      </c>
      <c r="C75" s="514"/>
      <c r="D75" s="514">
        <f>BOPsum!L39</f>
        <v>-17.641452092910768</v>
      </c>
      <c r="E75" s="514">
        <f>BOPsum!M39</f>
        <v>12.252640635131836</v>
      </c>
      <c r="F75" s="514">
        <f>BOPsum!N39</f>
        <v>29.28047673904419</v>
      </c>
      <c r="G75" s="514">
        <f>BOPsum!O39</f>
        <v>31.901918473999025</v>
      </c>
      <c r="H75" s="514">
        <f>BOPsum!P39</f>
        <v>32.005437772583008</v>
      </c>
      <c r="I75" s="514">
        <f>BOPsum!Q39</f>
        <v>29.923857131958009</v>
      </c>
      <c r="J75" s="514">
        <f>BOPsum!R39</f>
        <v>26.572830036987305</v>
      </c>
      <c r="K75" s="514">
        <f>BOPsum!S39</f>
        <v>21.94159181375122</v>
      </c>
      <c r="L75" s="514">
        <f>BOPsum!T39</f>
        <v>15.98287927819824</v>
      </c>
      <c r="M75" s="514">
        <f>BOPsum!U39</f>
        <v>23.310195385620119</v>
      </c>
      <c r="N75" s="514">
        <f>BOPsum!V39</f>
        <v>16.993138133483889</v>
      </c>
      <c r="O75" s="514">
        <f>BOPsum!W39</f>
        <v>16.065942868164061</v>
      </c>
      <c r="P75" s="514">
        <f>BOPsum!X39</f>
        <v>18.331990161331177</v>
      </c>
      <c r="Q75" s="514">
        <f>BOPsum!Y39</f>
        <v>20.06536837008667</v>
      </c>
      <c r="R75" s="514">
        <f>BOPsum!Z39</f>
        <v>16.459487676177979</v>
      </c>
    </row>
    <row r="76" spans="1:19" x14ac:dyDescent="0.2">
      <c r="B76" s="524" t="s">
        <v>421</v>
      </c>
      <c r="C76" s="514"/>
      <c r="D76" s="514">
        <f>BOPsum!L45</f>
        <v>48.429219527858123</v>
      </c>
      <c r="E76" s="514">
        <f>BOPsum!M45</f>
        <v>0.99776430080866874</v>
      </c>
      <c r="F76" s="514">
        <f>BOPsum!N45</f>
        <v>26.871066517500797</v>
      </c>
      <c r="G76" s="514">
        <f>BOPsum!O45</f>
        <v>-0.39538770923476552</v>
      </c>
      <c r="H76" s="514">
        <f>BOPsum!P45</f>
        <v>22.252839727894045</v>
      </c>
      <c r="I76" s="514">
        <f>BOPsum!Q45</f>
        <v>31.149467403205882</v>
      </c>
      <c r="J76" s="514">
        <f>BOPsum!R45</f>
        <v>35.368518557318083</v>
      </c>
      <c r="K76" s="514">
        <f>BOPsum!S45</f>
        <v>21.262214461440408</v>
      </c>
      <c r="L76" s="514">
        <f>BOPsum!T45</f>
        <v>17.241866582550522</v>
      </c>
      <c r="M76" s="514">
        <f>BOPsum!U45</f>
        <v>28.994660290872147</v>
      </c>
      <c r="N76" s="514">
        <f>BOPsum!V45</f>
        <v>6.1984414568967914</v>
      </c>
      <c r="O76" s="514">
        <f>BOPsum!W45</f>
        <v>-3.7298149555005438</v>
      </c>
      <c r="P76" s="514">
        <f>BOPsum!X45</f>
        <v>-9.46455664042875</v>
      </c>
      <c r="Q76" s="514">
        <f>BOPsum!Y45</f>
        <v>-11.720905739029714</v>
      </c>
      <c r="R76" s="514">
        <f>BOPsum!Z45</f>
        <v>20.026503849717429</v>
      </c>
    </row>
    <row r="77" spans="1:19" ht="21" customHeight="1" x14ac:dyDescent="0.25">
      <c r="A77" s="653" t="s">
        <v>908</v>
      </c>
    </row>
    <row r="78" spans="1:19" x14ac:dyDescent="0.2">
      <c r="B78" s="512" t="s">
        <v>909</v>
      </c>
      <c r="C78" s="514"/>
      <c r="D78" s="684">
        <f>IIP!L3</f>
        <v>277.88469655650817</v>
      </c>
      <c r="E78" s="684">
        <f>IIP!M3</f>
        <v>274.02791577188174</v>
      </c>
      <c r="F78" s="684">
        <f>IIP!N3</f>
        <v>263.66868500461669</v>
      </c>
      <c r="G78" s="684">
        <f>IIP!O3</f>
        <v>294.27547595881072</v>
      </c>
      <c r="H78" s="684">
        <f>IIP!P3</f>
        <v>247.1726937</v>
      </c>
      <c r="I78" s="684">
        <f>IIP!Q3</f>
        <v>223.62820155</v>
      </c>
      <c r="J78" s="684">
        <f>IIP!R3</f>
        <v>244.40420399999996</v>
      </c>
      <c r="K78" s="684">
        <f>IIP!S3</f>
        <v>224.91619499999999</v>
      </c>
      <c r="L78" s="684">
        <f>IIP!T3</f>
        <v>235.79146400000002</v>
      </c>
      <c r="M78" s="684">
        <f>IIP!U3</f>
        <v>235.44394833000001</v>
      </c>
      <c r="N78" s="684">
        <f>IIP!V3</f>
        <v>247.88822818</v>
      </c>
      <c r="O78" s="684">
        <f>IIP!W3</f>
        <v>253.91026952999999</v>
      </c>
      <c r="P78" s="684">
        <f>IIP!X3</f>
        <v>277.15480690999999</v>
      </c>
      <c r="Q78" s="684">
        <f>IIP!Y3</f>
        <v>308.72887700000001</v>
      </c>
      <c r="R78" s="684">
        <f>IIP!Z3</f>
        <v>309.66642300000001</v>
      </c>
    </row>
    <row r="79" spans="1:19" x14ac:dyDescent="0.2">
      <c r="B79" s="512" t="s">
        <v>521</v>
      </c>
      <c r="C79" s="684"/>
      <c r="D79" s="684" t="str">
        <f>IIP!L4</f>
        <v xml:space="preserve">n.a. </v>
      </c>
      <c r="E79" s="684" t="str">
        <f>IIP!M4</f>
        <v xml:space="preserve">n.a. </v>
      </c>
      <c r="F79" s="684" t="str">
        <f>IIP!N4</f>
        <v xml:space="preserve">n.a. </v>
      </c>
      <c r="G79" s="684" t="str">
        <f>IIP!O4</f>
        <v xml:space="preserve">n.a. </v>
      </c>
      <c r="H79" s="684" t="str">
        <f>IIP!P4</f>
        <v xml:space="preserve">n.a. </v>
      </c>
      <c r="I79" s="684" t="str">
        <f>IIP!Q4</f>
        <v xml:space="preserve">n.a. </v>
      </c>
      <c r="J79" s="684" t="str">
        <f>IIP!R4</f>
        <v xml:space="preserve">n.a. </v>
      </c>
      <c r="K79" s="684" t="str">
        <f>IIP!S4</f>
        <v xml:space="preserve">n.a. </v>
      </c>
      <c r="L79" s="684" t="str">
        <f>IIP!T4</f>
        <v xml:space="preserve">n.a. </v>
      </c>
      <c r="M79" s="684" t="str">
        <f>IIP!U4</f>
        <v xml:space="preserve">n.a. </v>
      </c>
      <c r="N79" s="684" t="str">
        <f>IIP!V4</f>
        <v xml:space="preserve">n.a. </v>
      </c>
      <c r="O79" s="684" t="str">
        <f>IIP!W4</f>
        <v xml:space="preserve">n.a. </v>
      </c>
      <c r="P79" s="684" t="str">
        <f>IIP!X4</f>
        <v xml:space="preserve">n.a. </v>
      </c>
      <c r="Q79" s="684" t="str">
        <f>IIP!Y4</f>
        <v xml:space="preserve">n.a. </v>
      </c>
      <c r="R79" s="684" t="str">
        <f>IIP!Z4</f>
        <v xml:space="preserve">n.a. </v>
      </c>
    </row>
    <row r="80" spans="1:19" x14ac:dyDescent="0.2">
      <c r="B80" s="512" t="s">
        <v>522</v>
      </c>
      <c r="C80" s="514"/>
      <c r="D80" s="684">
        <f>IIP!L5</f>
        <v>321.51374088984153</v>
      </c>
      <c r="E80" s="684">
        <f>IIP!M5</f>
        <v>312.36716877188172</v>
      </c>
      <c r="F80" s="684">
        <f>IIP!N5</f>
        <v>309.35163167128343</v>
      </c>
      <c r="G80" s="684">
        <f>IIP!O5</f>
        <v>335.57996095881072</v>
      </c>
      <c r="H80" s="684">
        <f>IIP!P5</f>
        <v>287.60429269999997</v>
      </c>
      <c r="I80" s="684">
        <f>IIP!Q5</f>
        <v>268.43580727000005</v>
      </c>
      <c r="J80" s="684">
        <f>IIP!R5</f>
        <v>276.46986999999996</v>
      </c>
      <c r="K80" s="684">
        <f>IIP!S5</f>
        <v>254.43519699999999</v>
      </c>
      <c r="L80" s="684">
        <f>IIP!T5</f>
        <v>270.79203000000001</v>
      </c>
      <c r="M80" s="684">
        <f>IIP!U5</f>
        <v>281.65518376</v>
      </c>
      <c r="N80" s="684">
        <f>IIP!V5</f>
        <v>278.51169099999998</v>
      </c>
      <c r="O80" s="684">
        <f>IIP!W5</f>
        <v>255.96206257999998</v>
      </c>
      <c r="P80" s="684">
        <f>IIP!X5</f>
        <v>245.91330683999999</v>
      </c>
      <c r="Q80" s="684">
        <f>IIP!Y5</f>
        <v>251.54394099999996</v>
      </c>
      <c r="R80" s="684">
        <f>IIP!Z5</f>
        <v>253.579903</v>
      </c>
    </row>
    <row r="81" spans="1:18" x14ac:dyDescent="0.2">
      <c r="B81" s="512" t="s">
        <v>527</v>
      </c>
      <c r="C81" s="514"/>
      <c r="D81" s="684">
        <f>IIP!L15</f>
        <v>-43.629044333333333</v>
      </c>
      <c r="E81" s="684">
        <f>IIP!M15</f>
        <v>-38.339252999999992</v>
      </c>
      <c r="F81" s="684">
        <f>IIP!N15</f>
        <v>-45.682946666666652</v>
      </c>
      <c r="G81" s="684">
        <f>IIP!O15</f>
        <v>-41.304485</v>
      </c>
      <c r="H81" s="684">
        <f>IIP!P15</f>
        <v>-40.431598999999984</v>
      </c>
      <c r="I81" s="684">
        <f>IIP!Q15</f>
        <v>-44.807605719999991</v>
      </c>
      <c r="J81" s="684">
        <f>IIP!R15</f>
        <v>-32.065665999999993</v>
      </c>
      <c r="K81" s="684">
        <f>IIP!S15</f>
        <v>-29.519002</v>
      </c>
      <c r="L81" s="684">
        <f>IIP!T15</f>
        <v>-35.000565999999999</v>
      </c>
      <c r="M81" s="684">
        <f>IIP!U15</f>
        <v>-46.211235429999995</v>
      </c>
      <c r="N81" s="684">
        <f>IIP!V15</f>
        <v>-30.62346282</v>
      </c>
      <c r="O81" s="684">
        <f>IIP!W15</f>
        <v>-2.0517930500000006</v>
      </c>
      <c r="P81" s="684">
        <f>IIP!X15</f>
        <v>31.241500069999987</v>
      </c>
      <c r="Q81" s="684">
        <f>IIP!Y15</f>
        <v>57.184936000000022</v>
      </c>
      <c r="R81" s="684">
        <f>IIP!Z15</f>
        <v>56.086520000000007</v>
      </c>
    </row>
    <row r="82" spans="1:18" x14ac:dyDescent="0.2">
      <c r="B82" s="512" t="s">
        <v>910</v>
      </c>
      <c r="C82" s="514"/>
      <c r="D82" s="684">
        <f>GFSsum!B40+GFSsum!B41</f>
        <v>32.257846999999998</v>
      </c>
      <c r="E82" s="684">
        <f>GFSsum!C40+GFSsum!C41</f>
        <v>49.003908000000003</v>
      </c>
      <c r="F82" s="684">
        <f>GFSsum!D40+GFSsum!D41</f>
        <v>66.163858000000005</v>
      </c>
      <c r="G82" s="684">
        <f>GFSsum!E40+GFSsum!E41</f>
        <v>88.825186000000002</v>
      </c>
      <c r="H82" s="684">
        <f>GFSsum!F40+GFSsum!F41</f>
        <v>79.431155249999989</v>
      </c>
      <c r="I82" s="684">
        <f>GFSsum!G40+GFSsum!G41</f>
        <v>96.63296631</v>
      </c>
      <c r="J82" s="684">
        <f>GFSsum!H40+GFSsum!H41</f>
        <v>119.64645570999998</v>
      </c>
      <c r="K82" s="684">
        <f>GFSsum!I40+GFSsum!I41</f>
        <v>132.72491321999999</v>
      </c>
      <c r="L82" s="684">
        <f>GFSsum!J40+GFSsum!J41</f>
        <v>174.95356964999999</v>
      </c>
      <c r="M82" s="684">
        <f>GFSsum!K40+GFSsum!K41</f>
        <v>217.525925</v>
      </c>
      <c r="N82" s="684">
        <f>GFSsum!L40+GFSsum!L41</f>
        <v>252.24838</v>
      </c>
      <c r="O82" s="684">
        <f>GFSsum!M40+GFSsum!M41</f>
        <v>259.124278</v>
      </c>
      <c r="P82" s="684">
        <f>GFSsum!N40+GFSsum!N41</f>
        <v>307.75014799999997</v>
      </c>
      <c r="Q82" s="684">
        <f>GFSsum!O40+GFSsum!O41</f>
        <v>372.12384199999997</v>
      </c>
      <c r="R82" s="684">
        <f>GFSsum!P40+GFSsum!P41</f>
        <v>418.390311</v>
      </c>
    </row>
    <row r="83" spans="1:18" ht="21" customHeight="1" x14ac:dyDescent="0.25">
      <c r="A83" s="653" t="s">
        <v>911</v>
      </c>
      <c r="D83" s="714"/>
      <c r="E83" s="714"/>
      <c r="F83" s="714"/>
      <c r="G83" s="714"/>
      <c r="H83" s="714"/>
      <c r="I83" s="714"/>
      <c r="J83" s="714"/>
      <c r="K83" s="714"/>
      <c r="L83" s="714"/>
      <c r="M83" s="714"/>
      <c r="N83" s="714"/>
      <c r="O83" s="714"/>
      <c r="P83" s="714"/>
      <c r="Q83" s="714"/>
      <c r="R83" s="714"/>
    </row>
    <row r="84" spans="1:18" x14ac:dyDescent="0.2">
      <c r="B84" s="512" t="s">
        <v>912</v>
      </c>
      <c r="C84" s="514"/>
      <c r="D84" s="684">
        <f>ExtD_Hist!L9</f>
        <v>94.20431099999999</v>
      </c>
      <c r="E84" s="684">
        <f>ExtD_Hist!M9</f>
        <v>91.436052999999987</v>
      </c>
      <c r="F84" s="684">
        <f>ExtD_Hist!N9</f>
        <v>99.332270999999977</v>
      </c>
      <c r="G84" s="684">
        <f>ExtD_Hist!O9</f>
        <v>98.120137999999983</v>
      </c>
      <c r="H84" s="684">
        <f>ExtD_Hist!P9</f>
        <v>93.882242999999988</v>
      </c>
      <c r="I84" s="684">
        <f>ExtD_Hist!Q9</f>
        <v>105.47569172000001</v>
      </c>
      <c r="J84" s="684">
        <f>ExtD_Hist!R9</f>
        <v>102.76213299999999</v>
      </c>
      <c r="K84" s="684">
        <f>ExtD_Hist!S9</f>
        <v>100.32636899999999</v>
      </c>
      <c r="L84" s="684">
        <f>ExtD_Hist!T9</f>
        <v>96.019734999999997</v>
      </c>
      <c r="M84" s="684">
        <f>ExtD_Hist!U9</f>
        <v>97.598170999999994</v>
      </c>
      <c r="N84" s="684">
        <f>ExtD_Hist!V9</f>
        <v>94.646345999999994</v>
      </c>
      <c r="O84" s="684">
        <f>ExtD_Hist!W9</f>
        <v>88.980587</v>
      </c>
      <c r="P84" s="684">
        <f>ExtD_Hist!X9</f>
        <v>83.494343999999998</v>
      </c>
      <c r="Q84" s="684">
        <f>ExtD_Hist!Y9</f>
        <v>77.892780999999985</v>
      </c>
      <c r="R84" s="684">
        <f>ExtD_Hist!Z9</f>
        <v>72.536557000000002</v>
      </c>
    </row>
    <row r="85" spans="1:18" ht="12.75" customHeight="1" x14ac:dyDescent="0.2">
      <c r="B85" s="512" t="s">
        <v>913</v>
      </c>
      <c r="C85" s="657"/>
      <c r="D85" s="715">
        <f>ExtD_Hist!L10*100</f>
        <v>70.403459745238223</v>
      </c>
      <c r="E85" s="715">
        <f>ExtD_Hist!M10*100</f>
        <v>64.426741902115396</v>
      </c>
      <c r="F85" s="715">
        <f>ExtD_Hist!N10*100</f>
        <v>68.281753945057105</v>
      </c>
      <c r="G85" s="715">
        <f>ExtD_Hist!O10*100</f>
        <v>63.762143812914694</v>
      </c>
      <c r="H85" s="715">
        <f>ExtD_Hist!P10*100</f>
        <v>61.306527294271717</v>
      </c>
      <c r="I85" s="715">
        <f>ExtD_Hist!Q10*100</f>
        <v>69.495886697007322</v>
      </c>
      <c r="J85" s="715">
        <f>ExtD_Hist!R10*100</f>
        <v>63.368977050081163</v>
      </c>
      <c r="K85" s="715">
        <f>ExtD_Hist!S10*100</f>
        <v>57.549001142701883</v>
      </c>
      <c r="L85" s="715">
        <f>ExtD_Hist!T10*100</f>
        <v>52.505713262663768</v>
      </c>
      <c r="M85" s="715">
        <f>ExtD_Hist!U10*100</f>
        <v>51.994832659147036</v>
      </c>
      <c r="N85" s="715">
        <f>ExtD_Hist!V10*100</f>
        <v>51.246197841787179</v>
      </c>
      <c r="O85" s="715">
        <f>ExtD_Hist!W10*100</f>
        <v>48.201932791857374</v>
      </c>
      <c r="P85" s="715">
        <f>ExtD_Hist!X10*100</f>
        <v>41.630945712428677</v>
      </c>
      <c r="Q85" s="715">
        <f>ExtD_Hist!Y10*100</f>
        <v>36.589818273888632</v>
      </c>
      <c r="R85" s="715">
        <f>ExtD_Hist!Z10*100</f>
        <v>32.780742796775435</v>
      </c>
    </row>
    <row r="86" spans="1:18" ht="12.75" customHeight="1" x14ac:dyDescent="0.2">
      <c r="B86" s="512" t="s">
        <v>342</v>
      </c>
      <c r="C86" s="514"/>
      <c r="D86" s="684">
        <f>ExtD_Hist!L6</f>
        <v>4.3097231111999985</v>
      </c>
      <c r="E86" s="684">
        <f>ExtD_Hist!M6</f>
        <v>4.4979243100000001</v>
      </c>
      <c r="F86" s="684">
        <f>ExtD_Hist!N6</f>
        <v>6.4010695724000009</v>
      </c>
      <c r="G86" s="684">
        <f>ExtD_Hist!O6</f>
        <v>16.772883198333332</v>
      </c>
      <c r="H86" s="684">
        <f>ExtD_Hist!P6</f>
        <v>7.5115945800000006</v>
      </c>
      <c r="I86" s="684">
        <f>ExtD_Hist!Q6</f>
        <v>7.8004247899999992</v>
      </c>
      <c r="J86" s="684">
        <f>ExtD_Hist!R6</f>
        <v>8.6713937020874994</v>
      </c>
      <c r="K86" s="684">
        <f>ExtD_Hist!S6</f>
        <v>15.213812215484374</v>
      </c>
      <c r="L86" s="684">
        <f>ExtD_Hist!T6</f>
        <v>6.927322893493594</v>
      </c>
      <c r="M86" s="684">
        <f>ExtD_Hist!U6</f>
        <v>5.7323963012932735</v>
      </c>
      <c r="N86" s="684">
        <f>ExtD_Hist!V6</f>
        <v>5.0703560744829375</v>
      </c>
      <c r="O86" s="684">
        <f>ExtD_Hist!W6</f>
        <v>7.6087542613945836</v>
      </c>
      <c r="P86" s="684">
        <f>ExtD_Hist!X6</f>
        <v>6.8684936825000023</v>
      </c>
      <c r="Q86" s="684">
        <f>ExtD_Hist!Y6</f>
        <v>7.8900831275000014</v>
      </c>
      <c r="R86" s="684">
        <f>ExtD_Hist!Z6</f>
        <v>7.0728175224999994</v>
      </c>
    </row>
    <row r="87" spans="1:18" s="520" customFormat="1" ht="20.100000000000001" customHeight="1" x14ac:dyDescent="0.2">
      <c r="A87" s="660"/>
      <c r="B87" s="660" t="s">
        <v>941</v>
      </c>
      <c r="C87" s="685"/>
      <c r="D87" s="716">
        <f>ExtD_Hist!L11*100</f>
        <v>13.636254108778731</v>
      </c>
      <c r="E87" s="716">
        <f>ExtD_Hist!M11*100</f>
        <v>14.067633773860766</v>
      </c>
      <c r="F87" s="716">
        <f>ExtD_Hist!N11*100</f>
        <v>19.87800043960306</v>
      </c>
      <c r="G87" s="716">
        <f>ExtD_Hist!O11*100</f>
        <v>48.542002591741735</v>
      </c>
      <c r="H87" s="716">
        <f>ExtD_Hist!P11*100</f>
        <v>21.672784288299134</v>
      </c>
      <c r="I87" s="716">
        <f>ExtD_Hist!Q11*100</f>
        <v>23.151641792373731</v>
      </c>
      <c r="J87" s="716">
        <f>ExtD_Hist!R11*100</f>
        <v>24.357884425126652</v>
      </c>
      <c r="K87" s="716">
        <f>ExtD_Hist!S11*100</f>
        <v>40.494890765412322</v>
      </c>
      <c r="L87" s="716">
        <f>ExtD_Hist!T11*100</f>
        <v>18.076568203568506</v>
      </c>
      <c r="M87" s="716">
        <f>ExtD_Hist!U11*100</f>
        <v>13.238698811078153</v>
      </c>
      <c r="N87" s="716">
        <f>ExtD_Hist!V11*100</f>
        <v>11.018082020237378</v>
      </c>
      <c r="O87" s="716">
        <f>ExtD_Hist!W11*100</f>
        <v>14.724030861579623</v>
      </c>
      <c r="P87" s="716">
        <f>ExtD_Hist!X11*100</f>
        <v>10.518623006768117</v>
      </c>
      <c r="Q87" s="716">
        <f>ExtD_Hist!Y11*100</f>
        <v>9.5876318270297656</v>
      </c>
      <c r="R87" s="716">
        <f>ExtD_Hist!Z11*100</f>
        <v>9.6088662880959141</v>
      </c>
    </row>
  </sheetData>
  <phoneticPr fontId="6" type="noConversion"/>
  <pageMargins left="0.70866141732283505" right="0.70866141732283505" top="0.74803149606299202" bottom="0.74803149606299202" header="0.31496062992126" footer="0.31496062992126"/>
  <pageSetup scale="62" orientation="landscape" r:id="rId1"/>
  <rowBreaks count="1" manualBreakCount="1">
    <brk id="54" max="1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pageSetUpPr fitToPage="1"/>
  </sheetPr>
  <dimension ref="A1:W164"/>
  <sheetViews>
    <sheetView view="pageBreakPreview" zoomScale="90" zoomScaleNormal="80" zoomScaleSheetLayoutView="90" zoomScalePageLayoutView="8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Row="1" x14ac:dyDescent="0.2"/>
  <cols>
    <col min="1" max="1" width="9.7109375" customWidth="1"/>
    <col min="2" max="11" width="10.7109375" customWidth="1"/>
    <col min="12" max="12" width="3.28515625" customWidth="1"/>
  </cols>
  <sheetData>
    <row r="1" spans="1:12" s="32" customFormat="1" ht="25.15" customHeight="1" x14ac:dyDescent="0.2">
      <c r="A1" s="292" t="str">
        <f>Index!B72</f>
        <v>Table 8b    Majuro: Consumer price index (CPI) by major groups, 2003-2019 qtr 2</v>
      </c>
    </row>
    <row r="2" spans="1:12" ht="38.25" x14ac:dyDescent="0.2">
      <c r="A2" s="291" t="s">
        <v>453</v>
      </c>
      <c r="B2" s="61" t="s">
        <v>88</v>
      </c>
      <c r="C2" s="61" t="s">
        <v>66</v>
      </c>
      <c r="D2" s="61" t="s">
        <v>311</v>
      </c>
      <c r="E2" s="290" t="s">
        <v>452</v>
      </c>
      <c r="F2" s="61" t="s">
        <v>68</v>
      </c>
      <c r="G2" s="61" t="s">
        <v>281</v>
      </c>
      <c r="H2" s="61" t="s">
        <v>71</v>
      </c>
      <c r="I2" s="61" t="s">
        <v>72</v>
      </c>
      <c r="J2" s="61" t="s">
        <v>73</v>
      </c>
      <c r="K2" s="61" t="s">
        <v>277</v>
      </c>
      <c r="L2" s="183"/>
    </row>
    <row r="3" spans="1:12" s="4" customFormat="1" x14ac:dyDescent="0.2">
      <c r="A3" s="62" t="s">
        <v>87</v>
      </c>
      <c r="B3" s="56">
        <f>SUM(C3:K3)</f>
        <v>100</v>
      </c>
      <c r="C3" s="56">
        <v>35.909999999999997</v>
      </c>
      <c r="D3" s="56">
        <v>1.68</v>
      </c>
      <c r="E3" s="56">
        <v>17.07</v>
      </c>
      <c r="F3" s="56">
        <v>4.33</v>
      </c>
      <c r="G3" s="56">
        <v>13.73</v>
      </c>
      <c r="H3" s="56">
        <v>2.23</v>
      </c>
      <c r="I3" s="56">
        <v>2.3199999999999998</v>
      </c>
      <c r="J3" s="56">
        <v>6.56</v>
      </c>
      <c r="K3" s="56">
        <v>16.170000000000002</v>
      </c>
      <c r="L3" s="177"/>
    </row>
    <row r="4" spans="1:12" ht="20.100000000000001" hidden="1" customHeight="1" outlineLevel="1" x14ac:dyDescent="0.2">
      <c r="A4" s="60" t="s">
        <v>74</v>
      </c>
      <c r="B4" s="54">
        <v>100</v>
      </c>
      <c r="C4" s="54">
        <v>100</v>
      </c>
      <c r="D4" s="54">
        <v>100</v>
      </c>
      <c r="E4" s="54">
        <v>100</v>
      </c>
      <c r="F4" s="54">
        <v>100</v>
      </c>
      <c r="G4" s="54">
        <v>100</v>
      </c>
      <c r="H4" s="54">
        <v>100</v>
      </c>
      <c r="I4" s="54">
        <v>100</v>
      </c>
      <c r="J4" s="54">
        <v>100</v>
      </c>
      <c r="K4" s="54">
        <v>100</v>
      </c>
      <c r="L4" s="54"/>
    </row>
    <row r="5" spans="1:12" ht="12.75" hidden="1" customHeight="1" outlineLevel="1" x14ac:dyDescent="0.2">
      <c r="A5" s="60" t="s">
        <v>78</v>
      </c>
      <c r="B5" s="54">
        <v>100.5</v>
      </c>
      <c r="C5" s="54">
        <v>102.27</v>
      </c>
      <c r="D5" s="54">
        <v>100</v>
      </c>
      <c r="E5" s="54">
        <v>99.3</v>
      </c>
      <c r="F5" s="54">
        <v>99.7</v>
      </c>
      <c r="G5" s="54">
        <v>98.08</v>
      </c>
      <c r="H5" s="54">
        <v>100</v>
      </c>
      <c r="I5" s="54">
        <v>100.15</v>
      </c>
      <c r="J5" s="54">
        <v>100</v>
      </c>
      <c r="K5" s="54">
        <v>100.5</v>
      </c>
      <c r="L5" s="54"/>
    </row>
    <row r="6" spans="1:12" ht="12.75" hidden="1" customHeight="1" outlineLevel="1" x14ac:dyDescent="0.2">
      <c r="A6" s="60" t="s">
        <v>79</v>
      </c>
      <c r="B6" s="54">
        <v>100.99</v>
      </c>
      <c r="C6" s="54">
        <v>103.1</v>
      </c>
      <c r="D6" s="54">
        <v>103.79</v>
      </c>
      <c r="E6" s="54">
        <v>99.24</v>
      </c>
      <c r="F6" s="54">
        <v>102.08</v>
      </c>
      <c r="G6" s="54">
        <v>97.65</v>
      </c>
      <c r="H6" s="54">
        <v>100</v>
      </c>
      <c r="I6" s="54">
        <v>100.1</v>
      </c>
      <c r="J6" s="54">
        <v>100</v>
      </c>
      <c r="K6" s="54">
        <v>101.08</v>
      </c>
      <c r="L6" s="54"/>
    </row>
    <row r="7" spans="1:12" ht="12.75" hidden="1" customHeight="1" outlineLevel="1" x14ac:dyDescent="0.2">
      <c r="A7" s="60" t="s">
        <v>80</v>
      </c>
      <c r="B7" s="54">
        <v>101.97</v>
      </c>
      <c r="C7" s="54">
        <v>105.72</v>
      </c>
      <c r="D7" s="54">
        <v>101.52</v>
      </c>
      <c r="E7" s="54">
        <v>98.97</v>
      </c>
      <c r="F7" s="54">
        <v>102.75</v>
      </c>
      <c r="G7" s="54">
        <v>97.78</v>
      </c>
      <c r="H7" s="54">
        <v>100</v>
      </c>
      <c r="I7" s="54">
        <v>99.08</v>
      </c>
      <c r="J7" s="54">
        <v>100</v>
      </c>
      <c r="K7" s="54">
        <v>101.69</v>
      </c>
      <c r="L7" s="54"/>
    </row>
    <row r="8" spans="1:12" ht="12.75" hidden="1" customHeight="1" outlineLevel="1" x14ac:dyDescent="0.2">
      <c r="A8" s="60" t="s">
        <v>75</v>
      </c>
      <c r="B8" s="54">
        <v>102.22</v>
      </c>
      <c r="C8" s="54">
        <v>106.3</v>
      </c>
      <c r="D8" s="54">
        <v>102.27</v>
      </c>
      <c r="E8" s="54">
        <v>99.02</v>
      </c>
      <c r="F8" s="54">
        <v>105.73</v>
      </c>
      <c r="G8" s="54">
        <v>97.95</v>
      </c>
      <c r="H8" s="54">
        <v>100</v>
      </c>
      <c r="I8" s="54">
        <v>99.62</v>
      </c>
      <c r="J8" s="54">
        <v>100</v>
      </c>
      <c r="K8" s="54">
        <v>100.82</v>
      </c>
      <c r="L8" s="54"/>
    </row>
    <row r="9" spans="1:12" ht="12.75" hidden="1" customHeight="1" outlineLevel="1" x14ac:dyDescent="0.2">
      <c r="A9" s="60" t="s">
        <v>81</v>
      </c>
      <c r="B9" s="54">
        <v>102.46</v>
      </c>
      <c r="C9" s="54">
        <v>106.64</v>
      </c>
      <c r="D9" s="54">
        <v>102.27</v>
      </c>
      <c r="E9" s="54">
        <v>99.44</v>
      </c>
      <c r="F9" s="54">
        <v>103.71</v>
      </c>
      <c r="G9" s="54">
        <v>99.19</v>
      </c>
      <c r="H9" s="54">
        <v>100</v>
      </c>
      <c r="I9" s="54">
        <v>100.93</v>
      </c>
      <c r="J9" s="54">
        <v>100</v>
      </c>
      <c r="K9" s="54">
        <v>100.36</v>
      </c>
      <c r="L9" s="54"/>
    </row>
    <row r="10" spans="1:12" ht="12.75" hidden="1" customHeight="1" outlineLevel="1" x14ac:dyDescent="0.2">
      <c r="A10" s="60" t="s">
        <v>82</v>
      </c>
      <c r="B10" s="54">
        <v>103.44</v>
      </c>
      <c r="C10" s="54">
        <v>105.79</v>
      </c>
      <c r="D10" s="54">
        <v>102.27</v>
      </c>
      <c r="E10" s="54">
        <v>100.37</v>
      </c>
      <c r="F10" s="54">
        <v>103.6</v>
      </c>
      <c r="G10" s="54">
        <v>102.15</v>
      </c>
      <c r="H10" s="54">
        <v>100</v>
      </c>
      <c r="I10" s="54">
        <v>96.74</v>
      </c>
      <c r="J10" s="54">
        <v>111.08</v>
      </c>
      <c r="K10" s="54">
        <v>100.98</v>
      </c>
      <c r="L10" s="54"/>
    </row>
    <row r="11" spans="1:12" ht="12.75" hidden="1" customHeight="1" outlineLevel="1" x14ac:dyDescent="0.2">
      <c r="A11" s="60" t="s">
        <v>83</v>
      </c>
      <c r="B11" s="54">
        <v>104.38758385545306</v>
      </c>
      <c r="C11" s="54">
        <v>106.26269432410389</v>
      </c>
      <c r="D11" s="54">
        <v>120.26515151515153</v>
      </c>
      <c r="E11" s="54">
        <v>98.902477302785371</v>
      </c>
      <c r="F11" s="54">
        <v>102.42824227812532</v>
      </c>
      <c r="G11" s="54">
        <v>106.88823713227606</v>
      </c>
      <c r="H11" s="54">
        <v>100</v>
      </c>
      <c r="I11" s="54">
        <v>94.180077086702823</v>
      </c>
      <c r="J11" s="54">
        <v>111.07924148556263</v>
      </c>
      <c r="K11" s="54">
        <v>102.12580267806925</v>
      </c>
      <c r="L11" s="54"/>
    </row>
    <row r="12" spans="1:12" ht="12.75" hidden="1" customHeight="1" outlineLevel="1" x14ac:dyDescent="0.2">
      <c r="A12" s="60" t="s">
        <v>76</v>
      </c>
      <c r="B12" s="54">
        <v>105.08</v>
      </c>
      <c r="C12" s="54">
        <v>105.34</v>
      </c>
      <c r="D12" s="54">
        <v>120.3</v>
      </c>
      <c r="E12" s="54">
        <v>104.75</v>
      </c>
      <c r="F12" s="54">
        <v>102.81</v>
      </c>
      <c r="G12" s="54">
        <v>107.05</v>
      </c>
      <c r="H12" s="54">
        <v>100</v>
      </c>
      <c r="I12" s="54">
        <v>92.58</v>
      </c>
      <c r="J12" s="54">
        <v>111.08</v>
      </c>
      <c r="K12" s="54">
        <v>102.44</v>
      </c>
      <c r="L12" s="54"/>
    </row>
    <row r="13" spans="1:12" ht="12.75" hidden="1" customHeight="1" outlineLevel="1" x14ac:dyDescent="0.2">
      <c r="A13" s="60" t="s">
        <v>84</v>
      </c>
      <c r="B13" s="54">
        <v>106.66</v>
      </c>
      <c r="C13" s="54">
        <v>106.68</v>
      </c>
      <c r="D13" s="54">
        <v>123.45</v>
      </c>
      <c r="E13" s="54">
        <v>105.91</v>
      </c>
      <c r="F13" s="54">
        <v>102.38</v>
      </c>
      <c r="G13" s="54">
        <v>110.71</v>
      </c>
      <c r="H13" s="54">
        <v>100</v>
      </c>
      <c r="I13" s="54">
        <v>95.2</v>
      </c>
      <c r="J13" s="54">
        <v>111.08</v>
      </c>
      <c r="K13" s="54">
        <v>104.16</v>
      </c>
      <c r="L13" s="54"/>
    </row>
    <row r="14" spans="1:12" ht="12.75" hidden="1" customHeight="1" outlineLevel="1" x14ac:dyDescent="0.2">
      <c r="A14" s="60" t="s">
        <v>85</v>
      </c>
      <c r="B14" s="54">
        <v>108.26</v>
      </c>
      <c r="C14" s="54">
        <v>107.31</v>
      </c>
      <c r="D14" s="54">
        <v>126.36</v>
      </c>
      <c r="E14" s="54">
        <v>107.12</v>
      </c>
      <c r="F14" s="54">
        <v>103.81</v>
      </c>
      <c r="G14" s="54">
        <v>118.44</v>
      </c>
      <c r="H14" s="54">
        <v>100</v>
      </c>
      <c r="I14" s="54">
        <v>94.47</v>
      </c>
      <c r="J14" s="54">
        <v>113.84</v>
      </c>
      <c r="K14" s="54">
        <v>103.07</v>
      </c>
      <c r="L14" s="54"/>
    </row>
    <row r="15" spans="1:12" ht="12.75" hidden="1" customHeight="1" outlineLevel="1" x14ac:dyDescent="0.2">
      <c r="A15" s="60" t="s">
        <v>86</v>
      </c>
      <c r="B15" s="54">
        <v>110.84</v>
      </c>
      <c r="C15" s="54">
        <v>107.12</v>
      </c>
      <c r="D15" s="54">
        <v>128.6</v>
      </c>
      <c r="E15" s="54">
        <v>119.47</v>
      </c>
      <c r="F15" s="54">
        <v>103.49</v>
      </c>
      <c r="G15" s="54">
        <v>121.74</v>
      </c>
      <c r="H15" s="54">
        <v>100</v>
      </c>
      <c r="I15" s="54">
        <v>90.25</v>
      </c>
      <c r="J15" s="54">
        <v>115.9</v>
      </c>
      <c r="K15" s="54">
        <v>103.28</v>
      </c>
      <c r="L15" s="54"/>
    </row>
    <row r="16" spans="1:12" ht="12.75" hidden="1" customHeight="1" outlineLevel="1" x14ac:dyDescent="0.2">
      <c r="A16" s="60" t="s">
        <v>77</v>
      </c>
      <c r="B16" s="54">
        <v>111.28</v>
      </c>
      <c r="C16" s="54">
        <v>110.03</v>
      </c>
      <c r="D16" s="54">
        <v>131.69</v>
      </c>
      <c r="E16" s="54">
        <v>119.45</v>
      </c>
      <c r="F16" s="54">
        <v>104.04</v>
      </c>
      <c r="G16" s="54">
        <v>121.29</v>
      </c>
      <c r="H16" s="54">
        <v>41852</v>
      </c>
      <c r="I16" s="54">
        <v>91.34</v>
      </c>
      <c r="J16" s="54">
        <v>115.9</v>
      </c>
      <c r="K16" s="54">
        <v>99.29</v>
      </c>
      <c r="L16" s="54"/>
    </row>
    <row r="17" spans="1:12" ht="12.75" hidden="1" customHeight="1" outlineLevel="1" x14ac:dyDescent="0.2">
      <c r="A17" s="60" t="s">
        <v>262</v>
      </c>
      <c r="B17" s="54">
        <v>111.6</v>
      </c>
      <c r="C17" s="54">
        <v>110.19</v>
      </c>
      <c r="D17" s="54">
        <v>133.44</v>
      </c>
      <c r="E17" s="54">
        <v>120.93</v>
      </c>
      <c r="F17" s="54">
        <v>109.95</v>
      </c>
      <c r="G17" s="54">
        <v>123.11</v>
      </c>
      <c r="H17" s="54">
        <v>100</v>
      </c>
      <c r="I17" s="54">
        <v>89.97</v>
      </c>
      <c r="J17" s="54">
        <v>115.9</v>
      </c>
      <c r="K17" s="54">
        <v>96.25</v>
      </c>
      <c r="L17" s="54"/>
    </row>
    <row r="18" spans="1:12" ht="12.75" hidden="1" customHeight="1" outlineLevel="1" x14ac:dyDescent="0.2">
      <c r="A18" s="60" t="s">
        <v>275</v>
      </c>
      <c r="B18" s="54">
        <v>112.96</v>
      </c>
      <c r="C18" s="54">
        <v>108.07557994584063</v>
      </c>
      <c r="D18" s="54">
        <v>135.60606060606065</v>
      </c>
      <c r="E18" s="54">
        <v>128.44914620294867</v>
      </c>
      <c r="F18" s="54">
        <v>106.05318577840617</v>
      </c>
      <c r="G18" s="54">
        <v>131.25444673558235</v>
      </c>
      <c r="H18" s="54">
        <v>100</v>
      </c>
      <c r="I18" s="54">
        <v>83.733146125601792</v>
      </c>
      <c r="J18" s="54">
        <v>115.89501845128719</v>
      </c>
      <c r="K18" s="54">
        <v>96.424510558468285</v>
      </c>
      <c r="L18" s="54"/>
    </row>
    <row r="19" spans="1:12" ht="12.75" hidden="1" customHeight="1" outlineLevel="1" x14ac:dyDescent="0.2">
      <c r="A19" s="60" t="s">
        <v>276</v>
      </c>
      <c r="B19" s="54">
        <v>113.6939433548327</v>
      </c>
      <c r="C19" s="54">
        <v>110.33615201081162</v>
      </c>
      <c r="D19" s="54">
        <v>130.55555555555557</v>
      </c>
      <c r="E19" s="54">
        <v>127.70550110476921</v>
      </c>
      <c r="F19" s="54">
        <v>104.2582787946035</v>
      </c>
      <c r="G19" s="54">
        <v>131.73622591130859</v>
      </c>
      <c r="H19" s="54">
        <v>100</v>
      </c>
      <c r="I19" s="54">
        <v>84.90849527350737</v>
      </c>
      <c r="J19" s="54">
        <v>115.89501845128719</v>
      </c>
      <c r="K19" s="54">
        <v>96.940378782348304</v>
      </c>
      <c r="L19" s="54"/>
    </row>
    <row r="20" spans="1:12" ht="12.75" hidden="1" customHeight="1" outlineLevel="1" x14ac:dyDescent="0.2">
      <c r="A20" s="60" t="s">
        <v>274</v>
      </c>
      <c r="B20" s="54">
        <v>113.21615734323893</v>
      </c>
      <c r="C20" s="54">
        <v>110.62000507193022</v>
      </c>
      <c r="D20" s="54">
        <v>133.08080808080811</v>
      </c>
      <c r="E20" s="54">
        <v>127.94760501436191</v>
      </c>
      <c r="F20" s="54">
        <v>105.8235938058119</v>
      </c>
      <c r="G20" s="54">
        <v>126.30169167673336</v>
      </c>
      <c r="H20" s="54">
        <v>100</v>
      </c>
      <c r="I20" s="54">
        <v>85.560361611272924</v>
      </c>
      <c r="J20" s="54">
        <v>115.89501845128719</v>
      </c>
      <c r="K20" s="54">
        <v>96.940378782348304</v>
      </c>
      <c r="L20" s="54"/>
    </row>
    <row r="21" spans="1:12" ht="12.75" hidden="1" customHeight="1" outlineLevel="1" x14ac:dyDescent="0.2">
      <c r="A21" s="60" t="s">
        <v>288</v>
      </c>
      <c r="B21" s="54">
        <v>115.13273066498161</v>
      </c>
      <c r="C21" s="54">
        <v>112.02282212513248</v>
      </c>
      <c r="D21" s="54">
        <v>134.34343434343438</v>
      </c>
      <c r="E21" s="54">
        <v>129.86313708575415</v>
      </c>
      <c r="F21" s="54">
        <v>102.85691723998507</v>
      </c>
      <c r="G21" s="54">
        <v>138.50101816562278</v>
      </c>
      <c r="H21" s="54">
        <v>100</v>
      </c>
      <c r="I21" s="54">
        <v>85.509430138640951</v>
      </c>
      <c r="J21" s="54">
        <v>115.89501845128719</v>
      </c>
      <c r="K21" s="54">
        <v>96.771823252316892</v>
      </c>
      <c r="L21" s="54"/>
    </row>
    <row r="22" spans="1:12" ht="12.75" hidden="1" customHeight="1" outlineLevel="1" x14ac:dyDescent="0.2">
      <c r="A22" s="60" t="s">
        <v>310</v>
      </c>
      <c r="B22" s="54">
        <v>116.41482208639488</v>
      </c>
      <c r="C22" s="54">
        <v>109.19674941655997</v>
      </c>
      <c r="D22" s="54">
        <v>136.23737373737376</v>
      </c>
      <c r="E22" s="54">
        <v>142.28195871223883</v>
      </c>
      <c r="F22" s="54">
        <v>103.10552192011895</v>
      </c>
      <c r="G22" s="54">
        <v>138.60193573124866</v>
      </c>
      <c r="H22" s="54">
        <v>100</v>
      </c>
      <c r="I22" s="54">
        <v>85.638585571804796</v>
      </c>
      <c r="J22" s="54">
        <v>115.89501845128719</v>
      </c>
      <c r="K22" s="54">
        <v>94.69112165342851</v>
      </c>
      <c r="L22" s="54"/>
    </row>
    <row r="23" spans="1:12" ht="12.75" hidden="1" customHeight="1" outlineLevel="1" x14ac:dyDescent="0.2">
      <c r="A23" s="60" t="s">
        <v>309</v>
      </c>
      <c r="B23" s="54">
        <v>118.6139318505613</v>
      </c>
      <c r="C23" s="54">
        <v>112.60099016144855</v>
      </c>
      <c r="D23" s="54">
        <v>136.23737373737376</v>
      </c>
      <c r="E23" s="54">
        <v>143.46330615034807</v>
      </c>
      <c r="F23" s="54">
        <v>105.32834291224735</v>
      </c>
      <c r="G23" s="54">
        <v>141.52600626029039</v>
      </c>
      <c r="H23" s="54">
        <v>100</v>
      </c>
      <c r="I23" s="54">
        <v>83.735842676204527</v>
      </c>
      <c r="J23" s="54">
        <v>115.89501845128719</v>
      </c>
      <c r="K23" s="54">
        <v>96.677450045153734</v>
      </c>
      <c r="L23" s="54"/>
    </row>
    <row r="24" spans="1:12" hidden="1" outlineLevel="1" x14ac:dyDescent="0.2">
      <c r="A24" s="60" t="s">
        <v>308</v>
      </c>
      <c r="B24" s="54">
        <v>121.97503887279288</v>
      </c>
      <c r="C24" s="54">
        <v>113.30196984100165</v>
      </c>
      <c r="D24" s="54">
        <v>136.969696969697</v>
      </c>
      <c r="E24" s="54">
        <v>148.42473187738327</v>
      </c>
      <c r="F24" s="54">
        <v>113.12941064924034</v>
      </c>
      <c r="G24" s="54">
        <v>152.96599821434197</v>
      </c>
      <c r="H24" s="54">
        <v>100</v>
      </c>
      <c r="I24" s="54">
        <v>83.73555946808996</v>
      </c>
      <c r="J24" s="54">
        <v>115.89501845128719</v>
      </c>
      <c r="K24" s="54">
        <v>98.72872195846567</v>
      </c>
      <c r="L24" s="54"/>
    </row>
    <row r="25" spans="1:12" hidden="1" outlineLevel="1" x14ac:dyDescent="0.2">
      <c r="A25" s="60" t="s">
        <v>307</v>
      </c>
      <c r="B25" s="54">
        <v>134.51351859228245</v>
      </c>
      <c r="C25" s="54">
        <v>126.02833726560038</v>
      </c>
      <c r="D25" s="54">
        <v>138.25757575757578</v>
      </c>
      <c r="E25" s="54">
        <v>192.2557043509519</v>
      </c>
      <c r="F25" s="54">
        <v>104.02430217340736</v>
      </c>
      <c r="G25" s="54">
        <v>159.43336047188171</v>
      </c>
      <c r="H25" s="54">
        <v>100</v>
      </c>
      <c r="I25" s="54">
        <v>83.735842676204527</v>
      </c>
      <c r="J25" s="54">
        <v>115.89501845128719</v>
      </c>
      <c r="K25" s="54">
        <v>98.565796751000306</v>
      </c>
      <c r="L25" s="54"/>
    </row>
    <row r="26" spans="1:12" hidden="1" outlineLevel="1" x14ac:dyDescent="0.2">
      <c r="A26" s="60" t="s">
        <v>315</v>
      </c>
      <c r="B26" s="54">
        <v>150.63397561684727</v>
      </c>
      <c r="C26" s="54">
        <v>142.95167256832588</v>
      </c>
      <c r="D26" s="54">
        <v>134.46969696969703</v>
      </c>
      <c r="E26" s="54">
        <v>230.26154901038285</v>
      </c>
      <c r="F26" s="54">
        <v>108.11713917780135</v>
      </c>
      <c r="G26" s="54">
        <v>196.92830318021944</v>
      </c>
      <c r="H26" s="54">
        <v>100</v>
      </c>
      <c r="I26" s="54">
        <v>85.613217728969389</v>
      </c>
      <c r="J26" s="54">
        <v>117.12604528301638</v>
      </c>
      <c r="K26" s="54">
        <v>87.23141628131323</v>
      </c>
      <c r="L26" s="54"/>
    </row>
    <row r="27" spans="1:12" hidden="1" outlineLevel="1" x14ac:dyDescent="0.2">
      <c r="A27" s="60" t="s">
        <v>316</v>
      </c>
      <c r="B27" s="54">
        <v>138.32051262247126</v>
      </c>
      <c r="C27" s="54">
        <v>138.77796650548507</v>
      </c>
      <c r="D27" s="54">
        <v>143.78787878787881</v>
      </c>
      <c r="E27" s="54">
        <v>197.00863449649418</v>
      </c>
      <c r="F27" s="54">
        <v>108.42425314272417</v>
      </c>
      <c r="G27" s="54">
        <v>158.21659714212257</v>
      </c>
      <c r="H27" s="54">
        <v>100</v>
      </c>
      <c r="I27" s="54">
        <v>83.0057523779071</v>
      </c>
      <c r="J27" s="54">
        <v>117.12604528301638</v>
      </c>
      <c r="K27" s="54">
        <v>87.66376298323172</v>
      </c>
      <c r="L27" s="54"/>
    </row>
    <row r="28" spans="1:12" hidden="1" outlineLevel="1" x14ac:dyDescent="0.2">
      <c r="A28" s="60" t="s">
        <v>314</v>
      </c>
      <c r="B28" s="54">
        <v>129.64210031687799</v>
      </c>
      <c r="C28" s="54">
        <v>137.28341627163542</v>
      </c>
      <c r="D28" s="54">
        <v>143.78787878787881</v>
      </c>
      <c r="E28" s="54">
        <v>157.50934478598131</v>
      </c>
      <c r="F28" s="54">
        <v>105.74195010640248</v>
      </c>
      <c r="G28" s="54">
        <v>147.98354771382688</v>
      </c>
      <c r="H28" s="54">
        <v>100</v>
      </c>
      <c r="I28" s="54">
        <v>82.953603070885848</v>
      </c>
      <c r="J28" s="54">
        <v>117.12604528301638</v>
      </c>
      <c r="K28" s="54">
        <v>88.435108803699919</v>
      </c>
      <c r="L28" s="54"/>
    </row>
    <row r="29" spans="1:12" hidden="1" outlineLevel="1" x14ac:dyDescent="0.2">
      <c r="A29" s="60" t="s">
        <v>439</v>
      </c>
      <c r="B29" s="54">
        <v>130.21187944843533</v>
      </c>
      <c r="C29" s="54">
        <v>135.35545376853372</v>
      </c>
      <c r="D29" s="54">
        <v>142.6767676767677</v>
      </c>
      <c r="E29" s="54">
        <v>157.10993874669896</v>
      </c>
      <c r="F29" s="54">
        <v>102.0322996206033</v>
      </c>
      <c r="G29" s="54">
        <v>156.89124318088912</v>
      </c>
      <c r="H29" s="54">
        <v>100.21974139631955</v>
      </c>
      <c r="I29" s="54">
        <v>84.038981973774426</v>
      </c>
      <c r="J29" s="54">
        <v>117.12604528301638</v>
      </c>
      <c r="K29" s="54">
        <v>90.049688426663337</v>
      </c>
      <c r="L29" s="54"/>
    </row>
    <row r="30" spans="1:12" hidden="1" outlineLevel="1" x14ac:dyDescent="0.2">
      <c r="A30" s="60" t="s">
        <v>440</v>
      </c>
      <c r="B30" s="54">
        <v>130.07298930522001</v>
      </c>
      <c r="C30" s="54">
        <v>133.65466670011335</v>
      </c>
      <c r="D30" s="54">
        <v>142.6767676767677</v>
      </c>
      <c r="E30" s="54">
        <v>157.96559802128459</v>
      </c>
      <c r="F30" s="54">
        <v>103.80018339915796</v>
      </c>
      <c r="G30" s="54">
        <v>158.51479037338038</v>
      </c>
      <c r="H30" s="54">
        <v>100.21974139631955</v>
      </c>
      <c r="I30" s="54">
        <v>85.276915624716324</v>
      </c>
      <c r="J30" s="54">
        <v>117.12604528301638</v>
      </c>
      <c r="K30" s="54">
        <v>90.05</v>
      </c>
      <c r="L30" s="54"/>
    </row>
    <row r="31" spans="1:12" hidden="1" outlineLevel="1" x14ac:dyDescent="0.2">
      <c r="A31" s="60" t="s">
        <v>441</v>
      </c>
      <c r="B31" s="54">
        <v>130.26313444472515</v>
      </c>
      <c r="C31" s="54">
        <v>134.3941643352581</v>
      </c>
      <c r="D31" s="54">
        <v>143.18181818181819</v>
      </c>
      <c r="E31" s="54">
        <v>158.81802261974232</v>
      </c>
      <c r="F31" s="54">
        <v>104.74897333938181</v>
      </c>
      <c r="G31" s="54">
        <v>156.54494113863285</v>
      </c>
      <c r="H31" s="54">
        <v>100.21974139631955</v>
      </c>
      <c r="I31" s="54">
        <v>85.276915624716324</v>
      </c>
      <c r="J31" s="54">
        <v>117.12604528301638</v>
      </c>
      <c r="K31" s="54">
        <v>90.05</v>
      </c>
      <c r="L31" s="54"/>
    </row>
    <row r="32" spans="1:12" hidden="1" outlineLevel="1" x14ac:dyDescent="0.2">
      <c r="A32" s="60" t="s">
        <v>450</v>
      </c>
      <c r="B32" s="54">
        <v>133.24959357962643</v>
      </c>
      <c r="C32" s="54">
        <v>131.75862045588994</v>
      </c>
      <c r="D32" s="54">
        <v>143.18181818181819</v>
      </c>
      <c r="E32" s="54">
        <v>180.3178360791822</v>
      </c>
      <c r="F32" s="54">
        <v>104.74897333938181</v>
      </c>
      <c r="G32" s="54">
        <v>158.4422024884033</v>
      </c>
      <c r="H32" s="54">
        <v>100.21974139631955</v>
      </c>
      <c r="I32" s="54">
        <v>85.276915624716324</v>
      </c>
      <c r="J32" s="54">
        <v>117.12604528301638</v>
      </c>
      <c r="K32" s="54">
        <v>90.05</v>
      </c>
      <c r="L32" s="54"/>
    </row>
    <row r="33" spans="1:12" hidden="1" outlineLevel="1" x14ac:dyDescent="0.2">
      <c r="A33" s="60" t="s">
        <v>451</v>
      </c>
      <c r="B33" s="54">
        <v>137.32877018802577</v>
      </c>
      <c r="C33" s="54">
        <v>137.67487974044136</v>
      </c>
      <c r="D33" s="54">
        <v>143.18181818181819</v>
      </c>
      <c r="E33" s="54">
        <v>192.5090652839317</v>
      </c>
      <c r="F33" s="54">
        <v>100.74826899340015</v>
      </c>
      <c r="G33" s="54">
        <v>158.77825725913556</v>
      </c>
      <c r="H33" s="54">
        <v>100.21974139631955</v>
      </c>
      <c r="I33" s="54">
        <v>85.276915624716324</v>
      </c>
      <c r="J33" s="54">
        <v>117.12604528301638</v>
      </c>
      <c r="K33" s="54">
        <v>90.05</v>
      </c>
      <c r="L33" s="54"/>
    </row>
    <row r="34" spans="1:12" hidden="1" outlineLevel="1" x14ac:dyDescent="0.2">
      <c r="A34" s="60" t="s">
        <v>541</v>
      </c>
      <c r="B34" s="54">
        <v>136.7442355664445</v>
      </c>
      <c r="C34" s="54">
        <v>133.22144072466432</v>
      </c>
      <c r="D34" s="54">
        <v>144.94949494949495</v>
      </c>
      <c r="E34" s="54">
        <v>193.99243315473032</v>
      </c>
      <c r="F34" s="54">
        <v>103.03088850294704</v>
      </c>
      <c r="G34" s="54">
        <v>155.51149286052777</v>
      </c>
      <c r="H34" s="54">
        <v>100.21974139631955</v>
      </c>
      <c r="I34" s="54">
        <v>85.276915624716324</v>
      </c>
      <c r="J34" s="54">
        <v>117.12604528301638</v>
      </c>
      <c r="K34" s="54">
        <v>91.05</v>
      </c>
      <c r="L34" s="54"/>
    </row>
    <row r="35" spans="1:12" hidden="1" outlineLevel="1" x14ac:dyDescent="0.2">
      <c r="A35" s="297" t="s">
        <v>589</v>
      </c>
      <c r="B35" s="54">
        <v>137.08545143550282</v>
      </c>
      <c r="C35" s="54">
        <v>137.89756886689176</v>
      </c>
      <c r="D35" s="54">
        <v>145.7070707070707</v>
      </c>
      <c r="E35" s="54">
        <v>203.98586395309749</v>
      </c>
      <c r="F35" s="54">
        <v>103.58682588301072</v>
      </c>
      <c r="G35" s="54">
        <v>140.95205232700806</v>
      </c>
      <c r="H35" s="54">
        <v>100.21974139631955</v>
      </c>
      <c r="I35" s="54">
        <v>85.276915624716324</v>
      </c>
      <c r="J35" s="54">
        <v>117.12604528301638</v>
      </c>
      <c r="K35" s="54">
        <v>90.045456318006927</v>
      </c>
      <c r="L35" s="54"/>
    </row>
    <row r="36" spans="1:12" hidden="1" outlineLevel="1" x14ac:dyDescent="0.2">
      <c r="A36" s="297" t="s">
        <v>588</v>
      </c>
      <c r="B36" s="497">
        <v>137.86046988974653</v>
      </c>
      <c r="C36" s="497">
        <v>138.01405676125589</v>
      </c>
      <c r="D36" s="497">
        <v>145.7070707070707</v>
      </c>
      <c r="E36" s="497">
        <v>204.04647883960152</v>
      </c>
      <c r="F36" s="497">
        <v>106.98464953538563</v>
      </c>
      <c r="G36" s="497">
        <v>144.21129825476257</v>
      </c>
      <c r="H36" s="497">
        <v>100.21974139631955</v>
      </c>
      <c r="I36" s="497">
        <v>85.329569192054436</v>
      </c>
      <c r="J36" s="497">
        <v>117.12604528301638</v>
      </c>
      <c r="K36" s="497">
        <v>90.830508536278913</v>
      </c>
      <c r="L36" s="497"/>
    </row>
    <row r="37" spans="1:12" hidden="1" outlineLevel="1" x14ac:dyDescent="0.2">
      <c r="A37" s="297" t="s">
        <v>587</v>
      </c>
      <c r="B37" s="497">
        <v>144.65198685214185</v>
      </c>
      <c r="C37" s="497">
        <v>141.46663363186704</v>
      </c>
      <c r="D37" s="497">
        <v>145.07575757575756</v>
      </c>
      <c r="E37" s="497">
        <v>234.36904158245056</v>
      </c>
      <c r="F37" s="497">
        <v>100.83803167891259</v>
      </c>
      <c r="G37" s="497">
        <v>151.18200800571495</v>
      </c>
      <c r="H37" s="497">
        <v>100.21974139631955</v>
      </c>
      <c r="I37" s="497">
        <v>85.277196120653002</v>
      </c>
      <c r="J37" s="497">
        <v>117.12604528301638</v>
      </c>
      <c r="K37" s="497">
        <v>88.945230697640127</v>
      </c>
      <c r="L37" s="497"/>
    </row>
    <row r="38" spans="1:12" hidden="1" outlineLevel="1" x14ac:dyDescent="0.2">
      <c r="A38" s="297" t="s">
        <v>591</v>
      </c>
      <c r="B38" s="497">
        <v>146.76668658647296</v>
      </c>
      <c r="C38" s="497">
        <v>145.15106331265886</v>
      </c>
      <c r="D38" s="497">
        <v>145.7070707070707</v>
      </c>
      <c r="E38" s="497">
        <v>232.0230370007485</v>
      </c>
      <c r="F38" s="497">
        <v>94.569118747765941</v>
      </c>
      <c r="G38" s="497">
        <v>157.53867190101874</v>
      </c>
      <c r="H38" s="497">
        <v>100.21974139631955</v>
      </c>
      <c r="I38" s="497">
        <v>85.277196120653002</v>
      </c>
      <c r="J38" s="497">
        <v>117.12604528301638</v>
      </c>
      <c r="K38" s="497">
        <v>92.530604444609878</v>
      </c>
      <c r="L38" s="497"/>
    </row>
    <row r="39" spans="1:12" hidden="1" outlineLevel="1" x14ac:dyDescent="0.2">
      <c r="A39" s="297" t="s">
        <v>592</v>
      </c>
      <c r="B39" s="497">
        <v>145.75471254752961</v>
      </c>
      <c r="C39" s="497">
        <v>144.38617533376262</v>
      </c>
      <c r="D39" s="497">
        <v>145.7070707070707</v>
      </c>
      <c r="E39" s="497">
        <v>231.51936557903318</v>
      </c>
      <c r="F39" s="497">
        <v>93.816249283302852</v>
      </c>
      <c r="G39" s="497">
        <v>153.03332973172266</v>
      </c>
      <c r="H39" s="497">
        <v>100.21974139631955</v>
      </c>
      <c r="I39" s="497">
        <v>85.277196120653002</v>
      </c>
      <c r="J39" s="497">
        <v>117.12604528301638</v>
      </c>
      <c r="K39" s="497">
        <v>92.530604444609878</v>
      </c>
      <c r="L39" s="497"/>
    </row>
    <row r="40" spans="1:12" hidden="1" outlineLevel="1" x14ac:dyDescent="0.2">
      <c r="A40" s="297" t="s">
        <v>590</v>
      </c>
      <c r="B40" s="497">
        <v>147.05084918661447</v>
      </c>
      <c r="C40" s="497">
        <v>146.83499393848589</v>
      </c>
      <c r="D40" s="497">
        <v>146.33838383838383</v>
      </c>
      <c r="E40" s="497">
        <v>231.51936557903312</v>
      </c>
      <c r="F40" s="497">
        <v>98.524615048719681</v>
      </c>
      <c r="G40" s="497">
        <v>153.05147668934219</v>
      </c>
      <c r="H40" s="497">
        <v>100.21974139631955</v>
      </c>
      <c r="I40" s="497">
        <v>85.329569192054436</v>
      </c>
      <c r="J40" s="497">
        <v>117.12604528301638</v>
      </c>
      <c r="K40" s="497">
        <v>93.758499574820064</v>
      </c>
      <c r="L40" s="497"/>
    </row>
    <row r="41" spans="1:12" hidden="1" outlineLevel="1" x14ac:dyDescent="0.2">
      <c r="A41" s="297" t="s">
        <v>652</v>
      </c>
      <c r="B41" s="497">
        <v>148.89575315433945</v>
      </c>
      <c r="C41" s="497">
        <v>149.25060903629588</v>
      </c>
      <c r="D41" s="497">
        <v>146.84343434343435</v>
      </c>
      <c r="E41" s="497">
        <v>231.42127438600281</v>
      </c>
      <c r="F41" s="497">
        <v>97.445814025535213</v>
      </c>
      <c r="G41" s="497">
        <v>160.54748123610753</v>
      </c>
      <c r="H41" s="497">
        <v>100.21974139631955</v>
      </c>
      <c r="I41" s="497">
        <v>84.020242407018642</v>
      </c>
      <c r="J41" s="497">
        <v>117.12604528301638</v>
      </c>
      <c r="K41" s="497">
        <v>93.964753943397767</v>
      </c>
      <c r="L41" s="497"/>
    </row>
    <row r="42" spans="1:12" hidden="1" outlineLevel="1" x14ac:dyDescent="0.2">
      <c r="A42" s="297" t="s">
        <v>653</v>
      </c>
      <c r="B42" s="497">
        <v>149.24706850068674</v>
      </c>
      <c r="C42" s="497">
        <v>149.44208298260108</v>
      </c>
      <c r="D42" s="497">
        <v>146.84343434343435</v>
      </c>
      <c r="E42" s="497">
        <v>232.26368336546469</v>
      </c>
      <c r="F42" s="497">
        <v>97.445814025535213</v>
      </c>
      <c r="G42" s="497">
        <v>161.55766187692876</v>
      </c>
      <c r="H42" s="497">
        <v>100.21974139631955</v>
      </c>
      <c r="I42" s="497">
        <v>84.020242407018642</v>
      </c>
      <c r="J42" s="497">
        <v>117.12604528301638</v>
      </c>
      <c r="K42" s="497">
        <v>93.964753943397767</v>
      </c>
      <c r="L42" s="497"/>
    </row>
    <row r="43" spans="1:12" hidden="1" outlineLevel="1" x14ac:dyDescent="0.2">
      <c r="A43" s="297" t="s">
        <v>654</v>
      </c>
      <c r="B43" s="497">
        <v>149.99005470006213</v>
      </c>
      <c r="C43" s="497">
        <v>151.5108978945255</v>
      </c>
      <c r="D43" s="497">
        <v>146.84343434343435</v>
      </c>
      <c r="E43" s="497">
        <v>232.26368336546469</v>
      </c>
      <c r="F43" s="497">
        <v>97.445814025535213</v>
      </c>
      <c r="G43" s="497">
        <v>161.55766187692876</v>
      </c>
      <c r="H43" s="497">
        <v>100.21974139631955</v>
      </c>
      <c r="I43" s="497">
        <v>84.020242407018642</v>
      </c>
      <c r="J43" s="497">
        <v>117.12604528301638</v>
      </c>
      <c r="K43" s="497">
        <v>93.964753943397767</v>
      </c>
      <c r="L43" s="497"/>
    </row>
    <row r="44" spans="1:12" hidden="1" outlineLevel="1" x14ac:dyDescent="0.2">
      <c r="A44" s="297" t="s">
        <v>651</v>
      </c>
      <c r="B44" s="497">
        <v>150.24839461256497</v>
      </c>
      <c r="C44" s="497">
        <v>150.57515842844654</v>
      </c>
      <c r="D44" s="497">
        <v>146.33838383838383</v>
      </c>
      <c r="E44" s="497">
        <v>236.39590837518008</v>
      </c>
      <c r="F44" s="497">
        <v>97.445814025535213</v>
      </c>
      <c r="G44" s="497">
        <v>162.56582618912554</v>
      </c>
      <c r="H44" s="497">
        <v>100.21974139631955</v>
      </c>
      <c r="I44" s="497">
        <v>86.074436365666912</v>
      </c>
      <c r="J44" s="497">
        <v>120.3908254144294</v>
      </c>
      <c r="K44" s="497">
        <v>90.855824849147993</v>
      </c>
      <c r="L44" s="497"/>
    </row>
    <row r="45" spans="1:12" hidden="1" outlineLevel="1" x14ac:dyDescent="0.2">
      <c r="A45" s="297" t="s">
        <v>715</v>
      </c>
      <c r="B45" s="497">
        <v>150.71904945040535</v>
      </c>
      <c r="C45" s="497">
        <v>151.35912091399922</v>
      </c>
      <c r="D45" s="497">
        <v>146.33838383838383</v>
      </c>
      <c r="E45" s="497">
        <v>236.32748145848376</v>
      </c>
      <c r="F45" s="497">
        <v>98.004618019737393</v>
      </c>
      <c r="G45" s="497">
        <v>161.70642402893708</v>
      </c>
      <c r="H45" s="497">
        <v>100.21974139631955</v>
      </c>
      <c r="I45" s="497">
        <v>85.934609141233878</v>
      </c>
      <c r="J45" s="497">
        <v>120.3908254144294</v>
      </c>
      <c r="K45" s="497">
        <v>92.697572266791823</v>
      </c>
      <c r="L45" s="497"/>
    </row>
    <row r="46" spans="1:12" collapsed="1" x14ac:dyDescent="0.2">
      <c r="A46" s="297" t="s">
        <v>716</v>
      </c>
      <c r="B46" s="54">
        <v>150.92793653776144</v>
      </c>
      <c r="C46" s="54">
        <v>151.9417962117667</v>
      </c>
      <c r="D46" s="54">
        <v>146.33838383838383</v>
      </c>
      <c r="E46" s="54">
        <v>236.32748145848376</v>
      </c>
      <c r="F46" s="54">
        <v>98.004618019737393</v>
      </c>
      <c r="G46" s="54">
        <v>161.70642402893708</v>
      </c>
      <c r="H46" s="54">
        <v>100.21974139631955</v>
      </c>
      <c r="I46" s="54">
        <v>86.842135296645409</v>
      </c>
      <c r="J46" s="54">
        <v>120.3908254144294</v>
      </c>
      <c r="K46" s="54">
        <v>92.564980172706157</v>
      </c>
      <c r="L46" s="54"/>
    </row>
    <row r="47" spans="1:12" x14ac:dyDescent="0.2">
      <c r="A47" s="297" t="s">
        <v>717</v>
      </c>
      <c r="B47" s="54">
        <v>151.14243219367557</v>
      </c>
      <c r="C47" s="54">
        <v>152.38831155019824</v>
      </c>
      <c r="D47" s="54">
        <v>146.33838383838383</v>
      </c>
      <c r="E47" s="54">
        <v>236.61194463067963</v>
      </c>
      <c r="F47" s="54">
        <v>98.004618019737393</v>
      </c>
      <c r="G47" s="54">
        <v>161.70642402893708</v>
      </c>
      <c r="H47" s="54">
        <v>100.21974139631955</v>
      </c>
      <c r="I47" s="54">
        <v>86.842518169992218</v>
      </c>
      <c r="J47" s="54">
        <v>120.3908254144294</v>
      </c>
      <c r="K47" s="54">
        <v>92.59935590080245</v>
      </c>
      <c r="L47" s="54"/>
    </row>
    <row r="48" spans="1:12" x14ac:dyDescent="0.2">
      <c r="A48" s="297" t="s">
        <v>718</v>
      </c>
      <c r="B48" s="54">
        <v>151.92832859327731</v>
      </c>
      <c r="C48" s="54">
        <v>152.92185298951978</v>
      </c>
      <c r="D48" s="54">
        <v>146.34</v>
      </c>
      <c r="E48" s="54">
        <v>237.11049239083241</v>
      </c>
      <c r="F48" s="54">
        <v>106.59872275843539</v>
      </c>
      <c r="G48" s="54">
        <v>162.78494963099772</v>
      </c>
      <c r="H48" s="54">
        <v>100.21974139631955</v>
      </c>
      <c r="I48" s="54">
        <v>87.539647029649913</v>
      </c>
      <c r="J48" s="54">
        <v>120.3908254144294</v>
      </c>
      <c r="K48" s="54">
        <v>92.444774774055745</v>
      </c>
      <c r="L48" s="54"/>
    </row>
    <row r="49" spans="1:12" x14ac:dyDescent="0.2">
      <c r="A49" s="297" t="s">
        <v>750</v>
      </c>
      <c r="B49" s="54">
        <v>152.51124280326607</v>
      </c>
      <c r="C49" s="54">
        <v>154.86476481973872</v>
      </c>
      <c r="D49" s="54">
        <v>144.80519480519479</v>
      </c>
      <c r="E49" s="54">
        <v>236.84261705171076</v>
      </c>
      <c r="F49" s="54">
        <v>105.11890773950536</v>
      </c>
      <c r="G49" s="54">
        <v>162.78494963099772</v>
      </c>
      <c r="H49" s="54">
        <v>100.21974139631955</v>
      </c>
      <c r="I49" s="54">
        <v>85.566705269663473</v>
      </c>
      <c r="J49" s="54">
        <v>120.3908254144294</v>
      </c>
      <c r="K49" s="54">
        <v>92.842551056312743</v>
      </c>
      <c r="L49" s="54"/>
    </row>
    <row r="50" spans="1:12" x14ac:dyDescent="0.2">
      <c r="A50" s="297" t="s">
        <v>751</v>
      </c>
      <c r="B50" s="54">
        <v>152.91096673844947</v>
      </c>
      <c r="C50" s="54">
        <v>157.41818263572088</v>
      </c>
      <c r="D50" s="54">
        <v>144.80519480519479</v>
      </c>
      <c r="E50" s="54">
        <v>236.96965671568128</v>
      </c>
      <c r="F50" s="54">
        <v>106.07502770943142</v>
      </c>
      <c r="G50" s="54">
        <v>162.78494963099774</v>
      </c>
      <c r="H50" s="54">
        <v>100.21974139631955</v>
      </c>
      <c r="I50" s="54">
        <v>85.566705269663473</v>
      </c>
      <c r="J50" s="54">
        <v>120.3908254144294</v>
      </c>
      <c r="K50" s="54">
        <v>89.253994159102561</v>
      </c>
      <c r="L50" s="54"/>
    </row>
    <row r="51" spans="1:12" x14ac:dyDescent="0.2">
      <c r="A51" s="297" t="s">
        <v>752</v>
      </c>
      <c r="B51" s="54">
        <v>153.09114843353049</v>
      </c>
      <c r="C51" s="54">
        <v>158.45388414697442</v>
      </c>
      <c r="D51" s="54">
        <v>144.80519480519479</v>
      </c>
      <c r="E51" s="54">
        <v>237.34583986302144</v>
      </c>
      <c r="F51" s="54">
        <v>108.88748973833897</v>
      </c>
      <c r="G51" s="54">
        <v>162.78494963099774</v>
      </c>
      <c r="H51" s="54">
        <v>100.21974139631955</v>
      </c>
      <c r="I51" s="54">
        <v>85.566705269663473</v>
      </c>
      <c r="J51" s="54">
        <v>120.3908254144294</v>
      </c>
      <c r="K51" s="54">
        <v>86.918379261076552</v>
      </c>
      <c r="L51" s="54"/>
    </row>
    <row r="52" spans="1:12" x14ac:dyDescent="0.2">
      <c r="A52" s="297" t="s">
        <v>749</v>
      </c>
      <c r="B52" s="54">
        <v>147.12575670959211</v>
      </c>
      <c r="C52" s="54">
        <v>158.568397959588</v>
      </c>
      <c r="D52" s="54">
        <v>144.69696969696966</v>
      </c>
      <c r="E52" s="54">
        <v>205.75718442234344</v>
      </c>
      <c r="F52" s="54">
        <v>118.1718859078495</v>
      </c>
      <c r="G52" s="54">
        <v>155.22371728952174</v>
      </c>
      <c r="H52" s="54">
        <v>100.21974139631955</v>
      </c>
      <c r="I52" s="54">
        <v>85.566705269663473</v>
      </c>
      <c r="J52" s="54">
        <v>120.3908254144294</v>
      </c>
      <c r="K52" s="54">
        <v>87.073070037509808</v>
      </c>
      <c r="L52" s="54"/>
    </row>
    <row r="53" spans="1:12" x14ac:dyDescent="0.2">
      <c r="A53" s="297" t="s">
        <v>787</v>
      </c>
      <c r="B53" s="54">
        <v>147.9545994933458</v>
      </c>
      <c r="C53" s="54">
        <v>158.88772078889502</v>
      </c>
      <c r="D53" s="54">
        <v>144.69696969696966</v>
      </c>
      <c r="E53" s="54">
        <v>205.76</v>
      </c>
      <c r="F53" s="54">
        <v>112.08542198178134</v>
      </c>
      <c r="G53" s="54">
        <v>157.74412807001377</v>
      </c>
      <c r="H53" s="54">
        <v>100.21974139631955</v>
      </c>
      <c r="I53" s="54">
        <v>85.566807647073645</v>
      </c>
      <c r="J53" s="54">
        <v>120.3908254144294</v>
      </c>
      <c r="K53" s="54">
        <v>90.960736464677922</v>
      </c>
      <c r="L53" s="54"/>
    </row>
    <row r="54" spans="1:12" x14ac:dyDescent="0.2">
      <c r="A54" s="297" t="s">
        <v>786</v>
      </c>
      <c r="B54" s="54">
        <v>146.71274797462169</v>
      </c>
      <c r="C54" s="54">
        <v>156.04972195340164</v>
      </c>
      <c r="D54" s="54">
        <v>145.88744588744584</v>
      </c>
      <c r="E54" s="54">
        <v>206.00374624875403</v>
      </c>
      <c r="F54" s="54">
        <v>109.44759798502719</v>
      </c>
      <c r="G54" s="54">
        <v>153.97180458724117</v>
      </c>
      <c r="H54" s="54">
        <v>100.21974139631955</v>
      </c>
      <c r="I54" s="54">
        <v>85.566807647073645</v>
      </c>
      <c r="J54" s="54">
        <v>120.3908254144294</v>
      </c>
      <c r="K54" s="54">
        <v>93.126501320189419</v>
      </c>
      <c r="L54" s="54"/>
    </row>
    <row r="55" spans="1:12" x14ac:dyDescent="0.2">
      <c r="A55" s="297" t="s">
        <v>785</v>
      </c>
      <c r="B55" s="54">
        <v>147.20832065601229</v>
      </c>
      <c r="C55" s="54">
        <v>155.3607945195692</v>
      </c>
      <c r="D55" s="54">
        <v>145.88744588744584</v>
      </c>
      <c r="E55" s="54">
        <v>206.07707861368868</v>
      </c>
      <c r="F55" s="54">
        <v>115.33640790320841</v>
      </c>
      <c r="G55" s="54">
        <v>157.43498748599586</v>
      </c>
      <c r="H55" s="54">
        <v>100.21974139631955</v>
      </c>
      <c r="I55" s="54">
        <v>85.566807647073645</v>
      </c>
      <c r="J55" s="54">
        <v>120.3908254144294</v>
      </c>
      <c r="K55" s="54">
        <v>93.126501320189419</v>
      </c>
      <c r="L55" s="54"/>
    </row>
    <row r="56" spans="1:12" x14ac:dyDescent="0.2">
      <c r="A56" s="297" t="s">
        <v>784</v>
      </c>
      <c r="B56" s="54">
        <v>146.23942080574309</v>
      </c>
      <c r="C56" s="54">
        <v>156.18786198225104</v>
      </c>
      <c r="D56" s="54">
        <v>146.11037507185921</v>
      </c>
      <c r="E56" s="54">
        <v>206.07707861368868</v>
      </c>
      <c r="F56" s="54">
        <v>112.35279951393744</v>
      </c>
      <c r="G56" s="54">
        <v>151.69061918580468</v>
      </c>
      <c r="H56" s="54">
        <v>100.21974139631955</v>
      </c>
      <c r="I56" s="54">
        <v>85.566807647073645</v>
      </c>
      <c r="J56" s="54">
        <v>120.3908254144294</v>
      </c>
      <c r="K56" s="54">
        <v>90.951990977184522</v>
      </c>
      <c r="L56" s="54"/>
    </row>
    <row r="57" spans="1:12" x14ac:dyDescent="0.2">
      <c r="A57" s="297" t="s">
        <v>873</v>
      </c>
      <c r="B57" s="54">
        <v>146.14456711481475</v>
      </c>
      <c r="C57" s="54">
        <v>155.43980393707506</v>
      </c>
      <c r="D57" s="54">
        <v>147.08156663437529</v>
      </c>
      <c r="E57" s="54">
        <v>206.07707861368868</v>
      </c>
      <c r="F57" s="54">
        <v>112.1530869488877</v>
      </c>
      <c r="G57" s="54">
        <v>152.29551777312275</v>
      </c>
      <c r="H57" s="54">
        <v>100.21974139631955</v>
      </c>
      <c r="I57" s="54">
        <v>85.566807647073645</v>
      </c>
      <c r="J57" s="54">
        <v>120.3908254144294</v>
      </c>
      <c r="K57" s="54">
        <v>91.465767537476367</v>
      </c>
      <c r="L57" s="54"/>
    </row>
    <row r="58" spans="1:12" x14ac:dyDescent="0.2">
      <c r="A58" s="297" t="s">
        <v>874</v>
      </c>
      <c r="B58" s="54">
        <v>146.32372386080803</v>
      </c>
      <c r="C58" s="54">
        <v>155.92337978482917</v>
      </c>
      <c r="D58" s="54">
        <v>145.46291403018185</v>
      </c>
      <c r="E58" s="54">
        <v>206.07711753326345</v>
      </c>
      <c r="F58" s="54">
        <v>113.38460920839101</v>
      </c>
      <c r="G58" s="54">
        <v>152.35200629108004</v>
      </c>
      <c r="H58" s="54">
        <v>100.21974139631955</v>
      </c>
      <c r="I58" s="54">
        <v>85.566807647073645</v>
      </c>
      <c r="J58" s="54">
        <v>120.3908254144294</v>
      </c>
      <c r="K58" s="54">
        <v>91.289917933151742</v>
      </c>
      <c r="L58" s="54"/>
    </row>
    <row r="59" spans="1:12" x14ac:dyDescent="0.2">
      <c r="A59" s="637" t="s">
        <v>875</v>
      </c>
      <c r="B59" s="638">
        <f>SUMPRODUCT(C3:K3,C59:K59)/100</f>
        <v>146.0620113396576</v>
      </c>
      <c r="C59" s="638">
        <f t="shared" ref="C59:K59" si="0">AVERAGE(C58,C60)</f>
        <v>154.92803084558267</v>
      </c>
      <c r="D59" s="638">
        <f t="shared" si="0"/>
        <v>144.99530327785931</v>
      </c>
      <c r="E59" s="638">
        <f t="shared" si="0"/>
        <v>206.07711753326345</v>
      </c>
      <c r="F59" s="638">
        <f t="shared" si="0"/>
        <v>113.8377746981235</v>
      </c>
      <c r="G59" s="638">
        <f t="shared" si="0"/>
        <v>153.10812952522764</v>
      </c>
      <c r="H59" s="638">
        <f t="shared" si="0"/>
        <v>100.21974139631955</v>
      </c>
      <c r="I59" s="638">
        <f t="shared" si="0"/>
        <v>85.566807647073645</v>
      </c>
      <c r="J59" s="638">
        <f t="shared" si="0"/>
        <v>120.3908254144294</v>
      </c>
      <c r="K59" s="638">
        <f t="shared" si="0"/>
        <v>91.190230420740036</v>
      </c>
      <c r="L59" s="54"/>
    </row>
    <row r="60" spans="1:12" x14ac:dyDescent="0.2">
      <c r="A60" s="297" t="s">
        <v>871</v>
      </c>
      <c r="B60" s="54">
        <v>145.80776380481262</v>
      </c>
      <c r="C60" s="54">
        <v>153.93268190633614</v>
      </c>
      <c r="D60" s="54">
        <v>144.52769252553679</v>
      </c>
      <c r="E60" s="54">
        <v>206.07711753326345</v>
      </c>
      <c r="F60" s="54">
        <v>114.29094018785599</v>
      </c>
      <c r="G60" s="54">
        <v>153.86425275937526</v>
      </c>
      <c r="H60" s="54">
        <v>100.21974139631955</v>
      </c>
      <c r="I60" s="54">
        <v>85.566807647073645</v>
      </c>
      <c r="J60" s="54">
        <v>120.3908254144294</v>
      </c>
      <c r="K60" s="54">
        <v>91.090542908328331</v>
      </c>
      <c r="L60" s="180"/>
    </row>
    <row r="61" spans="1:12" x14ac:dyDescent="0.2">
      <c r="A61" s="297" t="s">
        <v>872</v>
      </c>
      <c r="B61" s="54">
        <v>146.73025615329999</v>
      </c>
      <c r="C61" s="54">
        <v>154.86544171720337</v>
      </c>
      <c r="D61" s="54">
        <v>148.1606683705042</v>
      </c>
      <c r="E61" s="54">
        <v>206.07711753326345</v>
      </c>
      <c r="F61" s="54">
        <v>114.34867266397073</v>
      </c>
      <c r="G61" s="54">
        <v>153.86425275937526</v>
      </c>
      <c r="H61" s="54">
        <v>100.21974139631955</v>
      </c>
      <c r="I61" s="54">
        <v>85.566807647073645</v>
      </c>
      <c r="J61" s="54">
        <v>120.3908254144294</v>
      </c>
      <c r="K61" s="54">
        <v>94.331062877469606</v>
      </c>
      <c r="L61" s="180"/>
    </row>
    <row r="62" spans="1:12" x14ac:dyDescent="0.2">
      <c r="A62" s="297" t="s">
        <v>934</v>
      </c>
      <c r="B62" s="54">
        <v>147.68729297357794</v>
      </c>
      <c r="C62" s="54">
        <v>156.19802884787325</v>
      </c>
      <c r="D62" s="54">
        <v>147.67507258924616</v>
      </c>
      <c r="E62" s="54">
        <v>206.2056786766704</v>
      </c>
      <c r="F62" s="54">
        <v>116.57377730143503</v>
      </c>
      <c r="G62" s="54">
        <v>155.24969051965519</v>
      </c>
      <c r="H62" s="54">
        <v>100.21974139631955</v>
      </c>
      <c r="I62" s="54">
        <v>85.566807647073645</v>
      </c>
      <c r="J62" s="54">
        <v>120.3908254144294</v>
      </c>
      <c r="K62" s="54">
        <v>95.432182673416335</v>
      </c>
      <c r="L62" s="180"/>
    </row>
    <row r="63" spans="1:12" x14ac:dyDescent="0.2">
      <c r="A63" s="297" t="s">
        <v>935</v>
      </c>
      <c r="B63" s="54">
        <v>147.54845918661675</v>
      </c>
      <c r="C63" s="54">
        <v>156.22846395440843</v>
      </c>
      <c r="D63" s="54">
        <v>147.17149177905267</v>
      </c>
      <c r="E63" s="54">
        <v>206.2056786766704</v>
      </c>
      <c r="F63" s="54">
        <v>116.98406439224136</v>
      </c>
      <c r="G63" s="54">
        <v>154.94724122599612</v>
      </c>
      <c r="H63" s="54">
        <v>100.21974139631955</v>
      </c>
      <c r="I63" s="54">
        <v>85.566807647073645</v>
      </c>
      <c r="J63" s="54">
        <v>120.3908254144294</v>
      </c>
      <c r="K63" s="54">
        <v>94.70538156509491</v>
      </c>
      <c r="L63" s="180"/>
    </row>
    <row r="64" spans="1:12" x14ac:dyDescent="0.2">
      <c r="A64" s="297" t="s">
        <v>944</v>
      </c>
      <c r="B64" s="54">
        <v>147.44981464377298</v>
      </c>
      <c r="C64" s="54">
        <v>157.14013491910194</v>
      </c>
      <c r="D64" s="54">
        <v>147.17149177905267</v>
      </c>
      <c r="E64" s="54">
        <v>206.2056786766704</v>
      </c>
      <c r="F64" s="54">
        <v>101.21704646160386</v>
      </c>
      <c r="G64" s="54">
        <v>158.22915283202903</v>
      </c>
      <c r="H64" s="54">
        <v>100.21974139631955</v>
      </c>
      <c r="I64" s="54">
        <v>85.566807647073645</v>
      </c>
      <c r="J64" s="54">
        <v>120.3908254144294</v>
      </c>
      <c r="K64" s="54">
        <v>93.504071708800623</v>
      </c>
      <c r="L64" s="180"/>
    </row>
    <row r="65" spans="1:23" x14ac:dyDescent="0.2">
      <c r="A65" s="297" t="s">
        <v>945</v>
      </c>
      <c r="B65" s="54">
        <v>147.60477659371415</v>
      </c>
      <c r="C65" s="54">
        <v>157.0595037089646</v>
      </c>
      <c r="D65" s="54">
        <v>147.17149177905267</v>
      </c>
      <c r="E65" s="54">
        <v>206.2056786766704</v>
      </c>
      <c r="F65" s="54">
        <v>99.577844720294678</v>
      </c>
      <c r="G65" s="54">
        <v>159.84221573154389</v>
      </c>
      <c r="H65" s="54">
        <v>100.21974139631955</v>
      </c>
      <c r="I65" s="54">
        <v>85.566807647073645</v>
      </c>
      <c r="J65" s="54">
        <v>120.3908254144294</v>
      </c>
      <c r="K65" s="54">
        <v>93.710326077378326</v>
      </c>
      <c r="L65" s="180"/>
    </row>
    <row r="66" spans="1:23" x14ac:dyDescent="0.2">
      <c r="A66" s="297" t="s">
        <v>984</v>
      </c>
      <c r="B66" s="54">
        <v>148.11130792421079</v>
      </c>
      <c r="C66" s="54">
        <v>157.75337998497571</v>
      </c>
      <c r="D66" s="54">
        <v>147.17149177905267</v>
      </c>
      <c r="E66" s="54">
        <v>206.2056786766704</v>
      </c>
      <c r="F66" s="54">
        <v>104.24370895375759</v>
      </c>
      <c r="G66" s="54">
        <v>160.24548145642262</v>
      </c>
      <c r="H66" s="54">
        <v>100.21974139631955</v>
      </c>
      <c r="I66" s="54">
        <v>85.566807647073645</v>
      </c>
      <c r="J66" s="54">
        <v>120.3908254144294</v>
      </c>
      <c r="K66" s="54">
        <v>93.710326077378326</v>
      </c>
      <c r="L66" s="180"/>
    </row>
    <row r="67" spans="1:23" x14ac:dyDescent="0.2">
      <c r="A67" s="297" t="s">
        <v>985</v>
      </c>
      <c r="B67" s="54">
        <v>148.52182056540994</v>
      </c>
      <c r="C67" s="54">
        <v>158.5208794939843</v>
      </c>
      <c r="D67" s="54">
        <v>149.05991981727831</v>
      </c>
      <c r="E67" s="54">
        <v>206.2056786766704</v>
      </c>
      <c r="F67" s="54">
        <v>107.18917528939815</v>
      </c>
      <c r="G67" s="54">
        <v>159.64277320157879</v>
      </c>
      <c r="H67" s="54">
        <v>100.21974139631955</v>
      </c>
      <c r="I67" s="54">
        <v>85.566807647073645</v>
      </c>
      <c r="J67" s="54">
        <v>120.3908254144294</v>
      </c>
      <c r="K67" s="54">
        <v>94.071952859562174</v>
      </c>
      <c r="L67" s="180"/>
    </row>
    <row r="68" spans="1:23" x14ac:dyDescent="0.2">
      <c r="A68" s="297" t="s">
        <v>1037</v>
      </c>
      <c r="B68" s="54">
        <v>147.69014647866493</v>
      </c>
      <c r="C68" s="54">
        <v>156.05124370942477</v>
      </c>
      <c r="D68" s="54">
        <v>149.05991981727831</v>
      </c>
      <c r="E68" s="54">
        <v>206.55446616758832</v>
      </c>
      <c r="F68" s="54">
        <v>106.76180186065389</v>
      </c>
      <c r="G68" s="54">
        <v>155.95719389205317</v>
      </c>
      <c r="H68" s="54">
        <v>100.21974139631955</v>
      </c>
      <c r="I68" s="54">
        <v>89.494788002180982</v>
      </c>
      <c r="J68" s="54">
        <v>120.3908254144294</v>
      </c>
      <c r="K68" s="54">
        <v>96.725329515429877</v>
      </c>
      <c r="L68" s="180"/>
    </row>
    <row r="69" spans="1:23" x14ac:dyDescent="0.2">
      <c r="A69" s="297" t="s">
        <v>1038</v>
      </c>
      <c r="B69" s="54">
        <v>147.22599925817121</v>
      </c>
      <c r="C69" s="54">
        <v>152.24298185652475</v>
      </c>
      <c r="D69" s="54">
        <v>150.01672335664597</v>
      </c>
      <c r="E69" s="54">
        <v>208.01854505845245</v>
      </c>
      <c r="F69" s="54">
        <v>109.37400834623602</v>
      </c>
      <c r="G69" s="54">
        <v>162.60783646957105</v>
      </c>
      <c r="H69" s="54">
        <v>100.21974139631955</v>
      </c>
      <c r="I69" s="54">
        <v>89.359816855318257</v>
      </c>
      <c r="J69" s="54">
        <v>120.3908254144294</v>
      </c>
      <c r="K69" s="54">
        <v>90.512021979897497</v>
      </c>
      <c r="L69" s="180"/>
      <c r="W69" s="54"/>
    </row>
    <row r="70" spans="1:23" ht="18" customHeight="1" x14ac:dyDescent="0.2">
      <c r="A70" s="60" t="s">
        <v>292</v>
      </c>
      <c r="B70" s="54">
        <f t="shared" ref="B70:K70" si="1">AVERAGE(B4:B6)</f>
        <v>100.49666666666667</v>
      </c>
      <c r="C70" s="54">
        <f t="shared" si="1"/>
        <v>101.79</v>
      </c>
      <c r="D70" s="54">
        <f t="shared" si="1"/>
        <v>101.26333333333334</v>
      </c>
      <c r="E70" s="54">
        <f t="shared" si="1"/>
        <v>99.513333333333335</v>
      </c>
      <c r="F70" s="54">
        <f t="shared" si="1"/>
        <v>100.59333333333332</v>
      </c>
      <c r="G70" s="54">
        <f t="shared" si="1"/>
        <v>98.576666666666668</v>
      </c>
      <c r="H70" s="54">
        <f t="shared" si="1"/>
        <v>100</v>
      </c>
      <c r="I70" s="54">
        <f t="shared" si="1"/>
        <v>100.08333333333333</v>
      </c>
      <c r="J70" s="54">
        <f t="shared" si="1"/>
        <v>100</v>
      </c>
      <c r="K70" s="54">
        <f t="shared" si="1"/>
        <v>100.52666666666666</v>
      </c>
      <c r="L70" s="180"/>
    </row>
    <row r="71" spans="1:23" x14ac:dyDescent="0.2">
      <c r="A71" s="60" t="s">
        <v>293</v>
      </c>
      <c r="B71" s="180">
        <f t="shared" ref="B71:K71" si="2">AVERAGE(B7:B10)</f>
        <v>102.52249999999999</v>
      </c>
      <c r="C71" s="180">
        <f t="shared" si="2"/>
        <v>106.1125</v>
      </c>
      <c r="D71" s="180">
        <f t="shared" si="2"/>
        <v>102.0825</v>
      </c>
      <c r="E71" s="180">
        <f t="shared" si="2"/>
        <v>99.45</v>
      </c>
      <c r="F71" s="180">
        <f t="shared" si="2"/>
        <v>103.94749999999999</v>
      </c>
      <c r="G71" s="180">
        <f t="shared" si="2"/>
        <v>99.267500000000013</v>
      </c>
      <c r="H71" s="180">
        <f t="shared" si="2"/>
        <v>100</v>
      </c>
      <c r="I71" s="180">
        <f t="shared" si="2"/>
        <v>99.092500000000001</v>
      </c>
      <c r="J71" s="180">
        <f t="shared" si="2"/>
        <v>102.77</v>
      </c>
      <c r="K71" s="180">
        <f t="shared" si="2"/>
        <v>100.96250000000001</v>
      </c>
      <c r="L71" s="180"/>
    </row>
    <row r="72" spans="1:23" x14ac:dyDescent="0.2">
      <c r="A72" s="60" t="s">
        <v>294</v>
      </c>
      <c r="B72" s="180">
        <f t="shared" ref="B72:K72" si="3">AVERAGE(B11:B14)</f>
        <v>106.09689596386326</v>
      </c>
      <c r="C72" s="180">
        <f t="shared" si="3"/>
        <v>106.39817358102597</v>
      </c>
      <c r="D72" s="180">
        <f t="shared" si="3"/>
        <v>122.59378787878788</v>
      </c>
      <c r="E72" s="180">
        <f t="shared" si="3"/>
        <v>104.17061932569635</v>
      </c>
      <c r="F72" s="180">
        <f t="shared" si="3"/>
        <v>102.85706056953133</v>
      </c>
      <c r="G72" s="180">
        <f t="shared" si="3"/>
        <v>110.77205928306901</v>
      </c>
      <c r="H72" s="180">
        <f t="shared" si="3"/>
        <v>100</v>
      </c>
      <c r="I72" s="180">
        <f t="shared" si="3"/>
        <v>94.107519271675699</v>
      </c>
      <c r="J72" s="180">
        <f t="shared" si="3"/>
        <v>111.76981037139066</v>
      </c>
      <c r="K72" s="180">
        <f t="shared" si="3"/>
        <v>102.94895066951732</v>
      </c>
      <c r="L72" s="180"/>
      <c r="W72" s="54"/>
    </row>
    <row r="73" spans="1:23" x14ac:dyDescent="0.2">
      <c r="A73" s="60" t="s">
        <v>295</v>
      </c>
      <c r="B73" s="180">
        <f t="shared" ref="B73:G73" si="4">AVERAGE(B15:B18)</f>
        <v>111.67</v>
      </c>
      <c r="C73" s="180">
        <f t="shared" si="4"/>
        <v>108.85389498646016</v>
      </c>
      <c r="D73" s="180">
        <f t="shared" si="4"/>
        <v>132.33401515151516</v>
      </c>
      <c r="E73" s="180">
        <f t="shared" si="4"/>
        <v>122.07478655073717</v>
      </c>
      <c r="F73" s="180">
        <f t="shared" si="4"/>
        <v>105.88329644460154</v>
      </c>
      <c r="G73" s="180">
        <f t="shared" si="4"/>
        <v>124.34861168389558</v>
      </c>
      <c r="H73" s="180">
        <f>AVERAGE(H12:H15)</f>
        <v>100</v>
      </c>
      <c r="I73" s="180">
        <f>AVERAGE(I15:I18)</f>
        <v>88.823286531400441</v>
      </c>
      <c r="J73" s="180">
        <f>AVERAGE(J15:J18)</f>
        <v>115.8987546128218</v>
      </c>
      <c r="K73" s="180">
        <f>AVERAGE(K15:K18)</f>
        <v>98.811127639617069</v>
      </c>
      <c r="L73" s="180"/>
      <c r="W73" s="54"/>
    </row>
    <row r="74" spans="1:23" x14ac:dyDescent="0.2">
      <c r="A74" s="60" t="s">
        <v>296</v>
      </c>
      <c r="B74" s="180">
        <f t="shared" ref="B74:K74" si="5">AVERAGE(B19:B22)</f>
        <v>114.61441336236203</v>
      </c>
      <c r="C74" s="180">
        <f t="shared" si="5"/>
        <v>110.54393215610857</v>
      </c>
      <c r="D74" s="180">
        <f t="shared" si="5"/>
        <v>133.55429292929296</v>
      </c>
      <c r="E74" s="180">
        <f t="shared" si="5"/>
        <v>131.94955047928102</v>
      </c>
      <c r="F74" s="180">
        <f t="shared" si="5"/>
        <v>104.01107794012987</v>
      </c>
      <c r="G74" s="180">
        <f t="shared" si="5"/>
        <v>133.78521787122835</v>
      </c>
      <c r="H74" s="180">
        <f t="shared" si="5"/>
        <v>100</v>
      </c>
      <c r="I74" s="180">
        <f t="shared" si="5"/>
        <v>85.404218148806507</v>
      </c>
      <c r="J74" s="180">
        <f t="shared" si="5"/>
        <v>115.89501845128719</v>
      </c>
      <c r="K74" s="180">
        <f t="shared" si="5"/>
        <v>96.335925617610499</v>
      </c>
      <c r="L74" s="180"/>
      <c r="W74" s="54"/>
    </row>
    <row r="75" spans="1:23" x14ac:dyDescent="0.2">
      <c r="A75" s="60" t="s">
        <v>297</v>
      </c>
      <c r="B75" s="180">
        <f t="shared" ref="B75:K75" si="6">AVERAGE(B23:B26)</f>
        <v>131.43411623312096</v>
      </c>
      <c r="C75" s="180">
        <f t="shared" si="6"/>
        <v>123.72074245909411</v>
      </c>
      <c r="D75" s="180">
        <f t="shared" si="6"/>
        <v>136.48358585858588</v>
      </c>
      <c r="E75" s="180">
        <f t="shared" si="6"/>
        <v>178.60132284726652</v>
      </c>
      <c r="F75" s="180">
        <f t="shared" si="6"/>
        <v>107.6497987281741</v>
      </c>
      <c r="G75" s="180">
        <f t="shared" si="6"/>
        <v>162.71341703168338</v>
      </c>
      <c r="H75" s="180">
        <f t="shared" si="6"/>
        <v>100</v>
      </c>
      <c r="I75" s="180">
        <f t="shared" si="6"/>
        <v>84.205115637367101</v>
      </c>
      <c r="J75" s="180">
        <f t="shared" si="6"/>
        <v>116.20277515921948</v>
      </c>
      <c r="K75" s="180">
        <f t="shared" si="6"/>
        <v>95.300846258983242</v>
      </c>
      <c r="L75" s="180"/>
      <c r="W75" s="54"/>
    </row>
    <row r="76" spans="1:23" x14ac:dyDescent="0.2">
      <c r="A76" s="60" t="s">
        <v>431</v>
      </c>
      <c r="B76" s="180">
        <f t="shared" ref="B76:K76" si="7">AVERAGE(B27:B30)</f>
        <v>132.06187042325115</v>
      </c>
      <c r="C76" s="180">
        <f t="shared" si="7"/>
        <v>136.26787581144188</v>
      </c>
      <c r="D76" s="180">
        <f t="shared" si="7"/>
        <v>143.23232323232324</v>
      </c>
      <c r="E76" s="180">
        <f t="shared" si="7"/>
        <v>167.39837901261475</v>
      </c>
      <c r="F76" s="180">
        <f t="shared" si="7"/>
        <v>104.99967156722198</v>
      </c>
      <c r="G76" s="180">
        <f t="shared" si="7"/>
        <v>155.40154460255474</v>
      </c>
      <c r="H76" s="180">
        <f t="shared" si="7"/>
        <v>100.10987069815977</v>
      </c>
      <c r="I76" s="180">
        <f t="shared" si="7"/>
        <v>83.818813261820921</v>
      </c>
      <c r="J76" s="180">
        <f t="shared" si="7"/>
        <v>117.12604528301638</v>
      </c>
      <c r="K76" s="180">
        <f t="shared" si="7"/>
        <v>89.049640053398747</v>
      </c>
      <c r="L76" s="180"/>
      <c r="W76" s="54"/>
    </row>
    <row r="77" spans="1:23" x14ac:dyDescent="0.2">
      <c r="A77" s="60" t="s">
        <v>445</v>
      </c>
      <c r="B77" s="180">
        <f t="shared" ref="B77:K77" si="8">AVERAGE(B31:B34)</f>
        <v>134.39643344470545</v>
      </c>
      <c r="C77" s="180">
        <f t="shared" si="8"/>
        <v>134.26227631406346</v>
      </c>
      <c r="D77" s="180">
        <f t="shared" si="8"/>
        <v>143.62373737373738</v>
      </c>
      <c r="E77" s="180">
        <f t="shared" si="8"/>
        <v>181.40933928439662</v>
      </c>
      <c r="F77" s="180">
        <f t="shared" si="8"/>
        <v>103.31927604377771</v>
      </c>
      <c r="G77" s="180">
        <f t="shared" si="8"/>
        <v>157.31922343667486</v>
      </c>
      <c r="H77" s="180">
        <f t="shared" si="8"/>
        <v>100.21974139631955</v>
      </c>
      <c r="I77" s="180">
        <f t="shared" si="8"/>
        <v>85.276915624716324</v>
      </c>
      <c r="J77" s="180">
        <f t="shared" si="8"/>
        <v>117.12604528301638</v>
      </c>
      <c r="K77" s="180">
        <f t="shared" si="8"/>
        <v>90.3</v>
      </c>
      <c r="L77" s="180"/>
      <c r="W77" s="54"/>
    </row>
    <row r="78" spans="1:23" x14ac:dyDescent="0.2">
      <c r="A78" s="60" t="s">
        <v>542</v>
      </c>
      <c r="B78" s="180">
        <f t="shared" ref="B78:K78" si="9">AVERAGE(B35:B38)</f>
        <v>141.59114869096604</v>
      </c>
      <c r="C78" s="180">
        <f t="shared" si="9"/>
        <v>140.63233064316839</v>
      </c>
      <c r="D78" s="180">
        <f t="shared" si="9"/>
        <v>145.54924242424241</v>
      </c>
      <c r="E78" s="180">
        <f t="shared" si="9"/>
        <v>218.60610534397449</v>
      </c>
      <c r="F78" s="180">
        <f t="shared" si="9"/>
        <v>101.49465646126873</v>
      </c>
      <c r="G78" s="180">
        <f t="shared" si="9"/>
        <v>148.47100762212608</v>
      </c>
      <c r="H78" s="180">
        <f t="shared" si="9"/>
        <v>100.21974139631955</v>
      </c>
      <c r="I78" s="180">
        <f t="shared" si="9"/>
        <v>85.290219264519195</v>
      </c>
      <c r="J78" s="180">
        <f t="shared" si="9"/>
        <v>117.12604528301638</v>
      </c>
      <c r="K78" s="180">
        <f t="shared" si="9"/>
        <v>90.587949999133954</v>
      </c>
      <c r="L78" s="180"/>
      <c r="W78" s="54"/>
    </row>
    <row r="79" spans="1:23" x14ac:dyDescent="0.2">
      <c r="A79" s="60" t="s">
        <v>595</v>
      </c>
      <c r="B79" s="180">
        <f t="shared" ref="B79:K79" si="10">AVERAGE(B39:B42)</f>
        <v>147.73709584729255</v>
      </c>
      <c r="C79" s="180">
        <f t="shared" si="10"/>
        <v>147.47846532278638</v>
      </c>
      <c r="D79" s="180">
        <f t="shared" si="10"/>
        <v>146.4330808080808</v>
      </c>
      <c r="E79" s="180">
        <f t="shared" si="10"/>
        <v>231.68092222738343</v>
      </c>
      <c r="F79" s="180">
        <f t="shared" si="10"/>
        <v>96.808123095773254</v>
      </c>
      <c r="G79" s="180">
        <f t="shared" si="10"/>
        <v>157.04748738352527</v>
      </c>
      <c r="H79" s="180">
        <f t="shared" si="10"/>
        <v>100.21974139631955</v>
      </c>
      <c r="I79" s="180">
        <f t="shared" si="10"/>
        <v>84.661812531686181</v>
      </c>
      <c r="J79" s="180">
        <f t="shared" si="10"/>
        <v>117.12604528301638</v>
      </c>
      <c r="K79" s="180">
        <f t="shared" si="10"/>
        <v>93.554652976556383</v>
      </c>
      <c r="L79" s="180"/>
      <c r="W79" s="54"/>
    </row>
    <row r="80" spans="1:23" x14ac:dyDescent="0.2">
      <c r="A80" s="60" t="s">
        <v>657</v>
      </c>
      <c r="B80" s="180">
        <f t="shared" ref="B80:K80" si="11">AVERAGE(B43:B46)</f>
        <v>150.47135882519848</v>
      </c>
      <c r="C80" s="180">
        <f t="shared" si="11"/>
        <v>151.3467433621845</v>
      </c>
      <c r="D80" s="180">
        <f t="shared" si="11"/>
        <v>146.46464646464648</v>
      </c>
      <c r="E80" s="180">
        <f t="shared" si="11"/>
        <v>235.32863866440306</v>
      </c>
      <c r="F80" s="180">
        <f t="shared" si="11"/>
        <v>97.725216022636303</v>
      </c>
      <c r="G80" s="180">
        <f t="shared" si="11"/>
        <v>161.88408403098211</v>
      </c>
      <c r="H80" s="180">
        <f t="shared" si="11"/>
        <v>100.21974139631955</v>
      </c>
      <c r="I80" s="180">
        <f t="shared" si="11"/>
        <v>85.717855802641196</v>
      </c>
      <c r="J80" s="180">
        <f t="shared" si="11"/>
        <v>119.57463038157614</v>
      </c>
      <c r="K80" s="180">
        <f t="shared" si="11"/>
        <v>92.520782808010935</v>
      </c>
      <c r="L80" s="180"/>
      <c r="W80" s="54"/>
    </row>
    <row r="81" spans="1:23" x14ac:dyDescent="0.2">
      <c r="A81" s="60" t="s">
        <v>676</v>
      </c>
      <c r="B81" s="180">
        <f t="shared" ref="B81:K81" si="12">AVERAGE(B47:B50)</f>
        <v>152.12324258216711</v>
      </c>
      <c r="C81" s="180">
        <f t="shared" si="12"/>
        <v>154.39827799879441</v>
      </c>
      <c r="D81" s="180">
        <f t="shared" si="12"/>
        <v>145.57219336219336</v>
      </c>
      <c r="E81" s="180">
        <f t="shared" si="12"/>
        <v>236.88367769722603</v>
      </c>
      <c r="F81" s="180">
        <f t="shared" si="12"/>
        <v>103.94931905677738</v>
      </c>
      <c r="G81" s="180">
        <f t="shared" si="12"/>
        <v>162.51531823048256</v>
      </c>
      <c r="H81" s="180">
        <f t="shared" si="12"/>
        <v>100.21974139631955</v>
      </c>
      <c r="I81" s="180">
        <f t="shared" si="12"/>
        <v>86.37889393474228</v>
      </c>
      <c r="J81" s="180">
        <f t="shared" si="12"/>
        <v>120.3908254144294</v>
      </c>
      <c r="K81" s="180">
        <f t="shared" si="12"/>
        <v>91.785168972568371</v>
      </c>
      <c r="L81" s="595"/>
      <c r="W81" s="54"/>
    </row>
    <row r="82" spans="1:23" x14ac:dyDescent="0.2">
      <c r="A82" s="60" t="s">
        <v>677</v>
      </c>
      <c r="B82" s="180">
        <f t="shared" ref="B82:K82" si="13">AVERAGE(B51:B54)</f>
        <v>148.72106315277253</v>
      </c>
      <c r="C82" s="180">
        <f t="shared" si="13"/>
        <v>157.98993121221477</v>
      </c>
      <c r="D82" s="180">
        <f t="shared" si="13"/>
        <v>145.02164502164499</v>
      </c>
      <c r="E82" s="180">
        <f t="shared" si="13"/>
        <v>213.71669263352973</v>
      </c>
      <c r="F82" s="180">
        <f t="shared" si="13"/>
        <v>112.14809890324925</v>
      </c>
      <c r="G82" s="180">
        <f t="shared" si="13"/>
        <v>157.43114989444362</v>
      </c>
      <c r="H82" s="180">
        <f t="shared" si="13"/>
        <v>100.21974139631955</v>
      </c>
      <c r="I82" s="180">
        <f t="shared" si="13"/>
        <v>85.566756458368559</v>
      </c>
      <c r="J82" s="180">
        <f t="shared" si="13"/>
        <v>120.3908254144294</v>
      </c>
      <c r="K82" s="180">
        <f t="shared" si="13"/>
        <v>89.519671770863425</v>
      </c>
      <c r="L82" s="595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</row>
    <row r="83" spans="1:23" ht="12.4" customHeight="1" x14ac:dyDescent="0.2">
      <c r="A83" s="750" t="s">
        <v>678</v>
      </c>
      <c r="B83" s="177">
        <f>AVERAGE(B55:B58)</f>
        <v>146.47900810934456</v>
      </c>
      <c r="C83" s="177">
        <f t="shared" ref="C83:K83" si="14">AVERAGE(C55:C58)</f>
        <v>155.72796005593111</v>
      </c>
      <c r="D83" s="177">
        <f t="shared" si="14"/>
        <v>146.13557540596554</v>
      </c>
      <c r="E83" s="177">
        <f t="shared" si="14"/>
        <v>206.07708834358237</v>
      </c>
      <c r="F83" s="177">
        <f t="shared" si="14"/>
        <v>113.30672589360614</v>
      </c>
      <c r="G83" s="177">
        <f t="shared" si="14"/>
        <v>153.44328268400085</v>
      </c>
      <c r="H83" s="177">
        <f t="shared" si="14"/>
        <v>100.21974139631955</v>
      </c>
      <c r="I83" s="177">
        <f t="shared" si="14"/>
        <v>85.566807647073645</v>
      </c>
      <c r="J83" s="177">
        <f t="shared" si="14"/>
        <v>120.3908254144294</v>
      </c>
      <c r="K83" s="177">
        <f t="shared" si="14"/>
        <v>91.708544442000516</v>
      </c>
      <c r="L83" s="59"/>
      <c r="N83" s="54"/>
      <c r="O83" s="54"/>
      <c r="P83" s="54"/>
      <c r="Q83" s="54"/>
      <c r="R83" s="54"/>
      <c r="S83" s="54"/>
      <c r="T83" s="54"/>
      <c r="U83" s="54"/>
      <c r="V83" s="54"/>
      <c r="W83" s="54"/>
    </row>
    <row r="84" spans="1:23" ht="12.4" customHeight="1" x14ac:dyDescent="0.2">
      <c r="A84" s="750" t="s">
        <v>679</v>
      </c>
      <c r="B84" s="177">
        <f>AVERAGE(B59:B62)</f>
        <v>146.57183106783702</v>
      </c>
      <c r="C84" s="177">
        <f t="shared" ref="C84:K84" si="15">AVERAGE(C59:C62)</f>
        <v>154.98104582924887</v>
      </c>
      <c r="D84" s="177">
        <f t="shared" si="15"/>
        <v>146.33968419078661</v>
      </c>
      <c r="E84" s="177">
        <f t="shared" si="15"/>
        <v>206.10925781911521</v>
      </c>
      <c r="F84" s="177">
        <f t="shared" si="15"/>
        <v>114.76279121284631</v>
      </c>
      <c r="G84" s="177">
        <f t="shared" si="15"/>
        <v>154.02158139090835</v>
      </c>
      <c r="H84" s="177">
        <f t="shared" si="15"/>
        <v>100.21974139631955</v>
      </c>
      <c r="I84" s="177">
        <f t="shared" si="15"/>
        <v>85.566807647073645</v>
      </c>
      <c r="J84" s="177">
        <f t="shared" si="15"/>
        <v>120.3908254144294</v>
      </c>
      <c r="K84" s="177">
        <f t="shared" si="15"/>
        <v>93.011004719988577</v>
      </c>
      <c r="L84" s="59"/>
      <c r="N84" s="54"/>
      <c r="O84" s="54"/>
      <c r="P84" s="54"/>
      <c r="Q84" s="54"/>
      <c r="R84" s="54"/>
      <c r="S84" s="54"/>
      <c r="T84" s="54"/>
      <c r="U84" s="54"/>
      <c r="V84" s="54"/>
      <c r="W84" s="54"/>
    </row>
    <row r="85" spans="1:23" ht="18" customHeight="1" x14ac:dyDescent="0.2">
      <c r="A85" s="783" t="s">
        <v>680</v>
      </c>
      <c r="B85" s="177">
        <f>AVERAGE(B63:B66)</f>
        <v>147.67858958707868</v>
      </c>
      <c r="C85" s="177">
        <f t="shared" ref="C85:K85" si="16">AVERAGE(C63:C66)</f>
        <v>157.04537064186266</v>
      </c>
      <c r="D85" s="177">
        <f t="shared" si="16"/>
        <v>147.17149177905267</v>
      </c>
      <c r="E85" s="177">
        <f t="shared" si="16"/>
        <v>206.2056786766704</v>
      </c>
      <c r="F85" s="177">
        <f t="shared" si="16"/>
        <v>105.50566613197438</v>
      </c>
      <c r="G85" s="177">
        <f t="shared" si="16"/>
        <v>158.31602281149793</v>
      </c>
      <c r="H85" s="177">
        <f t="shared" si="16"/>
        <v>100.21974139631955</v>
      </c>
      <c r="I85" s="177">
        <f t="shared" si="16"/>
        <v>85.566807647073645</v>
      </c>
      <c r="J85" s="177">
        <f t="shared" si="16"/>
        <v>120.3908254144294</v>
      </c>
      <c r="K85" s="177">
        <f t="shared" si="16"/>
        <v>93.90752635716305</v>
      </c>
      <c r="L85" s="59"/>
      <c r="N85" s="54"/>
      <c r="O85" s="54"/>
      <c r="P85" s="54"/>
      <c r="Q85" s="54"/>
      <c r="R85" s="54"/>
      <c r="S85" s="54"/>
      <c r="T85" s="54"/>
      <c r="U85" s="54"/>
      <c r="V85" s="54"/>
      <c r="W85" s="54"/>
    </row>
    <row r="86" spans="1:23" x14ac:dyDescent="0.2">
      <c r="A86" s="55" t="s">
        <v>70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9"/>
      <c r="N86" s="54"/>
      <c r="O86" s="54"/>
      <c r="P86" s="54"/>
      <c r="Q86" s="54"/>
      <c r="R86" s="54"/>
      <c r="S86" s="54"/>
      <c r="T86" s="54"/>
      <c r="U86" s="54"/>
      <c r="V86" s="54"/>
      <c r="W86" s="54"/>
    </row>
    <row r="87" spans="1:23" hidden="1" outlineLevel="1" x14ac:dyDescent="0.2">
      <c r="A87" s="60" t="s">
        <v>75</v>
      </c>
      <c r="B87" s="58">
        <f t="shared" ref="B87:K87" si="17">B8/B4-1</f>
        <v>2.2199999999999998E-2</v>
      </c>
      <c r="C87" s="58">
        <f t="shared" si="17"/>
        <v>6.2999999999999945E-2</v>
      </c>
      <c r="D87" s="58">
        <f t="shared" si="17"/>
        <v>2.2699999999999942E-2</v>
      </c>
      <c r="E87" s="58">
        <f t="shared" si="17"/>
        <v>-9.8000000000000309E-3</v>
      </c>
      <c r="F87" s="58">
        <f t="shared" si="17"/>
        <v>5.7300000000000129E-2</v>
      </c>
      <c r="G87" s="58">
        <f t="shared" si="17"/>
        <v>-2.0499999999999963E-2</v>
      </c>
      <c r="H87" s="58">
        <f t="shared" si="17"/>
        <v>0</v>
      </c>
      <c r="I87" s="58">
        <f t="shared" si="17"/>
        <v>-3.7999999999999146E-3</v>
      </c>
      <c r="J87" s="58">
        <f t="shared" si="17"/>
        <v>0</v>
      </c>
      <c r="K87" s="58">
        <f t="shared" si="17"/>
        <v>8.1999999999999851E-3</v>
      </c>
      <c r="L87" s="59"/>
      <c r="N87" s="54"/>
      <c r="O87" s="54"/>
      <c r="P87" s="54"/>
      <c r="Q87" s="54"/>
      <c r="R87" s="54"/>
      <c r="S87" s="54"/>
      <c r="T87" s="54"/>
      <c r="U87" s="54"/>
      <c r="V87" s="54"/>
      <c r="W87" s="54"/>
    </row>
    <row r="88" spans="1:23" hidden="1" outlineLevel="1" x14ac:dyDescent="0.2">
      <c r="A88" s="60" t="s">
        <v>81</v>
      </c>
      <c r="B88" s="59">
        <f t="shared" ref="B88:K88" si="18">B9/B5-1</f>
        <v>1.9502487562188975E-2</v>
      </c>
      <c r="C88" s="59">
        <f t="shared" si="18"/>
        <v>4.2730028356311678E-2</v>
      </c>
      <c r="D88" s="59">
        <f t="shared" si="18"/>
        <v>2.2699999999999942E-2</v>
      </c>
      <c r="E88" s="59">
        <f t="shared" si="18"/>
        <v>1.4098690835850913E-3</v>
      </c>
      <c r="F88" s="59">
        <f t="shared" si="18"/>
        <v>4.0220661985957751E-2</v>
      </c>
      <c r="G88" s="59">
        <f t="shared" si="18"/>
        <v>1.1317292006525204E-2</v>
      </c>
      <c r="H88" s="59">
        <f t="shared" si="18"/>
        <v>0</v>
      </c>
      <c r="I88" s="59">
        <f t="shared" si="18"/>
        <v>7.7883175237143387E-3</v>
      </c>
      <c r="J88" s="59">
        <f t="shared" si="18"/>
        <v>0</v>
      </c>
      <c r="K88" s="59">
        <f t="shared" si="18"/>
        <v>-1.3930348258706093E-3</v>
      </c>
      <c r="L88" s="59"/>
      <c r="N88" s="54"/>
      <c r="O88" s="54"/>
      <c r="P88" s="54"/>
      <c r="Q88" s="54"/>
      <c r="R88" s="54"/>
      <c r="S88" s="54"/>
      <c r="T88" s="54"/>
      <c r="U88" s="54"/>
      <c r="V88" s="54"/>
      <c r="W88" s="54"/>
    </row>
    <row r="89" spans="1:23" hidden="1" outlineLevel="1" x14ac:dyDescent="0.2">
      <c r="A89" s="60" t="s">
        <v>82</v>
      </c>
      <c r="B89" s="59">
        <f t="shared" ref="B89:K89" si="19">B10/B6-1</f>
        <v>2.4259827705713555E-2</v>
      </c>
      <c r="C89" s="59">
        <f t="shared" si="19"/>
        <v>2.6091173617846852E-2</v>
      </c>
      <c r="D89" s="59">
        <f t="shared" si="19"/>
        <v>-1.4644956161479983E-2</v>
      </c>
      <c r="E89" s="59">
        <f t="shared" si="19"/>
        <v>1.1386537686416842E-2</v>
      </c>
      <c r="F89" s="59">
        <f t="shared" si="19"/>
        <v>1.4890282131661436E-2</v>
      </c>
      <c r="G89" s="59">
        <f t="shared" si="19"/>
        <v>4.6082949308755783E-2</v>
      </c>
      <c r="H89" s="59">
        <f t="shared" si="19"/>
        <v>0</v>
      </c>
      <c r="I89" s="59">
        <f t="shared" si="19"/>
        <v>-3.3566433566433518E-2</v>
      </c>
      <c r="J89" s="59">
        <f t="shared" si="19"/>
        <v>0.11080000000000001</v>
      </c>
      <c r="K89" s="59">
        <f t="shared" si="19"/>
        <v>-9.8931539374746968E-4</v>
      </c>
      <c r="L89" s="59"/>
      <c r="N89" s="54"/>
      <c r="O89" s="54"/>
      <c r="P89" s="54"/>
      <c r="Q89" s="54"/>
      <c r="R89" s="54"/>
      <c r="S89" s="54"/>
      <c r="T89" s="54"/>
      <c r="U89" s="54"/>
      <c r="V89" s="54"/>
      <c r="W89" s="54"/>
    </row>
    <row r="90" spans="1:23" hidden="1" outlineLevel="1" x14ac:dyDescent="0.2">
      <c r="A90" s="60" t="s">
        <v>83</v>
      </c>
      <c r="B90" s="59">
        <f t="shared" ref="B90:K90" si="20">B11/B7-1</f>
        <v>2.3708775673757509E-2</v>
      </c>
      <c r="C90" s="59">
        <f t="shared" si="20"/>
        <v>5.1333174811190041E-3</v>
      </c>
      <c r="D90" s="59">
        <f t="shared" si="20"/>
        <v>0.18464491248179216</v>
      </c>
      <c r="E90" s="59">
        <f t="shared" si="20"/>
        <v>-6.8225419030643053E-4</v>
      </c>
      <c r="F90" s="59">
        <f t="shared" si="20"/>
        <v>-3.1314620133788829E-3</v>
      </c>
      <c r="G90" s="59">
        <f t="shared" si="20"/>
        <v>9.3150308164001494E-2</v>
      </c>
      <c r="H90" s="59">
        <f t="shared" si="20"/>
        <v>0</v>
      </c>
      <c r="I90" s="59">
        <f t="shared" si="20"/>
        <v>-4.9454207845147091E-2</v>
      </c>
      <c r="J90" s="59">
        <f t="shared" si="20"/>
        <v>0.1107924148556263</v>
      </c>
      <c r="K90" s="59">
        <f t="shared" si="20"/>
        <v>4.2856001383542175E-3</v>
      </c>
      <c r="L90" s="59"/>
      <c r="N90" s="54"/>
      <c r="O90" s="54"/>
      <c r="P90" s="54"/>
      <c r="Q90" s="54"/>
      <c r="R90" s="54"/>
      <c r="S90" s="54"/>
      <c r="T90" s="54"/>
      <c r="U90" s="54"/>
      <c r="V90" s="54"/>
      <c r="W90" s="54"/>
    </row>
    <row r="91" spans="1:23" hidden="1" outlineLevel="1" x14ac:dyDescent="0.2">
      <c r="A91" s="60" t="s">
        <v>76</v>
      </c>
      <c r="B91" s="59">
        <f t="shared" ref="B91:K91" si="21">B12/B8-1</f>
        <v>2.7978869105850013E-2</v>
      </c>
      <c r="C91" s="59">
        <f t="shared" si="21"/>
        <v>-9.0310442144871939E-3</v>
      </c>
      <c r="D91" s="59">
        <f t="shared" si="21"/>
        <v>0.17629803461425642</v>
      </c>
      <c r="E91" s="59">
        <f t="shared" si="21"/>
        <v>5.7867097556049352E-2</v>
      </c>
      <c r="F91" s="59">
        <f t="shared" si="21"/>
        <v>-2.761751631514231E-2</v>
      </c>
      <c r="G91" s="59">
        <f t="shared" si="21"/>
        <v>9.2904543134252116E-2</v>
      </c>
      <c r="H91" s="59">
        <f t="shared" si="21"/>
        <v>0</v>
      </c>
      <c r="I91" s="59">
        <f t="shared" si="21"/>
        <v>-7.0668540453724171E-2</v>
      </c>
      <c r="J91" s="59">
        <f t="shared" si="21"/>
        <v>0.11080000000000001</v>
      </c>
      <c r="K91" s="59">
        <f t="shared" si="21"/>
        <v>1.6068240428486424E-2</v>
      </c>
      <c r="L91" s="59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1:23" hidden="1" outlineLevel="1" x14ac:dyDescent="0.2">
      <c r="A92" s="60" t="s">
        <v>84</v>
      </c>
      <c r="B92" s="59">
        <f t="shared" ref="B92:K92" si="22">B13/B9-1</f>
        <v>4.0991606480577758E-2</v>
      </c>
      <c r="C92" s="59">
        <f t="shared" si="22"/>
        <v>3.7509377344346895E-4</v>
      </c>
      <c r="D92" s="59">
        <f t="shared" si="22"/>
        <v>0.20709885596949262</v>
      </c>
      <c r="E92" s="59">
        <f t="shared" si="22"/>
        <v>6.5064360418342737E-2</v>
      </c>
      <c r="F92" s="59">
        <f t="shared" si="22"/>
        <v>-1.2824221386558698E-2</v>
      </c>
      <c r="G92" s="59">
        <f t="shared" si="22"/>
        <v>0.11614073999395091</v>
      </c>
      <c r="H92" s="59">
        <f t="shared" si="22"/>
        <v>0</v>
      </c>
      <c r="I92" s="59">
        <f t="shared" si="22"/>
        <v>-5.6772020212028207E-2</v>
      </c>
      <c r="J92" s="59">
        <f t="shared" si="22"/>
        <v>0.11080000000000001</v>
      </c>
      <c r="K92" s="59">
        <f t="shared" si="22"/>
        <v>3.7863690713431541E-2</v>
      </c>
      <c r="L92" s="59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1:23" hidden="1" outlineLevel="1" x14ac:dyDescent="0.2">
      <c r="A93" s="60" t="s">
        <v>85</v>
      </c>
      <c r="B93" s="59">
        <f t="shared" ref="B93:K93" si="23">B14/B10-1</f>
        <v>4.6597061098221371E-2</v>
      </c>
      <c r="C93" s="59">
        <f t="shared" si="23"/>
        <v>1.4368087720956657E-2</v>
      </c>
      <c r="D93" s="59">
        <f t="shared" si="23"/>
        <v>0.23555294807861538</v>
      </c>
      <c r="E93" s="59">
        <f t="shared" si="23"/>
        <v>6.7251170668526372E-2</v>
      </c>
      <c r="F93" s="59">
        <f t="shared" si="23"/>
        <v>2.0270270270270618E-3</v>
      </c>
      <c r="G93" s="59">
        <f t="shared" si="23"/>
        <v>0.15947136563876652</v>
      </c>
      <c r="H93" s="59">
        <f t="shared" si="23"/>
        <v>0</v>
      </c>
      <c r="I93" s="59">
        <f t="shared" si="23"/>
        <v>-2.3464957618358429E-2</v>
      </c>
      <c r="J93" s="59">
        <f t="shared" si="23"/>
        <v>2.4846957148001447E-2</v>
      </c>
      <c r="K93" s="59">
        <f t="shared" si="23"/>
        <v>2.0697167755991286E-2</v>
      </c>
      <c r="L93" s="59"/>
      <c r="N93" s="54"/>
      <c r="O93" s="54"/>
      <c r="P93" s="54"/>
      <c r="Q93" s="54"/>
      <c r="R93" s="54"/>
      <c r="S93" s="54"/>
      <c r="T93" s="54"/>
      <c r="U93" s="54"/>
      <c r="V93" s="54"/>
      <c r="W93" s="54"/>
    </row>
    <row r="94" spans="1:23" hidden="1" outlineLevel="1" x14ac:dyDescent="0.2">
      <c r="A94" s="60" t="s">
        <v>86</v>
      </c>
      <c r="B94" s="59">
        <f t="shared" ref="B94:K94" si="24">B15/B11-1</f>
        <v>6.181210356857858E-2</v>
      </c>
      <c r="C94" s="59">
        <f t="shared" si="24"/>
        <v>8.0677953946970415E-3</v>
      </c>
      <c r="D94" s="59">
        <f t="shared" si="24"/>
        <v>6.930393700787385E-2</v>
      </c>
      <c r="E94" s="59">
        <f t="shared" si="24"/>
        <v>0.207957608930746</v>
      </c>
      <c r="F94" s="59">
        <f t="shared" si="24"/>
        <v>1.0365868809811829E-2</v>
      </c>
      <c r="G94" s="59">
        <f t="shared" si="24"/>
        <v>0.13894665368411507</v>
      </c>
      <c r="H94" s="59">
        <f t="shared" si="24"/>
        <v>0</v>
      </c>
      <c r="I94" s="59">
        <f t="shared" si="24"/>
        <v>-4.172938914760882E-2</v>
      </c>
      <c r="J94" s="59">
        <f t="shared" si="24"/>
        <v>4.3399274697639489E-2</v>
      </c>
      <c r="K94" s="59">
        <f t="shared" si="24"/>
        <v>1.1301720933045045E-2</v>
      </c>
      <c r="L94" s="59"/>
      <c r="N94" s="54"/>
      <c r="O94" s="54"/>
      <c r="P94" s="54"/>
      <c r="Q94" s="54"/>
      <c r="R94" s="54"/>
      <c r="S94" s="54"/>
      <c r="T94" s="54"/>
      <c r="U94" s="54"/>
      <c r="V94" s="54"/>
      <c r="W94" s="54"/>
    </row>
    <row r="95" spans="1:23" hidden="1" outlineLevel="1" x14ac:dyDescent="0.2">
      <c r="A95" s="60" t="s">
        <v>77</v>
      </c>
      <c r="B95" s="59">
        <f t="shared" ref="B95:K95" si="25">B16/B12-1</f>
        <v>5.9002664636467417E-2</v>
      </c>
      <c r="C95" s="59">
        <f t="shared" si="25"/>
        <v>4.4522498576039515E-2</v>
      </c>
      <c r="D95" s="59">
        <f t="shared" si="25"/>
        <v>9.4679966749792177E-2</v>
      </c>
      <c r="E95" s="59">
        <f t="shared" si="25"/>
        <v>0.14033412887828156</v>
      </c>
      <c r="F95" s="59">
        <f t="shared" si="25"/>
        <v>1.1963816749343437E-2</v>
      </c>
      <c r="G95" s="59">
        <f t="shared" si="25"/>
        <v>0.13302195235871106</v>
      </c>
      <c r="H95" s="59">
        <f t="shared" si="25"/>
        <v>417.52</v>
      </c>
      <c r="I95" s="59">
        <f t="shared" si="25"/>
        <v>-1.3393821559732122E-2</v>
      </c>
      <c r="J95" s="59">
        <f t="shared" si="25"/>
        <v>4.3392149801944502E-2</v>
      </c>
      <c r="K95" s="59">
        <f t="shared" si="25"/>
        <v>-3.0749707145646177E-2</v>
      </c>
      <c r="L95" s="59"/>
      <c r="N95" s="54"/>
      <c r="O95" s="54"/>
      <c r="P95" s="54"/>
      <c r="Q95" s="54"/>
      <c r="R95" s="54"/>
      <c r="S95" s="54"/>
      <c r="T95" s="54"/>
      <c r="U95" s="54"/>
      <c r="V95" s="54"/>
      <c r="W95" s="54"/>
    </row>
    <row r="96" spans="1:23" hidden="1" outlineLevel="1" x14ac:dyDescent="0.2">
      <c r="A96" s="60" t="s">
        <v>262</v>
      </c>
      <c r="B96" s="59">
        <f t="shared" ref="B96:K96" si="26">B17/B13-1</f>
        <v>4.63153947121695E-2</v>
      </c>
      <c r="C96" s="59">
        <f t="shared" si="26"/>
        <v>3.2902137232845741E-2</v>
      </c>
      <c r="D96" s="59">
        <f t="shared" si="26"/>
        <v>8.092345078979335E-2</v>
      </c>
      <c r="E96" s="59">
        <f t="shared" si="26"/>
        <v>0.1418185251628743</v>
      </c>
      <c r="F96" s="59">
        <f t="shared" si="26"/>
        <v>7.3940222699746094E-2</v>
      </c>
      <c r="G96" s="59">
        <f t="shared" si="26"/>
        <v>0.11200433565170265</v>
      </c>
      <c r="H96" s="59">
        <f t="shared" si="26"/>
        <v>0</v>
      </c>
      <c r="I96" s="59">
        <f t="shared" si="26"/>
        <v>-5.4936974789915993E-2</v>
      </c>
      <c r="J96" s="59">
        <f t="shared" si="26"/>
        <v>4.3392149801944502E-2</v>
      </c>
      <c r="K96" s="59">
        <f t="shared" si="26"/>
        <v>-7.5940860215053752E-2</v>
      </c>
      <c r="L96" s="59"/>
      <c r="N96" s="54"/>
      <c r="O96" s="54"/>
      <c r="P96" s="54"/>
      <c r="Q96" s="54"/>
      <c r="R96" s="54"/>
      <c r="S96" s="54"/>
      <c r="T96" s="54"/>
      <c r="U96" s="54"/>
      <c r="V96" s="54"/>
      <c r="W96" s="54"/>
    </row>
    <row r="97" spans="1:23" hidden="1" outlineLevel="1" x14ac:dyDescent="0.2">
      <c r="A97" s="60" t="s">
        <v>275</v>
      </c>
      <c r="B97" s="59">
        <f t="shared" ref="B97:K97" si="27">B18/B14-1</f>
        <v>4.3414003325327855E-2</v>
      </c>
      <c r="C97" s="59">
        <f t="shared" si="27"/>
        <v>7.1342833458263311E-3</v>
      </c>
      <c r="D97" s="59">
        <f t="shared" si="27"/>
        <v>7.3172369468666121E-2</v>
      </c>
      <c r="E97" s="59">
        <f t="shared" si="27"/>
        <v>0.19911450898943861</v>
      </c>
      <c r="F97" s="59">
        <f t="shared" si="27"/>
        <v>2.1608571220558481E-2</v>
      </c>
      <c r="G97" s="59">
        <f t="shared" si="27"/>
        <v>0.10819357257330586</v>
      </c>
      <c r="H97" s="59">
        <f t="shared" si="27"/>
        <v>0</v>
      </c>
      <c r="I97" s="59">
        <f t="shared" si="27"/>
        <v>-0.11365358181854779</v>
      </c>
      <c r="J97" s="59">
        <f t="shared" si="27"/>
        <v>1.8051813521496651E-2</v>
      </c>
      <c r="K97" s="59">
        <f t="shared" si="27"/>
        <v>-6.4475496667621091E-2</v>
      </c>
      <c r="L97" s="59"/>
      <c r="N97" s="54"/>
      <c r="O97" s="54"/>
      <c r="P97" s="54"/>
      <c r="Q97" s="54"/>
      <c r="R97" s="54"/>
      <c r="S97" s="54"/>
      <c r="T97" s="54"/>
      <c r="U97" s="54"/>
      <c r="V97" s="54"/>
      <c r="W97" s="54"/>
    </row>
    <row r="98" spans="1:23" hidden="1" outlineLevel="1" x14ac:dyDescent="0.2">
      <c r="A98" s="60" t="s">
        <v>276</v>
      </c>
      <c r="B98" s="59">
        <f t="shared" ref="B98:K98" si="28">B19/B15-1</f>
        <v>2.574831608474093E-2</v>
      </c>
      <c r="C98" s="59">
        <f t="shared" si="28"/>
        <v>3.0023823849996356E-2</v>
      </c>
      <c r="D98" s="59">
        <f t="shared" si="28"/>
        <v>1.5206497321583079E-2</v>
      </c>
      <c r="E98" s="59">
        <f t="shared" si="28"/>
        <v>6.893363275106057E-2</v>
      </c>
      <c r="F98" s="59">
        <f t="shared" si="28"/>
        <v>7.4237007885158413E-3</v>
      </c>
      <c r="G98" s="59">
        <f t="shared" si="28"/>
        <v>8.2111269190969338E-2</v>
      </c>
      <c r="H98" s="59">
        <f t="shared" si="28"/>
        <v>0</v>
      </c>
      <c r="I98" s="59">
        <f t="shared" si="28"/>
        <v>-5.9185647938976516E-2</v>
      </c>
      <c r="J98" s="59">
        <f t="shared" si="28"/>
        <v>-4.2981438419520401E-5</v>
      </c>
      <c r="K98" s="59">
        <f t="shared" si="28"/>
        <v>-6.1382854547363475E-2</v>
      </c>
      <c r="L98" s="59"/>
      <c r="N98" s="54"/>
      <c r="O98" s="54"/>
      <c r="P98" s="54"/>
      <c r="Q98" s="54"/>
      <c r="R98" s="54"/>
      <c r="S98" s="54"/>
      <c r="T98" s="54"/>
      <c r="U98" s="54"/>
      <c r="V98" s="54"/>
      <c r="W98" s="54"/>
    </row>
    <row r="99" spans="1:23" hidden="1" outlineLevel="1" x14ac:dyDescent="0.2">
      <c r="A99" s="60" t="s">
        <v>274</v>
      </c>
      <c r="B99" s="59">
        <f t="shared" ref="B99:K99" si="29">B20/B16-1</f>
        <v>1.7398969655274321E-2</v>
      </c>
      <c r="C99" s="59">
        <f t="shared" si="29"/>
        <v>5.3622200484433336E-3</v>
      </c>
      <c r="D99" s="59">
        <f t="shared" si="29"/>
        <v>1.0561227737930778E-2</v>
      </c>
      <c r="E99" s="59">
        <f t="shared" si="29"/>
        <v>7.1139430844386009E-2</v>
      </c>
      <c r="F99" s="59">
        <f t="shared" si="29"/>
        <v>1.7143346845558405E-2</v>
      </c>
      <c r="G99" s="59">
        <f t="shared" si="29"/>
        <v>4.1319908291972629E-2</v>
      </c>
      <c r="H99" s="59">
        <f t="shared" si="29"/>
        <v>-0.99761062792698074</v>
      </c>
      <c r="I99" s="59">
        <f t="shared" si="29"/>
        <v>-6.3276093592370075E-2</v>
      </c>
      <c r="J99" s="59">
        <f t="shared" si="29"/>
        <v>-4.2981438419520401E-5</v>
      </c>
      <c r="K99" s="59">
        <f t="shared" si="29"/>
        <v>-2.3664228196713655E-2</v>
      </c>
      <c r="L99" s="59"/>
      <c r="N99" s="54"/>
      <c r="O99" s="54"/>
      <c r="P99" s="54"/>
      <c r="Q99" s="54"/>
      <c r="R99" s="54"/>
      <c r="S99" s="54"/>
      <c r="T99" s="54"/>
      <c r="U99" s="54"/>
      <c r="V99" s="54"/>
      <c r="W99" s="54"/>
    </row>
    <row r="100" spans="1:23" hidden="1" outlineLevel="1" x14ac:dyDescent="0.2">
      <c r="A100" s="60" t="s">
        <v>288</v>
      </c>
      <c r="B100" s="59">
        <f t="shared" ref="B100:K100" si="30">B21/B17-1</f>
        <v>3.1655292696967763E-2</v>
      </c>
      <c r="C100" s="59">
        <f t="shared" si="30"/>
        <v>1.6633289092771397E-2</v>
      </c>
      <c r="D100" s="59">
        <f t="shared" si="30"/>
        <v>6.7703413027158099E-3</v>
      </c>
      <c r="E100" s="59">
        <f t="shared" si="30"/>
        <v>7.3870314113571034E-2</v>
      </c>
      <c r="F100" s="59">
        <f t="shared" si="30"/>
        <v>-6.4511894133832959E-2</v>
      </c>
      <c r="G100" s="59">
        <f t="shared" si="30"/>
        <v>0.12501842389426354</v>
      </c>
      <c r="H100" s="59">
        <f t="shared" si="30"/>
        <v>0</v>
      </c>
      <c r="I100" s="59">
        <f t="shared" si="30"/>
        <v>-4.9578413486262574E-2</v>
      </c>
      <c r="J100" s="59">
        <f t="shared" si="30"/>
        <v>-4.2981438419520401E-5</v>
      </c>
      <c r="K100" s="59">
        <f t="shared" si="30"/>
        <v>5.4215402838118099E-3</v>
      </c>
      <c r="L100" s="59"/>
      <c r="N100" s="54"/>
      <c r="O100" s="54"/>
      <c r="P100" s="54"/>
      <c r="Q100" s="54"/>
      <c r="R100" s="54"/>
      <c r="S100" s="54"/>
      <c r="T100" s="54"/>
      <c r="U100" s="54"/>
      <c r="V100" s="54"/>
      <c r="W100" s="54"/>
    </row>
    <row r="101" spans="1:23" hidden="1" outlineLevel="1" x14ac:dyDescent="0.2">
      <c r="A101" s="60" t="s">
        <v>310</v>
      </c>
      <c r="B101" s="59">
        <f t="shared" ref="B101:K101" si="31">B22/B18-1</f>
        <v>3.0584473144430691E-2</v>
      </c>
      <c r="C101" s="59">
        <f t="shared" si="31"/>
        <v>1.037393897197858E-2</v>
      </c>
      <c r="D101" s="59">
        <f t="shared" si="31"/>
        <v>4.6554934823088701E-3</v>
      </c>
      <c r="E101" s="59">
        <f t="shared" si="31"/>
        <v>0.10769096500987585</v>
      </c>
      <c r="F101" s="59">
        <f t="shared" si="31"/>
        <v>-2.7794203791730032E-2</v>
      </c>
      <c r="G101" s="59">
        <f t="shared" si="31"/>
        <v>5.5978971976988534E-2</v>
      </c>
      <c r="H101" s="59">
        <f t="shared" si="31"/>
        <v>0</v>
      </c>
      <c r="I101" s="59">
        <f t="shared" si="31"/>
        <v>2.2756095218789518E-2</v>
      </c>
      <c r="J101" s="59">
        <f t="shared" si="31"/>
        <v>0</v>
      </c>
      <c r="K101" s="59">
        <f t="shared" si="31"/>
        <v>-1.7976641986569453E-2</v>
      </c>
      <c r="L101" s="59"/>
      <c r="N101" s="54"/>
      <c r="O101" s="54"/>
      <c r="P101" s="54"/>
      <c r="Q101" s="54"/>
      <c r="R101" s="54"/>
      <c r="S101" s="54"/>
      <c r="T101" s="54"/>
      <c r="U101" s="54"/>
      <c r="V101" s="54"/>
      <c r="W101" s="54"/>
    </row>
    <row r="102" spans="1:23" hidden="1" outlineLevel="1" x14ac:dyDescent="0.2">
      <c r="A102" s="60" t="s">
        <v>309</v>
      </c>
      <c r="B102" s="59">
        <f t="shared" ref="B102:K102" si="32">B23/B19-1</f>
        <v>4.3273971775027453E-2</v>
      </c>
      <c r="C102" s="59">
        <f t="shared" si="32"/>
        <v>2.0526709599361537E-2</v>
      </c>
      <c r="D102" s="59">
        <f t="shared" si="32"/>
        <v>4.3520309477756314E-2</v>
      </c>
      <c r="E102" s="59">
        <f t="shared" si="32"/>
        <v>0.12339174827442401</v>
      </c>
      <c r="F102" s="59">
        <f t="shared" si="32"/>
        <v>1.0263588944835256E-2</v>
      </c>
      <c r="G102" s="59">
        <f t="shared" si="32"/>
        <v>7.4313502464939063E-2</v>
      </c>
      <c r="H102" s="59">
        <f t="shared" si="32"/>
        <v>0</v>
      </c>
      <c r="I102" s="59">
        <f t="shared" si="32"/>
        <v>-1.3810780576495874E-2</v>
      </c>
      <c r="J102" s="59">
        <f t="shared" si="32"/>
        <v>0</v>
      </c>
      <c r="K102" s="59">
        <f t="shared" si="32"/>
        <v>-2.7122726411550335E-3</v>
      </c>
      <c r="L102" s="59"/>
      <c r="N102" s="54"/>
      <c r="O102" s="54"/>
      <c r="P102" s="54"/>
      <c r="Q102" s="54"/>
      <c r="R102" s="54"/>
      <c r="S102" s="54"/>
      <c r="T102" s="54"/>
      <c r="U102" s="54"/>
      <c r="V102" s="54"/>
      <c r="W102" s="54"/>
    </row>
    <row r="103" spans="1:23" hidden="1" outlineLevel="1" x14ac:dyDescent="0.2">
      <c r="A103" s="60" t="s">
        <v>308</v>
      </c>
      <c r="B103" s="59">
        <f t="shared" ref="B103:K103" si="33">B24/B20-1</f>
        <v>7.7364236122230645E-2</v>
      </c>
      <c r="C103" s="59">
        <f t="shared" si="33"/>
        <v>2.4244844025522294E-2</v>
      </c>
      <c r="D103" s="59">
        <f t="shared" si="33"/>
        <v>2.9222011385199309E-2</v>
      </c>
      <c r="E103" s="59">
        <f t="shared" si="33"/>
        <v>0.16004306497744003</v>
      </c>
      <c r="F103" s="59">
        <f t="shared" si="33"/>
        <v>6.9037693586883275E-2</v>
      </c>
      <c r="G103" s="59">
        <f t="shared" si="33"/>
        <v>0.21111598889629568</v>
      </c>
      <c r="H103" s="59">
        <f t="shared" si="33"/>
        <v>0</v>
      </c>
      <c r="I103" s="59">
        <f t="shared" si="33"/>
        <v>-2.1327658144709605E-2</v>
      </c>
      <c r="J103" s="59">
        <f t="shared" si="33"/>
        <v>0</v>
      </c>
      <c r="K103" s="59">
        <f t="shared" si="33"/>
        <v>1.8447866601930318E-2</v>
      </c>
      <c r="L103" s="59"/>
      <c r="N103" s="54"/>
      <c r="O103" s="54"/>
      <c r="P103" s="54"/>
      <c r="Q103" s="54"/>
      <c r="R103" s="54"/>
      <c r="S103" s="54"/>
      <c r="T103" s="54"/>
      <c r="U103" s="54"/>
      <c r="V103" s="54"/>
      <c r="W103" s="54"/>
    </row>
    <row r="104" spans="1:23" hidden="1" outlineLevel="1" x14ac:dyDescent="0.2">
      <c r="A104" s="60" t="s">
        <v>307</v>
      </c>
      <c r="B104" s="59">
        <f t="shared" ref="B104:K104" si="34">B25/B21-1</f>
        <v>0.16833430263802152</v>
      </c>
      <c r="C104" s="59">
        <f t="shared" si="34"/>
        <v>0.12502376636095969</v>
      </c>
      <c r="D104" s="59">
        <f t="shared" si="34"/>
        <v>2.913533834586457E-2</v>
      </c>
      <c r="E104" s="59">
        <f t="shared" si="34"/>
        <v>0.48044863742970634</v>
      </c>
      <c r="F104" s="59">
        <f t="shared" si="34"/>
        <v>1.1349600636956225E-2</v>
      </c>
      <c r="G104" s="59">
        <f t="shared" si="34"/>
        <v>0.15113493448277437</v>
      </c>
      <c r="H104" s="59">
        <f t="shared" si="34"/>
        <v>0</v>
      </c>
      <c r="I104" s="59">
        <f t="shared" si="34"/>
        <v>-2.0741425355786047E-2</v>
      </c>
      <c r="J104" s="59">
        <f t="shared" si="34"/>
        <v>0</v>
      </c>
      <c r="K104" s="59">
        <f t="shared" si="34"/>
        <v>1.8538180209810795E-2</v>
      </c>
      <c r="L104" s="59"/>
      <c r="N104" s="54"/>
      <c r="O104" s="54"/>
      <c r="P104" s="54"/>
      <c r="Q104" s="54"/>
      <c r="R104" s="54"/>
      <c r="S104" s="54"/>
      <c r="T104" s="54"/>
      <c r="U104" s="54"/>
      <c r="V104" s="54"/>
      <c r="W104" s="54"/>
    </row>
    <row r="105" spans="1:23" hidden="1" outlineLevel="1" x14ac:dyDescent="0.2">
      <c r="A105" s="60" t="s">
        <v>315</v>
      </c>
      <c r="B105" s="59">
        <f t="shared" ref="B105:K105" si="35">B26/B22-1</f>
        <v>0.29394155243442577</v>
      </c>
      <c r="C105" s="59">
        <f t="shared" si="35"/>
        <v>0.30912021953143309</v>
      </c>
      <c r="D105" s="59">
        <f t="shared" si="35"/>
        <v>-1.2974976830398277E-2</v>
      </c>
      <c r="E105" s="59">
        <f t="shared" si="35"/>
        <v>0.61834677491388912</v>
      </c>
      <c r="F105" s="59">
        <f t="shared" si="35"/>
        <v>4.8606681430361842E-2</v>
      </c>
      <c r="G105" s="59">
        <f t="shared" si="35"/>
        <v>0.42081928467482976</v>
      </c>
      <c r="H105" s="59">
        <f t="shared" si="35"/>
        <v>0</v>
      </c>
      <c r="I105" s="59">
        <f t="shared" si="35"/>
        <v>-2.9621977833971247E-4</v>
      </c>
      <c r="J105" s="59">
        <f t="shared" si="35"/>
        <v>1.0621913246828818E-2</v>
      </c>
      <c r="K105" s="59">
        <f t="shared" si="35"/>
        <v>-7.8779353775298544E-2</v>
      </c>
      <c r="L105" s="59"/>
      <c r="N105" s="54"/>
      <c r="O105" s="54"/>
      <c r="P105" s="54"/>
      <c r="Q105" s="54"/>
      <c r="R105" s="54"/>
      <c r="S105" s="54"/>
      <c r="T105" s="54"/>
      <c r="U105" s="54"/>
      <c r="V105" s="54"/>
      <c r="W105" s="54"/>
    </row>
    <row r="106" spans="1:23" hidden="1" outlineLevel="1" x14ac:dyDescent="0.2">
      <c r="A106" s="60" t="s">
        <v>316</v>
      </c>
      <c r="B106" s="59">
        <f t="shared" ref="B106:K106" si="36">B27/B23-1</f>
        <v>0.16614052383608513</v>
      </c>
      <c r="C106" s="59">
        <f t="shared" si="36"/>
        <v>0.23247554312358787</v>
      </c>
      <c r="D106" s="59">
        <f t="shared" si="36"/>
        <v>5.5421686746987886E-2</v>
      </c>
      <c r="E106" s="59">
        <f t="shared" si="36"/>
        <v>0.37323361480343387</v>
      </c>
      <c r="F106" s="59">
        <f t="shared" si="36"/>
        <v>2.9392945382764823E-2</v>
      </c>
      <c r="G106" s="59">
        <f t="shared" si="36"/>
        <v>0.11793303098750174</v>
      </c>
      <c r="H106" s="59">
        <f t="shared" si="36"/>
        <v>0</v>
      </c>
      <c r="I106" s="59">
        <f t="shared" si="36"/>
        <v>-8.7189699770573448E-3</v>
      </c>
      <c r="J106" s="59">
        <f t="shared" si="36"/>
        <v>1.0621913246828818E-2</v>
      </c>
      <c r="K106" s="59">
        <f t="shared" si="36"/>
        <v>-9.3234638043433349E-2</v>
      </c>
      <c r="L106" s="59"/>
      <c r="N106" s="54"/>
      <c r="O106" s="54"/>
      <c r="P106" s="54"/>
      <c r="Q106" s="54"/>
      <c r="R106" s="54"/>
      <c r="S106" s="54"/>
      <c r="T106" s="54"/>
      <c r="U106" s="54"/>
      <c r="V106" s="54"/>
      <c r="W106" s="54"/>
    </row>
    <row r="107" spans="1:23" hidden="1" outlineLevel="1" x14ac:dyDescent="0.2">
      <c r="A107" s="60" t="s">
        <v>314</v>
      </c>
      <c r="B107" s="59">
        <f t="shared" ref="B107:K107" si="37">B28/B24-1</f>
        <v>6.2857626568014746E-2</v>
      </c>
      <c r="C107" s="59">
        <f t="shared" si="37"/>
        <v>0.21165957188817885</v>
      </c>
      <c r="D107" s="59">
        <f t="shared" si="37"/>
        <v>4.9778761061946897E-2</v>
      </c>
      <c r="E107" s="59">
        <f t="shared" si="37"/>
        <v>6.1206867573141643E-2</v>
      </c>
      <c r="F107" s="59">
        <f t="shared" si="37"/>
        <v>-6.5300972580355832E-2</v>
      </c>
      <c r="G107" s="59">
        <f t="shared" si="37"/>
        <v>-3.2572274614476648E-2</v>
      </c>
      <c r="H107" s="59">
        <f t="shared" si="37"/>
        <v>0</v>
      </c>
      <c r="I107" s="59">
        <f t="shared" si="37"/>
        <v>-9.3384029696738091E-3</v>
      </c>
      <c r="J107" s="59">
        <f t="shared" si="37"/>
        <v>1.0621913246828818E-2</v>
      </c>
      <c r="K107" s="59">
        <f t="shared" si="37"/>
        <v>-0.10426158619875769</v>
      </c>
      <c r="L107" s="59"/>
      <c r="N107" s="54"/>
      <c r="O107" s="54"/>
      <c r="P107" s="54"/>
      <c r="Q107" s="54"/>
      <c r="R107" s="54"/>
      <c r="S107" s="54"/>
      <c r="T107" s="54"/>
      <c r="U107" s="54"/>
      <c r="V107" s="54"/>
      <c r="W107" s="54"/>
    </row>
    <row r="108" spans="1:23" hidden="1" outlineLevel="1" x14ac:dyDescent="0.2">
      <c r="A108" s="60" t="s">
        <v>439</v>
      </c>
      <c r="B108" s="59">
        <f t="shared" ref="B108:K108" si="38">B29/B25-1</f>
        <v>-3.1979232934093549E-2</v>
      </c>
      <c r="C108" s="59">
        <f t="shared" si="38"/>
        <v>7.4008089809808109E-2</v>
      </c>
      <c r="D108" s="59">
        <f t="shared" si="38"/>
        <v>3.1963470319634757E-2</v>
      </c>
      <c r="E108" s="59">
        <f t="shared" si="38"/>
        <v>-0.18280740081499136</v>
      </c>
      <c r="F108" s="59">
        <f t="shared" si="38"/>
        <v>-1.9149395969832339E-2</v>
      </c>
      <c r="G108" s="59">
        <f t="shared" si="38"/>
        <v>-1.5944701180910847E-2</v>
      </c>
      <c r="H108" s="59">
        <f t="shared" si="38"/>
        <v>2.1974139631955047E-3</v>
      </c>
      <c r="I108" s="59">
        <f t="shared" si="38"/>
        <v>3.6201856681863376E-3</v>
      </c>
      <c r="J108" s="59">
        <f t="shared" si="38"/>
        <v>1.0621913246828818E-2</v>
      </c>
      <c r="K108" s="59">
        <f t="shared" si="38"/>
        <v>-8.640023826774923E-2</v>
      </c>
      <c r="L108" s="59"/>
      <c r="N108" s="54"/>
      <c r="O108" s="54"/>
      <c r="P108" s="54"/>
      <c r="Q108" s="54"/>
      <c r="R108" s="54"/>
      <c r="S108" s="54"/>
      <c r="T108" s="54"/>
      <c r="U108" s="54"/>
      <c r="V108" s="54"/>
      <c r="W108" s="54"/>
    </row>
    <row r="109" spans="1:23" hidden="1" outlineLevel="1" x14ac:dyDescent="0.2">
      <c r="A109" s="60" t="s">
        <v>440</v>
      </c>
      <c r="B109" s="59">
        <f t="shared" ref="B109:K109" si="39">B30/B26-1</f>
        <v>-0.1364963397363036</v>
      </c>
      <c r="C109" s="59">
        <f t="shared" si="39"/>
        <v>-6.5036006233287535E-2</v>
      </c>
      <c r="D109" s="59">
        <f t="shared" si="39"/>
        <v>6.1032863849765029E-2</v>
      </c>
      <c r="E109" s="59">
        <f t="shared" si="39"/>
        <v>-0.31397318093190763</v>
      </c>
      <c r="F109" s="59">
        <f t="shared" si="39"/>
        <v>-3.9928505429135064E-2</v>
      </c>
      <c r="G109" s="59">
        <f t="shared" si="39"/>
        <v>-0.19506344281900834</v>
      </c>
      <c r="H109" s="59">
        <f t="shared" si="39"/>
        <v>2.1974139631955047E-3</v>
      </c>
      <c r="I109" s="59">
        <f t="shared" si="39"/>
        <v>-3.9281563428408273E-3</v>
      </c>
      <c r="J109" s="59">
        <f t="shared" si="39"/>
        <v>0</v>
      </c>
      <c r="K109" s="59">
        <f t="shared" si="39"/>
        <v>3.2311566621790133E-2</v>
      </c>
      <c r="L109" s="59"/>
      <c r="N109" s="54"/>
      <c r="O109" s="54"/>
      <c r="P109" s="54"/>
      <c r="Q109" s="54"/>
      <c r="R109" s="54"/>
      <c r="S109" s="54"/>
      <c r="T109" s="54"/>
      <c r="U109" s="54"/>
      <c r="V109" s="54"/>
      <c r="W109" s="54"/>
    </row>
    <row r="110" spans="1:23" hidden="1" outlineLevel="1" x14ac:dyDescent="0.2">
      <c r="A110" s="60" t="s">
        <v>441</v>
      </c>
      <c r="B110" s="59">
        <f t="shared" ref="B110:K110" si="40">B31/B27-1</f>
        <v>-5.8251506049126101E-2</v>
      </c>
      <c r="C110" s="59">
        <f t="shared" si="40"/>
        <v>-3.1588603584659869E-2</v>
      </c>
      <c r="D110" s="59">
        <f t="shared" si="40"/>
        <v>-4.2149631190728787E-3</v>
      </c>
      <c r="E110" s="59">
        <f t="shared" si="40"/>
        <v>-0.19385247745286749</v>
      </c>
      <c r="F110" s="59">
        <f t="shared" si="40"/>
        <v>-3.3897211157216001E-2</v>
      </c>
      <c r="G110" s="59">
        <f t="shared" si="40"/>
        <v>-1.0565617221485968E-2</v>
      </c>
      <c r="H110" s="59">
        <f t="shared" si="40"/>
        <v>2.1974139631955047E-3</v>
      </c>
      <c r="I110" s="59">
        <f t="shared" si="40"/>
        <v>2.7361516301534383E-2</v>
      </c>
      <c r="J110" s="59">
        <f t="shared" si="40"/>
        <v>0</v>
      </c>
      <c r="K110" s="59">
        <f t="shared" si="40"/>
        <v>2.7220335239598548E-2</v>
      </c>
      <c r="L110" s="59"/>
      <c r="N110" s="54"/>
      <c r="O110" s="54"/>
      <c r="P110" s="54"/>
      <c r="Q110" s="54"/>
      <c r="R110" s="54"/>
      <c r="S110" s="54"/>
      <c r="T110" s="54"/>
      <c r="U110" s="54"/>
      <c r="V110" s="54"/>
      <c r="W110" s="54"/>
    </row>
    <row r="111" spans="1:23" hidden="1" outlineLevel="1" x14ac:dyDescent="0.2">
      <c r="A111" s="60" t="s">
        <v>450</v>
      </c>
      <c r="B111" s="59">
        <f t="shared" ref="B111:K111" si="41">B32/B28-1</f>
        <v>2.7826556758420384E-2</v>
      </c>
      <c r="C111" s="59">
        <f t="shared" si="41"/>
        <v>-4.024372328274417E-2</v>
      </c>
      <c r="D111" s="59">
        <f t="shared" si="41"/>
        <v>-4.2149631190728787E-3</v>
      </c>
      <c r="E111" s="59">
        <f t="shared" si="41"/>
        <v>0.14480722603596852</v>
      </c>
      <c r="F111" s="59">
        <f t="shared" si="41"/>
        <v>-9.3905660527491275E-3</v>
      </c>
      <c r="G111" s="59">
        <f t="shared" si="41"/>
        <v>7.0674442775230162E-2</v>
      </c>
      <c r="H111" s="59">
        <f t="shared" si="41"/>
        <v>2.1974139631955047E-3</v>
      </c>
      <c r="I111" s="59">
        <f t="shared" si="41"/>
        <v>2.8007373613960551E-2</v>
      </c>
      <c r="J111" s="59">
        <f t="shared" si="41"/>
        <v>0</v>
      </c>
      <c r="K111" s="59">
        <f t="shared" si="41"/>
        <v>1.826074754863094E-2</v>
      </c>
      <c r="L111" s="59"/>
      <c r="N111" s="54"/>
      <c r="O111" s="54"/>
      <c r="P111" s="54"/>
      <c r="Q111" s="54"/>
      <c r="R111" s="54"/>
      <c r="S111" s="54"/>
      <c r="T111" s="54"/>
      <c r="U111" s="54"/>
      <c r="V111" s="54"/>
      <c r="W111" s="54"/>
    </row>
    <row r="112" spans="1:23" hidden="1" outlineLevel="1" x14ac:dyDescent="0.2">
      <c r="A112" s="60" t="s">
        <v>451</v>
      </c>
      <c r="B112" s="59">
        <f t="shared" ref="B112:K112" si="42">B33/B29-1</f>
        <v>5.4656232363259782E-2</v>
      </c>
      <c r="C112" s="59">
        <f t="shared" si="42"/>
        <v>1.7135814681497719E-2</v>
      </c>
      <c r="D112" s="59">
        <f t="shared" si="42"/>
        <v>3.5398230088494742E-3</v>
      </c>
      <c r="E112" s="59">
        <f t="shared" si="42"/>
        <v>0.22531436788544057</v>
      </c>
      <c r="F112" s="59">
        <f t="shared" si="42"/>
        <v>-1.2584550499966096E-2</v>
      </c>
      <c r="G112" s="59">
        <f t="shared" si="42"/>
        <v>1.2027529644027313E-2</v>
      </c>
      <c r="H112" s="59">
        <f t="shared" si="42"/>
        <v>0</v>
      </c>
      <c r="I112" s="59">
        <f t="shared" si="42"/>
        <v>1.4730469382984834E-2</v>
      </c>
      <c r="J112" s="59">
        <f t="shared" si="42"/>
        <v>0</v>
      </c>
      <c r="K112" s="59">
        <f t="shared" si="42"/>
        <v>3.4600157101660756E-6</v>
      </c>
      <c r="L112" s="59"/>
      <c r="N112" s="54"/>
      <c r="O112" s="54"/>
      <c r="P112" s="54"/>
      <c r="Q112" s="54"/>
      <c r="R112" s="54"/>
      <c r="S112" s="54"/>
      <c r="T112" s="54"/>
      <c r="U112" s="54"/>
      <c r="V112" s="54"/>
      <c r="W112" s="54"/>
    </row>
    <row r="113" spans="1:23" hidden="1" outlineLevel="1" x14ac:dyDescent="0.2">
      <c r="A113" s="60" t="s">
        <v>541</v>
      </c>
      <c r="B113" s="59">
        <f t="shared" ref="B113:K113" si="43">B34/B30-1</f>
        <v>5.1288482696205451E-2</v>
      </c>
      <c r="C113" s="59">
        <f t="shared" si="43"/>
        <v>-3.2413830818274203E-3</v>
      </c>
      <c r="D113" s="59">
        <f t="shared" si="43"/>
        <v>1.5929203539822856E-2</v>
      </c>
      <c r="E113" s="59">
        <f t="shared" si="43"/>
        <v>0.22806760196350728</v>
      </c>
      <c r="F113" s="59">
        <f t="shared" si="43"/>
        <v>-7.4113057512878999E-3</v>
      </c>
      <c r="G113" s="59">
        <f t="shared" si="43"/>
        <v>-1.8946481308011465E-2</v>
      </c>
      <c r="H113" s="59">
        <f t="shared" si="43"/>
        <v>0</v>
      </c>
      <c r="I113" s="59">
        <f t="shared" si="43"/>
        <v>0</v>
      </c>
      <c r="J113" s="59">
        <f t="shared" si="43"/>
        <v>0</v>
      </c>
      <c r="K113" s="59">
        <f t="shared" si="43"/>
        <v>1.110494169905607E-2</v>
      </c>
      <c r="L113" s="59"/>
      <c r="N113" s="54"/>
      <c r="O113" s="54"/>
      <c r="P113" s="54"/>
      <c r="Q113" s="54"/>
      <c r="R113" s="54"/>
      <c r="S113" s="54"/>
      <c r="T113" s="54"/>
      <c r="U113" s="54"/>
      <c r="V113" s="54"/>
      <c r="W113" s="54"/>
    </row>
    <row r="114" spans="1:23" hidden="1" outlineLevel="1" x14ac:dyDescent="0.2">
      <c r="A114" s="297" t="s">
        <v>589</v>
      </c>
      <c r="B114" s="59">
        <f t="shared" ref="B114:K114" si="44">B35/B31-1</f>
        <v>5.2373351983731053E-2</v>
      </c>
      <c r="C114" s="59">
        <f t="shared" si="44"/>
        <v>2.6068129884673441E-2</v>
      </c>
      <c r="D114" s="59">
        <f t="shared" si="44"/>
        <v>1.7636684303350858E-2</v>
      </c>
      <c r="E114" s="59">
        <f t="shared" si="44"/>
        <v>0.28439997292687891</v>
      </c>
      <c r="F114" s="59">
        <f t="shared" si="44"/>
        <v>-1.1094595195752288E-2</v>
      </c>
      <c r="G114" s="59">
        <f t="shared" si="44"/>
        <v>-9.9606468904134493E-2</v>
      </c>
      <c r="H114" s="59">
        <f t="shared" si="44"/>
        <v>0</v>
      </c>
      <c r="I114" s="59">
        <f t="shared" si="44"/>
        <v>0</v>
      </c>
      <c r="J114" s="59">
        <f t="shared" si="44"/>
        <v>0</v>
      </c>
      <c r="K114" s="59">
        <f t="shared" si="44"/>
        <v>-5.045732363206934E-5</v>
      </c>
      <c r="L114" s="59"/>
      <c r="N114" s="54"/>
      <c r="O114" s="54"/>
      <c r="P114" s="54"/>
      <c r="Q114" s="54"/>
      <c r="R114" s="54"/>
      <c r="S114" s="54"/>
      <c r="T114" s="54"/>
      <c r="U114" s="54"/>
      <c r="V114" s="54"/>
      <c r="W114" s="54"/>
    </row>
    <row r="115" spans="1:23" hidden="1" outlineLevel="1" x14ac:dyDescent="0.2">
      <c r="A115" s="297" t="s">
        <v>588</v>
      </c>
      <c r="B115" s="59">
        <f t="shared" ref="B115:K115" si="45">B36/B32-1</f>
        <v>3.4603304867603546E-2</v>
      </c>
      <c r="C115" s="59">
        <f t="shared" si="45"/>
        <v>4.74764860448742E-2</v>
      </c>
      <c r="D115" s="59">
        <f t="shared" si="45"/>
        <v>1.7636684303350858E-2</v>
      </c>
      <c r="E115" s="59">
        <f t="shared" si="45"/>
        <v>0.13159343122329537</v>
      </c>
      <c r="F115" s="59">
        <f t="shared" si="45"/>
        <v>2.1343180030608311E-2</v>
      </c>
      <c r="G115" s="59">
        <f t="shared" si="45"/>
        <v>-8.981763703191592E-2</v>
      </c>
      <c r="H115" s="59">
        <f t="shared" si="45"/>
        <v>0</v>
      </c>
      <c r="I115" s="59">
        <f t="shared" si="45"/>
        <v>6.1744221108828157E-4</v>
      </c>
      <c r="J115" s="59">
        <f t="shared" si="45"/>
        <v>0</v>
      </c>
      <c r="K115" s="59">
        <f t="shared" si="45"/>
        <v>8.6675017909929597E-3</v>
      </c>
      <c r="L115" s="59"/>
      <c r="N115" s="54"/>
      <c r="O115" s="54"/>
      <c r="P115" s="54"/>
      <c r="Q115" s="54"/>
      <c r="R115" s="54"/>
      <c r="S115" s="54"/>
      <c r="T115" s="54"/>
      <c r="U115" s="54"/>
      <c r="V115" s="54"/>
      <c r="W115" s="54"/>
    </row>
    <row r="116" spans="1:23" hidden="1" outlineLevel="1" x14ac:dyDescent="0.2">
      <c r="A116" s="297" t="s">
        <v>587</v>
      </c>
      <c r="B116" s="59">
        <f t="shared" ref="B116:K116" si="46">B37/B33-1</f>
        <v>5.3326165042397067E-2</v>
      </c>
      <c r="C116" s="59">
        <f t="shared" si="46"/>
        <v>2.7541363381426542E-2</v>
      </c>
      <c r="D116" s="59">
        <f t="shared" si="46"/>
        <v>1.3227513227513032E-2</v>
      </c>
      <c r="E116" s="59">
        <f t="shared" si="46"/>
        <v>0.21744418236502039</v>
      </c>
      <c r="F116" s="59">
        <f t="shared" si="46"/>
        <v>8.9096007712363701E-4</v>
      </c>
      <c r="G116" s="59">
        <f t="shared" si="46"/>
        <v>-4.7841873217080888E-2</v>
      </c>
      <c r="H116" s="59">
        <f t="shared" si="46"/>
        <v>0</v>
      </c>
      <c r="I116" s="59">
        <f t="shared" si="46"/>
        <v>3.2892364203451763E-6</v>
      </c>
      <c r="J116" s="59">
        <f t="shared" si="46"/>
        <v>0</v>
      </c>
      <c r="K116" s="59">
        <f t="shared" si="46"/>
        <v>-1.2268398693613181E-2</v>
      </c>
      <c r="L116" s="59"/>
      <c r="N116" s="54"/>
      <c r="O116" s="54"/>
      <c r="P116" s="54"/>
      <c r="Q116" s="54"/>
      <c r="R116" s="54"/>
      <c r="S116" s="54"/>
      <c r="T116" s="54"/>
      <c r="U116" s="54"/>
      <c r="V116" s="54"/>
      <c r="W116" s="54"/>
    </row>
    <row r="117" spans="1:23" hidden="1" outlineLevel="1" x14ac:dyDescent="0.2">
      <c r="A117" s="297" t="s">
        <v>591</v>
      </c>
      <c r="B117" s="59">
        <f t="shared" ref="B117:K117" si="47">B38/B34-1</f>
        <v>7.3293407787990539E-2</v>
      </c>
      <c r="C117" s="59">
        <f t="shared" si="47"/>
        <v>8.9547317031724027E-2</v>
      </c>
      <c r="D117" s="59">
        <f t="shared" si="47"/>
        <v>5.2264808362367798E-3</v>
      </c>
      <c r="E117" s="59">
        <f t="shared" si="47"/>
        <v>0.19604168692334811</v>
      </c>
      <c r="F117" s="59">
        <f t="shared" si="47"/>
        <v>-8.212847504405496E-2</v>
      </c>
      <c r="G117" s="59">
        <f t="shared" si="47"/>
        <v>1.3035557714754065E-2</v>
      </c>
      <c r="H117" s="59">
        <f t="shared" si="47"/>
        <v>0</v>
      </c>
      <c r="I117" s="59">
        <f t="shared" si="47"/>
        <v>3.2892364203451763E-6</v>
      </c>
      <c r="J117" s="59">
        <f t="shared" si="47"/>
        <v>0</v>
      </c>
      <c r="K117" s="59">
        <f t="shared" si="47"/>
        <v>1.6261443653046381E-2</v>
      </c>
      <c r="L117" s="59"/>
      <c r="N117" s="54"/>
      <c r="O117" s="54"/>
      <c r="P117" s="54"/>
      <c r="Q117" s="54"/>
      <c r="R117" s="54"/>
      <c r="S117" s="54"/>
      <c r="T117" s="54"/>
      <c r="U117" s="54"/>
      <c r="V117" s="54"/>
      <c r="W117" s="54"/>
    </row>
    <row r="118" spans="1:23" hidden="1" outlineLevel="1" x14ac:dyDescent="0.2">
      <c r="A118" s="297" t="s">
        <v>592</v>
      </c>
      <c r="B118" s="59">
        <f t="shared" ref="B118:K118" si="48">B39/B35-1</f>
        <v>6.3239833412268354E-2</v>
      </c>
      <c r="C118" s="59">
        <f t="shared" si="48"/>
        <v>4.7053813349922979E-2</v>
      </c>
      <c r="D118" s="59">
        <f t="shared" si="48"/>
        <v>0</v>
      </c>
      <c r="E118" s="59">
        <f t="shared" si="48"/>
        <v>0.13497749840286222</v>
      </c>
      <c r="F118" s="59">
        <f t="shared" si="48"/>
        <v>-9.4322579308903642E-2</v>
      </c>
      <c r="G118" s="59">
        <f t="shared" si="48"/>
        <v>8.5711965205629514E-2</v>
      </c>
      <c r="H118" s="59">
        <f t="shared" si="48"/>
        <v>0</v>
      </c>
      <c r="I118" s="59">
        <f t="shared" si="48"/>
        <v>3.2892364203451763E-6</v>
      </c>
      <c r="J118" s="59">
        <f t="shared" si="48"/>
        <v>0</v>
      </c>
      <c r="K118" s="59">
        <f t="shared" si="48"/>
        <v>2.7598817621916849E-2</v>
      </c>
      <c r="L118" s="59"/>
      <c r="N118" s="54"/>
      <c r="O118" s="54"/>
      <c r="P118" s="54"/>
      <c r="Q118" s="54"/>
      <c r="R118" s="54"/>
      <c r="S118" s="54"/>
      <c r="T118" s="54"/>
      <c r="U118" s="54"/>
      <c r="V118" s="54"/>
      <c r="W118" s="54"/>
    </row>
    <row r="119" spans="1:23" hidden="1" outlineLevel="1" x14ac:dyDescent="0.2">
      <c r="A119" s="297" t="s">
        <v>590</v>
      </c>
      <c r="B119" s="59">
        <f t="shared" ref="B119:K119" si="49">B40/B36-1</f>
        <v>6.6664354939584447E-2</v>
      </c>
      <c r="C119" s="59">
        <f t="shared" si="49"/>
        <v>6.3913324368755742E-2</v>
      </c>
      <c r="D119" s="59">
        <f t="shared" si="49"/>
        <v>4.3327556325822858E-3</v>
      </c>
      <c r="E119" s="59">
        <f t="shared" si="49"/>
        <v>0.13464033731759573</v>
      </c>
      <c r="F119" s="59">
        <f t="shared" si="49"/>
        <v>-7.9077087445781236E-2</v>
      </c>
      <c r="G119" s="59">
        <f t="shared" si="49"/>
        <v>6.1300179261701393E-2</v>
      </c>
      <c r="H119" s="59">
        <f t="shared" si="49"/>
        <v>0</v>
      </c>
      <c r="I119" s="59">
        <f t="shared" si="49"/>
        <v>0</v>
      </c>
      <c r="J119" s="59">
        <f t="shared" si="49"/>
        <v>0</v>
      </c>
      <c r="K119" s="59">
        <f t="shared" si="49"/>
        <v>3.2235766216938799E-2</v>
      </c>
      <c r="L119" s="59"/>
      <c r="N119" s="54"/>
      <c r="O119" s="54"/>
      <c r="P119" s="54"/>
      <c r="Q119" s="54"/>
      <c r="R119" s="54"/>
      <c r="S119" s="54"/>
      <c r="T119" s="54"/>
      <c r="U119" s="54"/>
      <c r="V119" s="54"/>
      <c r="W119" s="54"/>
    </row>
    <row r="120" spans="1:23" hidden="1" outlineLevel="1" x14ac:dyDescent="0.2">
      <c r="A120" s="297" t="s">
        <v>652</v>
      </c>
      <c r="B120" s="59">
        <f t="shared" ref="B120:K120" si="50">B41/B37-1</f>
        <v>2.933776710952074E-2</v>
      </c>
      <c r="C120" s="59">
        <f t="shared" si="50"/>
        <v>5.5023401664344274E-2</v>
      </c>
      <c r="D120" s="59">
        <f t="shared" si="50"/>
        <v>1.2184508268059391E-2</v>
      </c>
      <c r="E120" s="59">
        <f t="shared" si="50"/>
        <v>-1.2577459789674172E-2</v>
      </c>
      <c r="F120" s="59">
        <f t="shared" si="50"/>
        <v>-3.3640260493965624E-2</v>
      </c>
      <c r="G120" s="59">
        <f t="shared" si="50"/>
        <v>6.1948332039871712E-2</v>
      </c>
      <c r="H120" s="59">
        <f t="shared" si="50"/>
        <v>0</v>
      </c>
      <c r="I120" s="59">
        <f t="shared" si="50"/>
        <v>-1.4739622909927474E-2</v>
      </c>
      <c r="J120" s="59">
        <f t="shared" si="50"/>
        <v>0</v>
      </c>
      <c r="K120" s="59">
        <f t="shared" si="50"/>
        <v>5.6433866171205604E-2</v>
      </c>
      <c r="L120" s="59"/>
      <c r="N120" s="54"/>
      <c r="O120" s="54"/>
      <c r="P120" s="54"/>
      <c r="Q120" s="54"/>
      <c r="R120" s="54"/>
      <c r="S120" s="54"/>
      <c r="T120" s="54"/>
      <c r="U120" s="54"/>
      <c r="V120" s="54"/>
      <c r="W120" s="54"/>
    </row>
    <row r="121" spans="1:23" hidden="1" outlineLevel="1" x14ac:dyDescent="0.2">
      <c r="A121" s="297" t="s">
        <v>653</v>
      </c>
      <c r="B121" s="59">
        <f t="shared" ref="B121:K121" si="51">B42/B38-1</f>
        <v>1.6900169731312698E-2</v>
      </c>
      <c r="C121" s="59">
        <f t="shared" si="51"/>
        <v>2.9562440481054164E-2</v>
      </c>
      <c r="D121" s="59">
        <f t="shared" si="51"/>
        <v>7.7989601386483365E-3</v>
      </c>
      <c r="E121" s="59">
        <f t="shared" si="51"/>
        <v>1.0371658255443617E-3</v>
      </c>
      <c r="F121" s="59">
        <f t="shared" si="51"/>
        <v>3.0418970969180448E-2</v>
      </c>
      <c r="G121" s="59">
        <f t="shared" si="51"/>
        <v>2.5511132774022283E-2</v>
      </c>
      <c r="H121" s="59">
        <f t="shared" si="51"/>
        <v>0</v>
      </c>
      <c r="I121" s="59">
        <f t="shared" si="51"/>
        <v>-1.4739622909927474E-2</v>
      </c>
      <c r="J121" s="59">
        <f t="shared" si="51"/>
        <v>0</v>
      </c>
      <c r="K121" s="59">
        <f t="shared" si="51"/>
        <v>1.5499190861185674E-2</v>
      </c>
      <c r="L121" s="59"/>
      <c r="N121" s="54"/>
      <c r="O121" s="54"/>
      <c r="P121" s="54"/>
      <c r="Q121" s="54"/>
      <c r="R121" s="54"/>
      <c r="S121" s="54"/>
      <c r="T121" s="54"/>
      <c r="U121" s="54"/>
      <c r="V121" s="54"/>
      <c r="W121" s="54"/>
    </row>
    <row r="122" spans="1:23" hidden="1" outlineLevel="1" x14ac:dyDescent="0.2">
      <c r="A122" s="297" t="s">
        <v>654</v>
      </c>
      <c r="B122" s="59">
        <f t="shared" ref="B122:K122" si="52">B43/B39-1</f>
        <v>2.9058011768582803E-2</v>
      </c>
      <c r="C122" s="59">
        <f t="shared" si="52"/>
        <v>4.9344908155461553E-2</v>
      </c>
      <c r="D122" s="59">
        <f t="shared" si="52"/>
        <v>7.7989601386483365E-3</v>
      </c>
      <c r="E122" s="59">
        <f t="shared" si="52"/>
        <v>3.2149266847287805E-3</v>
      </c>
      <c r="F122" s="59">
        <f t="shared" si="52"/>
        <v>3.8688018013509851E-2</v>
      </c>
      <c r="G122" s="59">
        <f t="shared" si="52"/>
        <v>5.5702454884499986E-2</v>
      </c>
      <c r="H122" s="59">
        <f t="shared" si="52"/>
        <v>0</v>
      </c>
      <c r="I122" s="59">
        <f t="shared" si="52"/>
        <v>-1.4739622909927474E-2</v>
      </c>
      <c r="J122" s="59">
        <f t="shared" si="52"/>
        <v>0</v>
      </c>
      <c r="K122" s="59">
        <f t="shared" si="52"/>
        <v>1.5499190861185674E-2</v>
      </c>
      <c r="L122" s="59"/>
      <c r="N122" s="54"/>
      <c r="O122" s="54"/>
      <c r="P122" s="54"/>
      <c r="Q122" s="54"/>
      <c r="R122" s="54"/>
      <c r="S122" s="54"/>
      <c r="T122" s="54"/>
      <c r="U122" s="54"/>
      <c r="V122" s="54"/>
      <c r="W122" s="54"/>
    </row>
    <row r="123" spans="1:23" hidden="1" outlineLevel="1" x14ac:dyDescent="0.2">
      <c r="A123" s="297" t="s">
        <v>651</v>
      </c>
      <c r="B123" s="59">
        <f t="shared" ref="B123:K123" si="53">B44/B40-1</f>
        <v>2.1744488002872098E-2</v>
      </c>
      <c r="C123" s="59">
        <f t="shared" si="53"/>
        <v>2.547188779486409E-2</v>
      </c>
      <c r="D123" s="59">
        <f t="shared" si="53"/>
        <v>0</v>
      </c>
      <c r="E123" s="59">
        <f t="shared" si="53"/>
        <v>2.1063217687862457E-2</v>
      </c>
      <c r="F123" s="59">
        <f t="shared" si="53"/>
        <v>-1.0949558368241408E-2</v>
      </c>
      <c r="G123" s="59">
        <f t="shared" si="53"/>
        <v>6.2164375709325537E-2</v>
      </c>
      <c r="H123" s="59">
        <f t="shared" si="53"/>
        <v>0</v>
      </c>
      <c r="I123" s="59">
        <f t="shared" si="53"/>
        <v>8.7292972490693455E-3</v>
      </c>
      <c r="J123" s="59">
        <f t="shared" si="53"/>
        <v>2.7874074664812509E-2</v>
      </c>
      <c r="K123" s="59">
        <f t="shared" si="53"/>
        <v>-3.0959056926414541E-2</v>
      </c>
      <c r="L123" s="59"/>
      <c r="N123" s="54"/>
      <c r="O123" s="54"/>
      <c r="P123" s="54"/>
      <c r="Q123" s="54"/>
      <c r="R123" s="54"/>
      <c r="S123" s="54"/>
      <c r="T123" s="54"/>
      <c r="U123" s="54"/>
      <c r="V123" s="54"/>
      <c r="W123" s="54"/>
    </row>
    <row r="124" spans="1:23" hidden="1" outlineLevel="1" x14ac:dyDescent="0.2">
      <c r="A124" s="297" t="s">
        <v>715</v>
      </c>
      <c r="B124" s="59">
        <f t="shared" ref="B124:K124" si="54">B45/B41-1</f>
        <v>1.2245455343349754E-2</v>
      </c>
      <c r="C124" s="59">
        <f t="shared" si="54"/>
        <v>1.4127325116580103E-2</v>
      </c>
      <c r="D124" s="59">
        <f t="shared" si="54"/>
        <v>-3.4393809114360296E-3</v>
      </c>
      <c r="E124" s="59">
        <f t="shared" si="54"/>
        <v>2.1200328645228916E-2</v>
      </c>
      <c r="F124" s="59">
        <f t="shared" si="54"/>
        <v>5.7345099919401399E-3</v>
      </c>
      <c r="G124" s="59">
        <f t="shared" si="54"/>
        <v>7.2186918406098588E-3</v>
      </c>
      <c r="H124" s="59">
        <f t="shared" si="54"/>
        <v>0</v>
      </c>
      <c r="I124" s="59">
        <f t="shared" si="54"/>
        <v>2.2784589515244313E-2</v>
      </c>
      <c r="J124" s="59">
        <f t="shared" si="54"/>
        <v>2.7874074664812509E-2</v>
      </c>
      <c r="K124" s="59">
        <f t="shared" si="54"/>
        <v>-1.3485712710632591E-2</v>
      </c>
      <c r="L124" s="59"/>
      <c r="N124" s="54"/>
      <c r="O124" s="54"/>
      <c r="P124" s="54"/>
      <c r="Q124" s="54"/>
      <c r="R124" s="54"/>
      <c r="S124" s="54"/>
      <c r="T124" s="54"/>
      <c r="U124" s="54"/>
      <c r="V124" s="54"/>
      <c r="W124" s="54"/>
    </row>
    <row r="125" spans="1:23" collapsed="1" x14ac:dyDescent="0.2">
      <c r="A125" s="297" t="s">
        <v>716</v>
      </c>
      <c r="B125" s="59">
        <f t="shared" ref="B125:K125" si="55">B46/B42-1</f>
        <v>1.1262318610076871E-2</v>
      </c>
      <c r="C125" s="59">
        <f t="shared" si="55"/>
        <v>1.6726969935614733E-2</v>
      </c>
      <c r="D125" s="59">
        <f t="shared" si="55"/>
        <v>-3.4393809114360296E-3</v>
      </c>
      <c r="E125" s="59">
        <f t="shared" si="55"/>
        <v>1.7496485176396348E-2</v>
      </c>
      <c r="F125" s="59">
        <f t="shared" si="55"/>
        <v>5.7345099919401399E-3</v>
      </c>
      <c r="G125" s="59">
        <f t="shared" si="55"/>
        <v>9.2079911457032537E-4</v>
      </c>
      <c r="H125" s="59">
        <f t="shared" si="55"/>
        <v>0</v>
      </c>
      <c r="I125" s="59">
        <f t="shared" si="55"/>
        <v>3.3585869414142877E-2</v>
      </c>
      <c r="J125" s="59">
        <f t="shared" si="55"/>
        <v>2.7874074664812509E-2</v>
      </c>
      <c r="K125" s="59">
        <f t="shared" si="55"/>
        <v>-1.4896796000070434E-2</v>
      </c>
      <c r="L125" s="59"/>
    </row>
    <row r="126" spans="1:23" x14ac:dyDescent="0.2">
      <c r="A126" s="297" t="s">
        <v>717</v>
      </c>
      <c r="B126" s="59">
        <f t="shared" ref="B126:K126" si="56">B47/B43-1</f>
        <v>7.683026024077888E-3</v>
      </c>
      <c r="C126" s="59">
        <f t="shared" si="56"/>
        <v>5.7910927059752204E-3</v>
      </c>
      <c r="D126" s="59">
        <f t="shared" si="56"/>
        <v>-3.4393809114360296E-3</v>
      </c>
      <c r="E126" s="59">
        <f t="shared" si="56"/>
        <v>1.8721227538499807E-2</v>
      </c>
      <c r="F126" s="59">
        <f t="shared" si="56"/>
        <v>5.7345099919401399E-3</v>
      </c>
      <c r="G126" s="59">
        <f t="shared" si="56"/>
        <v>9.2079911457032537E-4</v>
      </c>
      <c r="H126" s="59">
        <f t="shared" si="56"/>
        <v>0</v>
      </c>
      <c r="I126" s="59">
        <f t="shared" si="56"/>
        <v>3.3590426332045675E-2</v>
      </c>
      <c r="J126" s="59">
        <f t="shared" si="56"/>
        <v>2.7874074664812509E-2</v>
      </c>
      <c r="K126" s="59">
        <f t="shared" si="56"/>
        <v>-1.453095959169759E-2</v>
      </c>
      <c r="L126" s="59"/>
    </row>
    <row r="127" spans="1:23" x14ac:dyDescent="0.2">
      <c r="A127" s="297" t="s">
        <v>718</v>
      </c>
      <c r="B127" s="59">
        <f t="shared" ref="B127:K127" si="57">B48/B44-1</f>
        <v>1.1181044463365319E-2</v>
      </c>
      <c r="C127" s="59">
        <f t="shared" si="57"/>
        <v>1.5584871937480926E-2</v>
      </c>
      <c r="D127" s="59">
        <f t="shared" si="57"/>
        <v>1.1044003451310402E-5</v>
      </c>
      <c r="E127" s="59">
        <f t="shared" si="57"/>
        <v>3.0228273431798236E-3</v>
      </c>
      <c r="F127" s="59">
        <f t="shared" si="57"/>
        <v>9.3928187931209717E-2</v>
      </c>
      <c r="G127" s="59">
        <f t="shared" si="57"/>
        <v>1.3479059345304911E-3</v>
      </c>
      <c r="H127" s="59">
        <f t="shared" si="57"/>
        <v>0</v>
      </c>
      <c r="I127" s="59">
        <f t="shared" si="57"/>
        <v>1.7022599576004271E-2</v>
      </c>
      <c r="J127" s="59">
        <f t="shared" si="57"/>
        <v>0</v>
      </c>
      <c r="K127" s="59">
        <f t="shared" si="57"/>
        <v>1.7488696267365933E-2</v>
      </c>
      <c r="L127" s="59"/>
    </row>
    <row r="128" spans="1:23" x14ac:dyDescent="0.2">
      <c r="A128" s="297" t="s">
        <v>750</v>
      </c>
      <c r="B128" s="59">
        <f t="shared" ref="B128:K128" si="58">B49/B45-1</f>
        <v>1.1890954457289382E-2</v>
      </c>
      <c r="C128" s="59">
        <f t="shared" si="58"/>
        <v>2.3161101125391603E-2</v>
      </c>
      <c r="D128" s="59">
        <f t="shared" si="58"/>
        <v>-1.0477012202637859E-2</v>
      </c>
      <c r="E128" s="59">
        <f t="shared" si="58"/>
        <v>2.1797532392249241E-3</v>
      </c>
      <c r="F128" s="59">
        <f t="shared" si="58"/>
        <v>7.2591372360996331E-2</v>
      </c>
      <c r="G128" s="59">
        <f t="shared" si="58"/>
        <v>6.6696521708231593E-3</v>
      </c>
      <c r="H128" s="59">
        <f t="shared" si="58"/>
        <v>0</v>
      </c>
      <c r="I128" s="59">
        <f t="shared" si="58"/>
        <v>-4.2812072487087294E-3</v>
      </c>
      <c r="J128" s="59">
        <f t="shared" si="58"/>
        <v>0</v>
      </c>
      <c r="K128" s="59">
        <f t="shared" si="58"/>
        <v>1.5639976967645186E-3</v>
      </c>
      <c r="L128" s="59"/>
    </row>
    <row r="129" spans="1:12" x14ac:dyDescent="0.2">
      <c r="A129" s="297" t="s">
        <v>751</v>
      </c>
      <c r="B129" s="59">
        <f t="shared" ref="B129:K129" si="59">B50/B46-1</f>
        <v>1.3138920773569929E-2</v>
      </c>
      <c r="C129" s="59">
        <f t="shared" si="59"/>
        <v>3.6042659495229001E-2</v>
      </c>
      <c r="D129" s="59">
        <f t="shared" si="59"/>
        <v>-1.0477012202637859E-2</v>
      </c>
      <c r="E129" s="59">
        <f t="shared" si="59"/>
        <v>2.7173109671136952E-3</v>
      </c>
      <c r="F129" s="59">
        <f t="shared" si="59"/>
        <v>8.2347238862445327E-2</v>
      </c>
      <c r="G129" s="59">
        <f t="shared" si="59"/>
        <v>6.6696521708231593E-3</v>
      </c>
      <c r="H129" s="59">
        <f t="shared" si="59"/>
        <v>0</v>
      </c>
      <c r="I129" s="59">
        <f t="shared" si="59"/>
        <v>-1.4686764928397711E-2</v>
      </c>
      <c r="J129" s="59">
        <f t="shared" si="59"/>
        <v>0</v>
      </c>
      <c r="K129" s="59">
        <f t="shared" si="59"/>
        <v>-3.5769315862500206E-2</v>
      </c>
      <c r="L129" s="59"/>
    </row>
    <row r="130" spans="1:12" x14ac:dyDescent="0.2">
      <c r="A130" s="297" t="s">
        <v>752</v>
      </c>
      <c r="B130" s="59">
        <f t="shared" ref="B130:K130" si="60">B51/B47-1</f>
        <v>1.2893243886388017E-2</v>
      </c>
      <c r="C130" s="59">
        <f t="shared" si="60"/>
        <v>3.9803397879227154E-2</v>
      </c>
      <c r="D130" s="59">
        <f t="shared" si="60"/>
        <v>-1.0477012202637859E-2</v>
      </c>
      <c r="E130" s="59">
        <f t="shared" si="60"/>
        <v>3.101682941185846E-3</v>
      </c>
      <c r="F130" s="59">
        <f t="shared" si="60"/>
        <v>0.11104447870415513</v>
      </c>
      <c r="G130" s="59">
        <f t="shared" si="60"/>
        <v>6.6696521708231593E-3</v>
      </c>
      <c r="H130" s="59">
        <f t="shared" si="60"/>
        <v>0</v>
      </c>
      <c r="I130" s="59">
        <f t="shared" si="60"/>
        <v>-1.4691109000678382E-2</v>
      </c>
      <c r="J130" s="59">
        <f t="shared" si="60"/>
        <v>0</v>
      </c>
      <c r="K130" s="59">
        <f t="shared" si="60"/>
        <v>-6.1350066471430709E-2</v>
      </c>
      <c r="L130" s="59"/>
    </row>
    <row r="131" spans="1:12" x14ac:dyDescent="0.2">
      <c r="A131" s="297" t="s">
        <v>749</v>
      </c>
      <c r="B131" s="59">
        <f t="shared" ref="B131:K131" si="61">B52/B48-1</f>
        <v>-3.161077284370073E-2</v>
      </c>
      <c r="C131" s="59">
        <f t="shared" si="61"/>
        <v>3.6924382354006635E-2</v>
      </c>
      <c r="D131" s="59">
        <f t="shared" si="61"/>
        <v>-1.1227486012234111E-2</v>
      </c>
      <c r="E131" s="59">
        <f t="shared" si="61"/>
        <v>-0.13223079102214041</v>
      </c>
      <c r="F131" s="59">
        <f t="shared" si="61"/>
        <v>0.10856755925340855</v>
      </c>
      <c r="G131" s="59">
        <f t="shared" si="61"/>
        <v>-4.6449210191825685E-2</v>
      </c>
      <c r="H131" s="59">
        <f t="shared" si="61"/>
        <v>0</v>
      </c>
      <c r="I131" s="59">
        <f t="shared" si="61"/>
        <v>-2.2537693798539093E-2</v>
      </c>
      <c r="J131" s="59">
        <f t="shared" si="61"/>
        <v>0</v>
      </c>
      <c r="K131" s="59">
        <f t="shared" si="61"/>
        <v>-5.8107175334408234E-2</v>
      </c>
      <c r="L131" s="59"/>
    </row>
    <row r="132" spans="1:12" x14ac:dyDescent="0.2">
      <c r="A132" s="297" t="s">
        <v>787</v>
      </c>
      <c r="B132" s="59">
        <f t="shared" ref="B132:K132" si="62">B53/B49-1</f>
        <v>-2.9877425599358465E-2</v>
      </c>
      <c r="C132" s="59">
        <f t="shared" si="62"/>
        <v>2.5977219374845983E-2</v>
      </c>
      <c r="D132" s="59">
        <f t="shared" si="62"/>
        <v>-7.4738415545605452E-4</v>
      </c>
      <c r="E132" s="59">
        <f t="shared" si="62"/>
        <v>-0.13123743285155631</v>
      </c>
      <c r="F132" s="59">
        <f t="shared" si="62"/>
        <v>6.6272703855900561E-2</v>
      </c>
      <c r="G132" s="59">
        <f t="shared" si="62"/>
        <v>-3.0966140127883568E-2</v>
      </c>
      <c r="H132" s="59">
        <f t="shared" si="62"/>
        <v>0</v>
      </c>
      <c r="I132" s="59">
        <f t="shared" si="62"/>
        <v>1.1964631552174865E-6</v>
      </c>
      <c r="J132" s="59">
        <f t="shared" si="62"/>
        <v>0</v>
      </c>
      <c r="K132" s="59">
        <f t="shared" si="62"/>
        <v>-2.0268880704208847E-2</v>
      </c>
      <c r="L132" s="59"/>
    </row>
    <row r="133" spans="1:12" x14ac:dyDescent="0.2">
      <c r="A133" s="297" t="s">
        <v>786</v>
      </c>
      <c r="B133" s="59">
        <f t="shared" ref="B133:K133" si="63">B54/B50-1</f>
        <v>-4.0534821641862284E-2</v>
      </c>
      <c r="C133" s="59">
        <f t="shared" si="63"/>
        <v>-8.6931551324409551E-3</v>
      </c>
      <c r="D133" s="59">
        <f t="shared" si="63"/>
        <v>7.4738415545587689E-3</v>
      </c>
      <c r="E133" s="59">
        <f t="shared" si="63"/>
        <v>-0.13067458043406999</v>
      </c>
      <c r="F133" s="59">
        <f t="shared" si="63"/>
        <v>3.1794196508099448E-2</v>
      </c>
      <c r="G133" s="59">
        <f t="shared" si="63"/>
        <v>-5.4139802627541922E-2</v>
      </c>
      <c r="H133" s="59">
        <f t="shared" si="63"/>
        <v>0</v>
      </c>
      <c r="I133" s="59">
        <f t="shared" si="63"/>
        <v>1.1964631552174865E-6</v>
      </c>
      <c r="J133" s="59">
        <f t="shared" si="63"/>
        <v>0</v>
      </c>
      <c r="K133" s="59">
        <f t="shared" si="63"/>
        <v>4.3387494280466621E-2</v>
      </c>
      <c r="L133" s="59"/>
    </row>
    <row r="134" spans="1:12" x14ac:dyDescent="0.2">
      <c r="A134" s="297" t="s">
        <v>785</v>
      </c>
      <c r="B134" s="59">
        <f t="shared" ref="B134:K134" si="64">B55/B51-1</f>
        <v>-3.8426962222916639E-2</v>
      </c>
      <c r="C134" s="59">
        <f t="shared" si="64"/>
        <v>-1.9520440562606933E-2</v>
      </c>
      <c r="D134" s="59">
        <f t="shared" si="64"/>
        <v>7.4738415545587689E-3</v>
      </c>
      <c r="E134" s="59">
        <f t="shared" si="64"/>
        <v>-0.13174345616244543</v>
      </c>
      <c r="F134" s="59">
        <f t="shared" si="64"/>
        <v>5.9225519665908832E-2</v>
      </c>
      <c r="G134" s="59">
        <f t="shared" si="64"/>
        <v>-3.2865213627729206E-2</v>
      </c>
      <c r="H134" s="59">
        <f t="shared" si="64"/>
        <v>0</v>
      </c>
      <c r="I134" s="59">
        <f t="shared" si="64"/>
        <v>1.1964631552174865E-6</v>
      </c>
      <c r="J134" s="59">
        <f t="shared" si="64"/>
        <v>0</v>
      </c>
      <c r="K134" s="59">
        <f t="shared" si="64"/>
        <v>7.1424733317513311E-2</v>
      </c>
      <c r="L134" s="59"/>
    </row>
    <row r="135" spans="1:12" x14ac:dyDescent="0.2">
      <c r="A135" s="297" t="s">
        <v>784</v>
      </c>
      <c r="B135" s="59">
        <f t="shared" ref="B135:K135" si="65">B56/B52-1</f>
        <v>-6.0243421931792662E-3</v>
      </c>
      <c r="C135" s="59">
        <f t="shared" si="65"/>
        <v>-1.5012675968030242E-2</v>
      </c>
      <c r="D135" s="59">
        <f t="shared" si="65"/>
        <v>9.7680371458335191E-3</v>
      </c>
      <c r="E135" s="59">
        <f t="shared" si="65"/>
        <v>1.5547169944190031E-3</v>
      </c>
      <c r="F135" s="59">
        <f t="shared" si="65"/>
        <v>-4.9242561792149031E-2</v>
      </c>
      <c r="G135" s="59">
        <f t="shared" si="65"/>
        <v>-2.2761329037927713E-2</v>
      </c>
      <c r="H135" s="59">
        <f t="shared" si="65"/>
        <v>0</v>
      </c>
      <c r="I135" s="59">
        <f t="shared" si="65"/>
        <v>1.1964631552174865E-6</v>
      </c>
      <c r="J135" s="59">
        <f t="shared" si="65"/>
        <v>0</v>
      </c>
      <c r="K135" s="59">
        <f t="shared" si="65"/>
        <v>4.4547883036669456E-2</v>
      </c>
      <c r="L135" s="59"/>
    </row>
    <row r="136" spans="1:12" x14ac:dyDescent="0.2">
      <c r="A136" s="297" t="s">
        <v>873</v>
      </c>
      <c r="B136" s="59">
        <f t="shared" ref="B136:K136" si="66">B57/B53-1</f>
        <v>-1.2233701316007095E-2</v>
      </c>
      <c r="C136" s="59">
        <f t="shared" si="66"/>
        <v>-2.1700335524360681E-2</v>
      </c>
      <c r="D136" s="59">
        <f t="shared" si="66"/>
        <v>1.6479936949609586E-2</v>
      </c>
      <c r="E136" s="59">
        <f t="shared" si="66"/>
        <v>1.5410119250034437E-3</v>
      </c>
      <c r="F136" s="59">
        <f t="shared" si="66"/>
        <v>6.0369105910451637E-4</v>
      </c>
      <c r="G136" s="59">
        <f t="shared" si="66"/>
        <v>-3.4540812159249978E-2</v>
      </c>
      <c r="H136" s="59">
        <f t="shared" si="66"/>
        <v>0</v>
      </c>
      <c r="I136" s="59">
        <f t="shared" si="66"/>
        <v>0</v>
      </c>
      <c r="J136" s="59">
        <f t="shared" si="66"/>
        <v>0</v>
      </c>
      <c r="K136" s="59">
        <f t="shared" si="66"/>
        <v>5.5521875968380652E-3</v>
      </c>
      <c r="L136" s="59"/>
    </row>
    <row r="137" spans="1:12" x14ac:dyDescent="0.2">
      <c r="A137" s="297" t="s">
        <v>874</v>
      </c>
      <c r="B137" s="59">
        <f t="shared" ref="B137:K137" si="67">B58/B54-1</f>
        <v>-2.6516040302165811E-3</v>
      </c>
      <c r="C137" s="59">
        <f t="shared" si="67"/>
        <v>-8.096276429778726E-4</v>
      </c>
      <c r="D137" s="59">
        <f t="shared" si="67"/>
        <v>-2.9099958168540274E-3</v>
      </c>
      <c r="E137" s="59">
        <f t="shared" si="67"/>
        <v>3.5616480692945984E-4</v>
      </c>
      <c r="F137" s="59">
        <f t="shared" si="67"/>
        <v>3.5971654890977423E-2</v>
      </c>
      <c r="G137" s="59">
        <f t="shared" si="67"/>
        <v>-1.052009684827282E-2</v>
      </c>
      <c r="H137" s="59">
        <f t="shared" si="67"/>
        <v>0</v>
      </c>
      <c r="I137" s="59">
        <f t="shared" si="67"/>
        <v>0</v>
      </c>
      <c r="J137" s="59">
        <f t="shared" si="67"/>
        <v>0</v>
      </c>
      <c r="K137" s="59">
        <f t="shared" si="67"/>
        <v>-1.9721382860965586E-2</v>
      </c>
      <c r="L137" s="59"/>
    </row>
    <row r="138" spans="1:12" s="130" customFormat="1" x14ac:dyDescent="0.2">
      <c r="A138" s="637" t="s">
        <v>875</v>
      </c>
      <c r="B138" s="639">
        <f t="shared" ref="B138:K138" si="68">B59/B55-1</f>
        <v>-7.786987252122235E-3</v>
      </c>
      <c r="C138" s="639">
        <f t="shared" si="68"/>
        <v>-2.7855397838610907E-3</v>
      </c>
      <c r="D138" s="639">
        <f t="shared" si="68"/>
        <v>-6.1152802022103048E-3</v>
      </c>
      <c r="E138" s="639">
        <f t="shared" si="68"/>
        <v>1.8885930952450281E-7</v>
      </c>
      <c r="F138" s="639">
        <f t="shared" si="68"/>
        <v>-1.2993583139355169E-2</v>
      </c>
      <c r="G138" s="639">
        <f t="shared" si="68"/>
        <v>-2.7483458600033872E-2</v>
      </c>
      <c r="H138" s="639">
        <f t="shared" si="68"/>
        <v>0</v>
      </c>
      <c r="I138" s="639">
        <f t="shared" si="68"/>
        <v>0</v>
      </c>
      <c r="J138" s="639">
        <f t="shared" si="68"/>
        <v>0</v>
      </c>
      <c r="K138" s="639">
        <f t="shared" si="68"/>
        <v>-2.0791835535537428E-2</v>
      </c>
      <c r="L138" s="639"/>
    </row>
    <row r="139" spans="1:12" x14ac:dyDescent="0.2">
      <c r="A139" s="297" t="s">
        <v>871</v>
      </c>
      <c r="B139" s="59">
        <f t="shared" ref="B139:K139" si="69">B60/B56-1</f>
        <v>-2.9517143773692966E-3</v>
      </c>
      <c r="C139" s="59">
        <f t="shared" si="69"/>
        <v>-1.4438894593301832E-2</v>
      </c>
      <c r="D139" s="59">
        <f t="shared" si="69"/>
        <v>-1.083210241260435E-2</v>
      </c>
      <c r="E139" s="59">
        <f t="shared" si="69"/>
        <v>1.8885930952450281E-7</v>
      </c>
      <c r="F139" s="59">
        <f t="shared" si="69"/>
        <v>1.725048848184807E-2</v>
      </c>
      <c r="G139" s="59">
        <f t="shared" si="69"/>
        <v>1.4329386914217368E-2</v>
      </c>
      <c r="H139" s="59">
        <f t="shared" si="69"/>
        <v>0</v>
      </c>
      <c r="I139" s="59">
        <f t="shared" si="69"/>
        <v>0</v>
      </c>
      <c r="J139" s="59">
        <f t="shared" si="69"/>
        <v>0</v>
      </c>
      <c r="K139" s="59">
        <f t="shared" si="69"/>
        <v>1.5233523714568431E-3</v>
      </c>
      <c r="L139" s="59"/>
    </row>
    <row r="140" spans="1:12" x14ac:dyDescent="0.2">
      <c r="A140" s="297" t="s">
        <v>872</v>
      </c>
      <c r="B140" s="59">
        <f t="shared" ref="B140:K140" si="70">B61/B57-1</f>
        <v>4.0076004879818772E-3</v>
      </c>
      <c r="C140" s="59">
        <f t="shared" si="70"/>
        <v>-3.6950781287925505E-3</v>
      </c>
      <c r="D140" s="59">
        <f t="shared" si="70"/>
        <v>7.336757153338036E-3</v>
      </c>
      <c r="E140" s="59">
        <f t="shared" si="70"/>
        <v>1.8885930952450281E-7</v>
      </c>
      <c r="F140" s="59">
        <f t="shared" si="70"/>
        <v>1.9576685535937388E-2</v>
      </c>
      <c r="G140" s="59">
        <f t="shared" si="70"/>
        <v>1.0300598528378835E-2</v>
      </c>
      <c r="H140" s="59">
        <f t="shared" si="70"/>
        <v>0</v>
      </c>
      <c r="I140" s="59">
        <f t="shared" si="70"/>
        <v>0</v>
      </c>
      <c r="J140" s="59">
        <f t="shared" si="70"/>
        <v>0</v>
      </c>
      <c r="K140" s="59">
        <f t="shared" si="70"/>
        <v>3.1326423175962903E-2</v>
      </c>
      <c r="L140" s="59"/>
    </row>
    <row r="141" spans="1:12" x14ac:dyDescent="0.2">
      <c r="A141" s="297" t="s">
        <v>934</v>
      </c>
      <c r="B141" s="59">
        <f t="shared" ref="B141:K141" si="71">B62/B58-1</f>
        <v>9.3188519044733464E-3</v>
      </c>
      <c r="C141" s="59">
        <f t="shared" si="71"/>
        <v>1.7614360554720765E-3</v>
      </c>
      <c r="D141" s="59">
        <f t="shared" si="71"/>
        <v>1.520771513353103E-2</v>
      </c>
      <c r="E141" s="59">
        <f t="shared" si="71"/>
        <v>6.2384967795470203E-4</v>
      </c>
      <c r="F141" s="59">
        <f t="shared" si="71"/>
        <v>2.8126992854758726E-2</v>
      </c>
      <c r="G141" s="59">
        <f t="shared" si="71"/>
        <v>1.9019665701276667E-2</v>
      </c>
      <c r="H141" s="59">
        <f t="shared" si="71"/>
        <v>0</v>
      </c>
      <c r="I141" s="59">
        <f t="shared" si="71"/>
        <v>0</v>
      </c>
      <c r="J141" s="59">
        <f t="shared" si="71"/>
        <v>0</v>
      </c>
      <c r="K141" s="59">
        <f t="shared" si="71"/>
        <v>4.5374832555965527E-2</v>
      </c>
      <c r="L141" s="59"/>
    </row>
    <row r="142" spans="1:12" x14ac:dyDescent="0.2">
      <c r="A142" s="297" t="s">
        <v>935</v>
      </c>
      <c r="B142" s="59">
        <f t="shared" ref="B142:K142" si="72">B63/B59-1</f>
        <v>1.0176827179946946E-2</v>
      </c>
      <c r="C142" s="59">
        <f t="shared" si="72"/>
        <v>8.3937884043843169E-3</v>
      </c>
      <c r="D142" s="59">
        <f t="shared" si="72"/>
        <v>1.5008682709005239E-2</v>
      </c>
      <c r="E142" s="59">
        <f t="shared" si="72"/>
        <v>6.2384967795470203E-4</v>
      </c>
      <c r="F142" s="59">
        <f t="shared" si="72"/>
        <v>2.7638362595028276E-2</v>
      </c>
      <c r="G142" s="59">
        <f t="shared" si="72"/>
        <v>1.2011848792558455E-2</v>
      </c>
      <c r="H142" s="59">
        <f t="shared" si="72"/>
        <v>0</v>
      </c>
      <c r="I142" s="59">
        <f t="shared" si="72"/>
        <v>0</v>
      </c>
      <c r="J142" s="59">
        <f t="shared" si="72"/>
        <v>0</v>
      </c>
      <c r="K142" s="59">
        <f t="shared" si="72"/>
        <v>3.8547453253889419E-2</v>
      </c>
      <c r="L142" s="59"/>
    </row>
    <row r="143" spans="1:12" x14ac:dyDescent="0.2">
      <c r="A143" s="297" t="s">
        <v>944</v>
      </c>
      <c r="B143" s="59">
        <f t="shared" ref="B143:K143" si="73">B64/B60-1</f>
        <v>1.1261751748408377E-2</v>
      </c>
      <c r="C143" s="59">
        <f t="shared" si="73"/>
        <v>2.0836725333723827E-2</v>
      </c>
      <c r="D143" s="59">
        <f t="shared" si="73"/>
        <v>1.8292682926829062E-2</v>
      </c>
      <c r="E143" s="59">
        <f t="shared" si="73"/>
        <v>6.2384967795470203E-4</v>
      </c>
      <c r="F143" s="59">
        <f t="shared" si="73"/>
        <v>-0.11439133937268375</v>
      </c>
      <c r="G143" s="59">
        <f t="shared" si="73"/>
        <v>2.8368513117078109E-2</v>
      </c>
      <c r="H143" s="59">
        <f t="shared" si="73"/>
        <v>0</v>
      </c>
      <c r="I143" s="59">
        <f t="shared" si="73"/>
        <v>0</v>
      </c>
      <c r="J143" s="59">
        <f t="shared" si="73"/>
        <v>0</v>
      </c>
      <c r="K143" s="59">
        <f t="shared" si="73"/>
        <v>2.6495931667694927E-2</v>
      </c>
      <c r="L143" s="59"/>
    </row>
    <row r="144" spans="1:12" x14ac:dyDescent="0.2">
      <c r="A144" s="297" t="s">
        <v>945</v>
      </c>
      <c r="B144" s="59">
        <f t="shared" ref="B144:K144" si="74">B65/B61-1</f>
        <v>5.9600552969831799E-3</v>
      </c>
      <c r="C144" s="59">
        <f t="shared" si="74"/>
        <v>1.416753775040247E-2</v>
      </c>
      <c r="D144" s="59">
        <f t="shared" si="74"/>
        <v>-6.6763777615925779E-3</v>
      </c>
      <c r="E144" s="59">
        <f t="shared" si="74"/>
        <v>6.2384967795470203E-4</v>
      </c>
      <c r="F144" s="59">
        <f t="shared" si="74"/>
        <v>-0.12917358461240869</v>
      </c>
      <c r="G144" s="59">
        <f t="shared" si="74"/>
        <v>3.8852188633557549E-2</v>
      </c>
      <c r="H144" s="59">
        <f t="shared" si="74"/>
        <v>0</v>
      </c>
      <c r="I144" s="59">
        <f t="shared" si="74"/>
        <v>0</v>
      </c>
      <c r="J144" s="59">
        <f t="shared" si="74"/>
        <v>0</v>
      </c>
      <c r="K144" s="59">
        <f t="shared" si="74"/>
        <v>-6.5804071443313905E-3</v>
      </c>
      <c r="L144" s="59"/>
    </row>
    <row r="145" spans="1:12" x14ac:dyDescent="0.2">
      <c r="A145" s="297" t="s">
        <v>984</v>
      </c>
      <c r="B145" s="59">
        <f t="shared" ref="B145:K145" si="75">B66/B62-1</f>
        <v>2.8710320440954451E-3</v>
      </c>
      <c r="C145" s="59">
        <f t="shared" si="75"/>
        <v>9.9575593147676056E-3</v>
      </c>
      <c r="D145" s="59">
        <f t="shared" si="75"/>
        <v>-3.4100596760441304E-3</v>
      </c>
      <c r="E145" s="59">
        <f t="shared" si="75"/>
        <v>0</v>
      </c>
      <c r="F145" s="59">
        <f t="shared" si="75"/>
        <v>-0.10577051403073701</v>
      </c>
      <c r="G145" s="59">
        <f t="shared" si="75"/>
        <v>3.2179071791031744E-2</v>
      </c>
      <c r="H145" s="59">
        <f t="shared" si="75"/>
        <v>0</v>
      </c>
      <c r="I145" s="59">
        <f t="shared" si="75"/>
        <v>0</v>
      </c>
      <c r="J145" s="59">
        <f t="shared" si="75"/>
        <v>0</v>
      </c>
      <c r="K145" s="59">
        <f t="shared" si="75"/>
        <v>-1.8042724663759113E-2</v>
      </c>
      <c r="L145" s="59"/>
    </row>
    <row r="146" spans="1:12" x14ac:dyDescent="0.2">
      <c r="A146" s="297" t="s">
        <v>985</v>
      </c>
      <c r="B146" s="59">
        <f t="shared" ref="B146:K146" si="76">B67/B63-1</f>
        <v>6.5968928727482279E-3</v>
      </c>
      <c r="C146" s="59">
        <f t="shared" si="76"/>
        <v>1.4673481909448061E-2</v>
      </c>
      <c r="D146" s="59">
        <f t="shared" si="76"/>
        <v>1.2831479897348119E-2</v>
      </c>
      <c r="E146" s="59">
        <f t="shared" si="76"/>
        <v>0</v>
      </c>
      <c r="F146" s="59">
        <f t="shared" si="76"/>
        <v>-8.3728404836418302E-2</v>
      </c>
      <c r="G146" s="59">
        <f t="shared" si="76"/>
        <v>3.0304069555740387E-2</v>
      </c>
      <c r="H146" s="59">
        <f t="shared" si="76"/>
        <v>0</v>
      </c>
      <c r="I146" s="59">
        <f t="shared" si="76"/>
        <v>0</v>
      </c>
      <c r="J146" s="59">
        <f t="shared" si="76"/>
        <v>0</v>
      </c>
      <c r="K146" s="59">
        <f t="shared" si="76"/>
        <v>-6.6884130031972244E-3</v>
      </c>
      <c r="L146" s="59"/>
    </row>
    <row r="147" spans="1:12" x14ac:dyDescent="0.2">
      <c r="A147" s="297" t="s">
        <v>1037</v>
      </c>
      <c r="B147" s="59">
        <f t="shared" ref="B147:K147" si="77">B68/B64-1</f>
        <v>1.6299229366449897E-3</v>
      </c>
      <c r="C147" s="59">
        <f t="shared" si="77"/>
        <v>-6.9294277380997915E-3</v>
      </c>
      <c r="D147" s="59">
        <f t="shared" si="77"/>
        <v>1.2831479897348119E-2</v>
      </c>
      <c r="E147" s="59">
        <f t="shared" si="77"/>
        <v>1.6914543438195651E-3</v>
      </c>
      <c r="F147" s="59">
        <f t="shared" si="77"/>
        <v>5.4780845646917875E-2</v>
      </c>
      <c r="G147" s="59">
        <f t="shared" si="77"/>
        <v>-1.4358662100578234E-2</v>
      </c>
      <c r="H147" s="59">
        <f t="shared" si="77"/>
        <v>0</v>
      </c>
      <c r="I147" s="59">
        <f t="shared" si="77"/>
        <v>4.5905421309026417E-2</v>
      </c>
      <c r="J147" s="59">
        <f t="shared" si="77"/>
        <v>0</v>
      </c>
      <c r="K147" s="59">
        <f t="shared" si="77"/>
        <v>3.4450454913462991E-2</v>
      </c>
      <c r="L147" s="59"/>
    </row>
    <row r="148" spans="1:12" x14ac:dyDescent="0.2">
      <c r="A148" s="297" t="s">
        <v>1038</v>
      </c>
      <c r="B148" s="59">
        <f t="shared" ref="B148:K148" si="78">B69/B65-1</f>
        <v>-2.5661590653365263E-3</v>
      </c>
      <c r="C148" s="59">
        <f t="shared" si="78"/>
        <v>-3.0666860258039441E-2</v>
      </c>
      <c r="D148" s="59">
        <f t="shared" si="78"/>
        <v>1.9332763045337709E-2</v>
      </c>
      <c r="E148" s="59">
        <f t="shared" si="78"/>
        <v>8.7915444104942342E-3</v>
      </c>
      <c r="F148" s="59">
        <f t="shared" si="78"/>
        <v>9.83769397043881E-2</v>
      </c>
      <c r="G148" s="59">
        <f t="shared" si="78"/>
        <v>1.7302192198536792E-2</v>
      </c>
      <c r="H148" s="59">
        <f t="shared" si="78"/>
        <v>0</v>
      </c>
      <c r="I148" s="59">
        <f t="shared" si="78"/>
        <v>4.4328043929009908E-2</v>
      </c>
      <c r="J148" s="59">
        <f t="shared" si="78"/>
        <v>0</v>
      </c>
      <c r="K148" s="59">
        <f t="shared" si="78"/>
        <v>-3.4129686997780073E-2</v>
      </c>
      <c r="L148" s="59"/>
    </row>
    <row r="149" spans="1:12" s="4" customFormat="1" ht="19.5" customHeight="1" x14ac:dyDescent="0.2">
      <c r="A149" s="297" t="s">
        <v>293</v>
      </c>
      <c r="B149" s="59">
        <f t="shared" ref="B149:B152" si="79">B71/B70-1</f>
        <v>2.0158214202792735E-2</v>
      </c>
      <c r="C149" s="59">
        <f t="shared" ref="C149:K149" si="80">C71/C70-1</f>
        <v>4.2464878671775175E-2</v>
      </c>
      <c r="D149" s="59">
        <f t="shared" si="80"/>
        <v>8.0894696994633364E-3</v>
      </c>
      <c r="E149" s="59">
        <f t="shared" si="80"/>
        <v>-6.364306290613797E-4</v>
      </c>
      <c r="F149" s="59">
        <f t="shared" si="80"/>
        <v>3.3343826628669859E-2</v>
      </c>
      <c r="G149" s="59">
        <f t="shared" si="80"/>
        <v>7.0080816961417547E-3</v>
      </c>
      <c r="H149" s="59">
        <f t="shared" si="80"/>
        <v>0</v>
      </c>
      <c r="I149" s="59">
        <f t="shared" si="80"/>
        <v>-9.9000832639466463E-3</v>
      </c>
      <c r="J149" s="59">
        <f t="shared" si="80"/>
        <v>2.7700000000000058E-2</v>
      </c>
      <c r="K149" s="59">
        <f t="shared" si="80"/>
        <v>4.3354997015718766E-3</v>
      </c>
      <c r="L149" s="3"/>
    </row>
    <row r="150" spans="1:12" x14ac:dyDescent="0.2">
      <c r="A150" s="60" t="s">
        <v>294</v>
      </c>
      <c r="B150" s="59">
        <f t="shared" si="79"/>
        <v>3.4864502561518407E-2</v>
      </c>
      <c r="C150" s="59">
        <f t="shared" ref="C150:K150" si="81">C72/C71-1</f>
        <v>2.692176520447509E-3</v>
      </c>
      <c r="D150" s="59">
        <f t="shared" si="81"/>
        <v>0.200928541902754</v>
      </c>
      <c r="E150" s="59">
        <f t="shared" si="81"/>
        <v>4.7467263204588717E-2</v>
      </c>
      <c r="F150" s="59">
        <f t="shared" si="81"/>
        <v>-1.049029010287561E-2</v>
      </c>
      <c r="G150" s="59">
        <f t="shared" si="81"/>
        <v>0.1158945201910897</v>
      </c>
      <c r="H150" s="59">
        <f t="shared" si="81"/>
        <v>0</v>
      </c>
      <c r="I150" s="59">
        <f t="shared" si="81"/>
        <v>-5.0306337294187764E-2</v>
      </c>
      <c r="J150" s="59">
        <f t="shared" si="81"/>
        <v>8.7572349629178481E-2</v>
      </c>
      <c r="K150" s="59">
        <f t="shared" si="81"/>
        <v>1.9675133534899691E-2</v>
      </c>
      <c r="L150" s="59"/>
    </row>
    <row r="151" spans="1:12" x14ac:dyDescent="0.2">
      <c r="A151" s="60" t="s">
        <v>295</v>
      </c>
      <c r="B151" s="59">
        <f t="shared" si="79"/>
        <v>5.2528436251659594E-2</v>
      </c>
      <c r="C151" s="59">
        <f t="shared" ref="C151:K151" si="82">C73/C72-1</f>
        <v>2.3080484587116201E-2</v>
      </c>
      <c r="D151" s="59">
        <f t="shared" si="82"/>
        <v>7.9451230288746233E-2</v>
      </c>
      <c r="E151" s="59">
        <f t="shared" si="82"/>
        <v>0.17187348353053622</v>
      </c>
      <c r="F151" s="59">
        <f t="shared" si="82"/>
        <v>2.9421761212245379E-2</v>
      </c>
      <c r="G151" s="59">
        <f t="shared" si="82"/>
        <v>0.12256296839379677</v>
      </c>
      <c r="H151" s="59">
        <f t="shared" si="82"/>
        <v>0</v>
      </c>
      <c r="I151" s="59">
        <f t="shared" si="82"/>
        <v>-5.6151015149176198E-2</v>
      </c>
      <c r="J151" s="59">
        <f t="shared" si="82"/>
        <v>3.6941498135421469E-2</v>
      </c>
      <c r="K151" s="59">
        <f t="shared" si="82"/>
        <v>-4.0192959743546308E-2</v>
      </c>
      <c r="L151" s="59"/>
    </row>
    <row r="152" spans="1:12" x14ac:dyDescent="0.2">
      <c r="A152" s="60" t="s">
        <v>296</v>
      </c>
      <c r="B152" s="59">
        <f t="shared" si="79"/>
        <v>2.6367093779547046E-2</v>
      </c>
      <c r="C152" s="59">
        <f t="shared" ref="C152:K152" si="83">C74/C73-1</f>
        <v>1.5525739063894983E-2</v>
      </c>
      <c r="D152" s="59">
        <f t="shared" si="83"/>
        <v>9.2211951430676287E-3</v>
      </c>
      <c r="E152" s="59">
        <f t="shared" si="83"/>
        <v>8.0891101328607773E-2</v>
      </c>
      <c r="F152" s="59">
        <f t="shared" si="83"/>
        <v>-1.7681906092253397E-2</v>
      </c>
      <c r="G152" s="59">
        <f t="shared" si="83"/>
        <v>7.5888311574570766E-2</v>
      </c>
      <c r="H152" s="59">
        <f t="shared" si="83"/>
        <v>0</v>
      </c>
      <c r="I152" s="59">
        <f t="shared" si="83"/>
        <v>-3.8492928106023672E-2</v>
      </c>
      <c r="J152" s="59">
        <f t="shared" si="83"/>
        <v>-3.2236425206666475E-5</v>
      </c>
      <c r="K152" s="59">
        <f t="shared" si="83"/>
        <v>-2.5049830733984702E-2</v>
      </c>
      <c r="L152" s="59"/>
    </row>
    <row r="153" spans="1:12" x14ac:dyDescent="0.2">
      <c r="A153" s="60" t="s">
        <v>297</v>
      </c>
      <c r="B153" s="59">
        <f t="shared" ref="B153:B163" si="84">B75/B74-1</f>
        <v>0.14675032901474783</v>
      </c>
      <c r="C153" s="59">
        <f t="shared" ref="C153:K153" si="85">C75/C74-1</f>
        <v>0.11919976109025532</v>
      </c>
      <c r="D153" s="59">
        <f t="shared" si="85"/>
        <v>2.1933349090049514E-2</v>
      </c>
      <c r="E153" s="59">
        <f t="shared" si="85"/>
        <v>0.35355764531619882</v>
      </c>
      <c r="F153" s="59">
        <f t="shared" si="85"/>
        <v>3.498397343924009E-2</v>
      </c>
      <c r="G153" s="59">
        <f t="shared" si="85"/>
        <v>0.21622866577306876</v>
      </c>
      <c r="H153" s="59">
        <f t="shared" si="85"/>
        <v>0</v>
      </c>
      <c r="I153" s="59">
        <f t="shared" si="85"/>
        <v>-1.4040319523212719E-2</v>
      </c>
      <c r="J153" s="59">
        <f t="shared" si="85"/>
        <v>2.6554783117072045E-3</v>
      </c>
      <c r="K153" s="59">
        <f t="shared" si="85"/>
        <v>-1.0744479299818366E-2</v>
      </c>
      <c r="L153" s="59"/>
    </row>
    <row r="154" spans="1:12" x14ac:dyDescent="0.2">
      <c r="A154" s="60" t="s">
        <v>431</v>
      </c>
      <c r="B154" s="59">
        <f t="shared" si="84"/>
        <v>4.7761890757249681E-3</v>
      </c>
      <c r="C154" s="59">
        <f t="shared" ref="C154:K154" si="86">C76/C75-1</f>
        <v>0.10141495357172015</v>
      </c>
      <c r="D154" s="59">
        <f t="shared" si="86"/>
        <v>4.9447245478514201E-2</v>
      </c>
      <c r="E154" s="59">
        <f t="shared" si="86"/>
        <v>-6.2725984645881527E-2</v>
      </c>
      <c r="F154" s="59">
        <f t="shared" si="86"/>
        <v>-2.4618041020624148E-2</v>
      </c>
      <c r="G154" s="59">
        <f t="shared" si="86"/>
        <v>-4.4937120506201911E-2</v>
      </c>
      <c r="H154" s="59">
        <f t="shared" si="86"/>
        <v>1.0987069815977524E-3</v>
      </c>
      <c r="I154" s="59">
        <f t="shared" si="86"/>
        <v>-4.5876354734765146E-3</v>
      </c>
      <c r="J154" s="59">
        <f t="shared" si="86"/>
        <v>7.9453362669854588E-3</v>
      </c>
      <c r="K154" s="59">
        <f t="shared" si="86"/>
        <v>-6.5594445914956889E-2</v>
      </c>
      <c r="L154" s="59"/>
    </row>
    <row r="155" spans="1:12" x14ac:dyDescent="0.2">
      <c r="A155" s="60" t="s">
        <v>445</v>
      </c>
      <c r="B155" s="59">
        <f t="shared" si="84"/>
        <v>1.7677797641152182E-2</v>
      </c>
      <c r="C155" s="59">
        <f t="shared" ref="C155:K155" si="87">C77/C76-1</f>
        <v>-1.4718065321232654E-2</v>
      </c>
      <c r="D155" s="59">
        <f t="shared" si="87"/>
        <v>2.7327221438646632E-3</v>
      </c>
      <c r="E155" s="59">
        <f t="shared" si="87"/>
        <v>8.3698303140235408E-2</v>
      </c>
      <c r="F155" s="59">
        <f t="shared" si="87"/>
        <v>-1.6003816948784166E-2</v>
      </c>
      <c r="G155" s="59">
        <f t="shared" si="87"/>
        <v>1.2340152982550201E-2</v>
      </c>
      <c r="H155" s="59">
        <f t="shared" si="87"/>
        <v>1.0975011494225306E-3</v>
      </c>
      <c r="I155" s="59">
        <f t="shared" si="87"/>
        <v>1.7395884123780236E-2</v>
      </c>
      <c r="J155" s="59">
        <f t="shared" si="87"/>
        <v>0</v>
      </c>
      <c r="K155" s="59">
        <f t="shared" si="87"/>
        <v>1.4041156661065424E-2</v>
      </c>
      <c r="L155" s="59"/>
    </row>
    <row r="156" spans="1:12" x14ac:dyDescent="0.2">
      <c r="A156" s="60" t="s">
        <v>542</v>
      </c>
      <c r="B156" s="59">
        <f t="shared" si="84"/>
        <v>5.3533528099320327E-2</v>
      </c>
      <c r="C156" s="59">
        <f t="shared" ref="C156:K156" si="88">C78/C77-1</f>
        <v>4.7444855725552015E-2</v>
      </c>
      <c r="D156" s="59">
        <f t="shared" si="88"/>
        <v>1.3406593406593226E-2</v>
      </c>
      <c r="E156" s="59">
        <f t="shared" si="88"/>
        <v>0.20504328060676213</v>
      </c>
      <c r="F156" s="59">
        <f t="shared" si="88"/>
        <v>-1.7660011300658529E-2</v>
      </c>
      <c r="G156" s="59">
        <f t="shared" si="88"/>
        <v>-5.6243703860580196E-2</v>
      </c>
      <c r="H156" s="59">
        <f t="shared" si="88"/>
        <v>0</v>
      </c>
      <c r="I156" s="59">
        <f t="shared" si="88"/>
        <v>1.5600517098213196E-4</v>
      </c>
      <c r="J156" s="59">
        <f t="shared" si="88"/>
        <v>0</v>
      </c>
      <c r="K156" s="59">
        <f t="shared" si="88"/>
        <v>3.1888150513172953E-3</v>
      </c>
      <c r="L156" s="59"/>
    </row>
    <row r="157" spans="1:12" x14ac:dyDescent="0.2">
      <c r="A157" s="60" t="s">
        <v>595</v>
      </c>
      <c r="B157" s="59">
        <f t="shared" si="84"/>
        <v>4.3406294907180509E-2</v>
      </c>
      <c r="C157" s="59">
        <f t="shared" ref="C157:K157" si="89">C79/C78-1</f>
        <v>4.8681086691146014E-2</v>
      </c>
      <c r="D157" s="59">
        <f t="shared" si="89"/>
        <v>6.0724354803731728E-3</v>
      </c>
      <c r="E157" s="59">
        <f t="shared" si="89"/>
        <v>5.9809934689773803E-2</v>
      </c>
      <c r="F157" s="59">
        <f t="shared" si="89"/>
        <v>-4.6175173441607709E-2</v>
      </c>
      <c r="G157" s="59">
        <f t="shared" si="89"/>
        <v>5.7765350277861671E-2</v>
      </c>
      <c r="H157" s="59">
        <f t="shared" si="89"/>
        <v>0</v>
      </c>
      <c r="I157" s="59">
        <f t="shared" si="89"/>
        <v>-7.367863962033816E-3</v>
      </c>
      <c r="J157" s="59">
        <f t="shared" si="89"/>
        <v>0</v>
      </c>
      <c r="K157" s="59">
        <f t="shared" si="89"/>
        <v>3.2749421721661509E-2</v>
      </c>
      <c r="L157" s="59"/>
    </row>
    <row r="158" spans="1:12" x14ac:dyDescent="0.2">
      <c r="A158" s="60" t="s">
        <v>657</v>
      </c>
      <c r="B158" s="59">
        <f t="shared" si="84"/>
        <v>1.8507626417214595E-2</v>
      </c>
      <c r="C158" s="59">
        <f t="shared" ref="C158:K163" si="90">C80/C79-1</f>
        <v>2.6229443267745012E-2</v>
      </c>
      <c r="D158" s="59">
        <f t="shared" si="90"/>
        <v>2.1556369907327344E-4</v>
      </c>
      <c r="E158" s="59">
        <f t="shared" si="90"/>
        <v>1.5744569738200376E-2</v>
      </c>
      <c r="F158" s="59">
        <f t="shared" si="90"/>
        <v>9.4733055195765914E-3</v>
      </c>
      <c r="G158" s="59">
        <f t="shared" si="90"/>
        <v>3.0797032974143601E-2</v>
      </c>
      <c r="H158" s="59">
        <f t="shared" si="90"/>
        <v>0</v>
      </c>
      <c r="I158" s="59">
        <f t="shared" si="90"/>
        <v>1.2473667163217961E-2</v>
      </c>
      <c r="J158" s="59">
        <f t="shared" si="90"/>
        <v>2.0905555998609326E-2</v>
      </c>
      <c r="K158" s="59">
        <f t="shared" si="90"/>
        <v>-1.105097539942268E-2</v>
      </c>
      <c r="L158" s="75"/>
    </row>
    <row r="159" spans="1:12" x14ac:dyDescent="0.2">
      <c r="A159" s="60" t="s">
        <v>676</v>
      </c>
      <c r="B159" s="59">
        <f t="shared" si="84"/>
        <v>1.0978061006863271E-2</v>
      </c>
      <c r="C159" s="59">
        <f t="shared" si="90"/>
        <v>2.0162539139064073E-2</v>
      </c>
      <c r="D159" s="59">
        <f t="shared" si="90"/>
        <v>-6.0933004926109202E-3</v>
      </c>
      <c r="E159" s="59">
        <f t="shared" si="90"/>
        <v>6.6079464091091111E-3</v>
      </c>
      <c r="F159" s="59">
        <f t="shared" si="90"/>
        <v>6.3689836538190603E-2</v>
      </c>
      <c r="G159" s="59">
        <f t="shared" si="90"/>
        <v>3.8992974712674933E-3</v>
      </c>
      <c r="H159" s="59">
        <f t="shared" si="90"/>
        <v>0</v>
      </c>
      <c r="I159" s="59">
        <f t="shared" si="90"/>
        <v>7.7117903371624053E-3</v>
      </c>
      <c r="J159" s="59">
        <f t="shared" si="90"/>
        <v>6.8258210813505471E-3</v>
      </c>
      <c r="K159" s="59">
        <f t="shared" si="90"/>
        <v>-7.9507956279296632E-3</v>
      </c>
    </row>
    <row r="160" spans="1:12" x14ac:dyDescent="0.2">
      <c r="A160" s="60" t="s">
        <v>677</v>
      </c>
      <c r="B160" s="59">
        <f t="shared" si="84"/>
        <v>-2.2364626020622391E-2</v>
      </c>
      <c r="C160" s="59">
        <f t="shared" si="90"/>
        <v>2.3262262118288746E-2</v>
      </c>
      <c r="D160" s="59">
        <f t="shared" si="90"/>
        <v>-3.7819608802525106E-3</v>
      </c>
      <c r="E160" s="59">
        <f t="shared" si="90"/>
        <v>-9.7798992690865338E-2</v>
      </c>
      <c r="F160" s="59">
        <f t="shared" si="90"/>
        <v>7.8872857666279383E-2</v>
      </c>
      <c r="G160" s="59">
        <f t="shared" si="90"/>
        <v>-3.1284240718948531E-2</v>
      </c>
      <c r="H160" s="59">
        <f t="shared" si="90"/>
        <v>0</v>
      </c>
      <c r="I160" s="59">
        <f t="shared" si="90"/>
        <v>-9.402036068987818E-3</v>
      </c>
      <c r="J160" s="59">
        <f t="shared" si="90"/>
        <v>0</v>
      </c>
      <c r="K160" s="59">
        <f t="shared" si="90"/>
        <v>-2.4682606428300335E-2</v>
      </c>
    </row>
    <row r="161" spans="1:11" x14ac:dyDescent="0.2">
      <c r="A161" s="750" t="s">
        <v>678</v>
      </c>
      <c r="B161" s="751">
        <f t="shared" si="84"/>
        <v>-1.5075571650028041E-2</v>
      </c>
      <c r="C161" s="751">
        <f t="shared" si="90"/>
        <v>-1.4317185525230425E-2</v>
      </c>
      <c r="D161" s="751">
        <f t="shared" si="90"/>
        <v>7.681131903822358E-3</v>
      </c>
      <c r="E161" s="751">
        <f t="shared" si="90"/>
        <v>-3.574640892954184E-2</v>
      </c>
      <c r="F161" s="751">
        <f t="shared" si="90"/>
        <v>1.0331222746418955E-2</v>
      </c>
      <c r="G161" s="751">
        <f t="shared" si="90"/>
        <v>-2.533086503602755E-2</v>
      </c>
      <c r="H161" s="751">
        <f t="shared" si="90"/>
        <v>0</v>
      </c>
      <c r="I161" s="751">
        <f t="shared" si="90"/>
        <v>5.982312196728401E-7</v>
      </c>
      <c r="J161" s="751">
        <f t="shared" si="90"/>
        <v>0</v>
      </c>
      <c r="K161" s="751">
        <f t="shared" si="90"/>
        <v>2.4451303583192141E-2</v>
      </c>
    </row>
    <row r="162" spans="1:11" x14ac:dyDescent="0.2">
      <c r="A162" s="750" t="s">
        <v>679</v>
      </c>
      <c r="B162" s="751">
        <f t="shared" si="84"/>
        <v>6.3369461392848159E-4</v>
      </c>
      <c r="C162" s="751">
        <f t="shared" si="90"/>
        <v>-4.796275674670003E-3</v>
      </c>
      <c r="D162" s="751">
        <f t="shared" si="90"/>
        <v>1.3967083939283587E-3</v>
      </c>
      <c r="E162" s="751">
        <f t="shared" si="90"/>
        <v>1.5610408605537529E-4</v>
      </c>
      <c r="F162" s="751">
        <f t="shared" si="90"/>
        <v>1.2850652136991325E-2</v>
      </c>
      <c r="G162" s="751">
        <f t="shared" si="90"/>
        <v>3.7688108387152752E-3</v>
      </c>
      <c r="H162" s="751">
        <f t="shared" si="90"/>
        <v>0</v>
      </c>
      <c r="I162" s="751">
        <f t="shared" si="90"/>
        <v>0</v>
      </c>
      <c r="J162" s="751">
        <f t="shared" si="90"/>
        <v>0</v>
      </c>
      <c r="K162" s="751">
        <f t="shared" si="90"/>
        <v>1.4202169338886295E-2</v>
      </c>
    </row>
    <row r="163" spans="1:11" x14ac:dyDescent="0.2">
      <c r="A163" s="298" t="s">
        <v>680</v>
      </c>
      <c r="B163" s="493">
        <f t="shared" si="84"/>
        <v>7.550963313881276E-3</v>
      </c>
      <c r="C163" s="493">
        <f t="shared" si="90"/>
        <v>1.3319853415418192E-2</v>
      </c>
      <c r="D163" s="493">
        <f t="shared" si="90"/>
        <v>5.6840876271238017E-3</v>
      </c>
      <c r="E163" s="493">
        <f t="shared" si="90"/>
        <v>4.6781429701625576E-4</v>
      </c>
      <c r="F163" s="493">
        <f t="shared" si="90"/>
        <v>-8.0663122454934788E-2</v>
      </c>
      <c r="G163" s="493">
        <f t="shared" si="90"/>
        <v>2.7882075887081248E-2</v>
      </c>
      <c r="H163" s="493">
        <f t="shared" si="90"/>
        <v>0</v>
      </c>
      <c r="I163" s="493">
        <f t="shared" si="90"/>
        <v>0</v>
      </c>
      <c r="J163" s="493">
        <f t="shared" si="90"/>
        <v>0</v>
      </c>
      <c r="K163" s="493">
        <f t="shared" si="90"/>
        <v>9.6388770325992468E-3</v>
      </c>
    </row>
    <row r="164" spans="1:11" x14ac:dyDescent="0.2">
      <c r="A164" s="255" t="s">
        <v>272</v>
      </c>
      <c r="B164" s="255"/>
      <c r="C164" s="255"/>
      <c r="D164" s="255"/>
      <c r="E164" s="255"/>
      <c r="F164" s="255"/>
      <c r="G164" s="255"/>
      <c r="H164" s="75"/>
      <c r="I164" s="75"/>
      <c r="J164" s="75"/>
      <c r="K164" s="75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8"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>
    <pageSetUpPr fitToPage="1"/>
  </sheetPr>
  <dimension ref="A1:AK163"/>
  <sheetViews>
    <sheetView view="pageBreakPreview" zoomScale="80" zoomScaleNormal="80" zoomScaleSheetLayoutView="80" zoomScalePageLayoutView="80" workbookViewId="0">
      <pane xSplit="1" ySplit="15" topLeftCell="B16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Row="1" x14ac:dyDescent="0.2"/>
  <cols>
    <col min="1" max="1" width="14.28515625" customWidth="1"/>
    <col min="2" max="2" width="10.7109375" customWidth="1"/>
    <col min="3" max="3" width="10.28515625" customWidth="1"/>
    <col min="4" max="4" width="10.7109375" customWidth="1"/>
    <col min="5" max="5" width="11.7109375" customWidth="1"/>
    <col min="6" max="6" width="11" customWidth="1"/>
    <col min="7" max="7" width="11.28515625" customWidth="1"/>
    <col min="8" max="8" width="11" customWidth="1"/>
    <col min="9" max="9" width="11.28515625" customWidth="1"/>
    <col min="10" max="10" width="11" customWidth="1"/>
    <col min="11" max="11" width="10.7109375" customWidth="1"/>
    <col min="12" max="12" width="11" customWidth="1"/>
    <col min="13" max="13" width="13.28515625" bestFit="1" customWidth="1"/>
  </cols>
  <sheetData>
    <row r="1" spans="1:13" s="32" customFormat="1" ht="25.15" customHeight="1" x14ac:dyDescent="0.2">
      <c r="A1" s="73" t="str">
        <f>Index!B73</f>
        <v>Table 8c    Ebeye: Consumer price index (CPI) by major groups, 2005-2019 qtr2</v>
      </c>
      <c r="L1"/>
    </row>
    <row r="2" spans="1:13" s="32" customFormat="1" ht="15" x14ac:dyDescent="0.2">
      <c r="A2" s="73"/>
      <c r="B2" s="32" t="s">
        <v>312</v>
      </c>
      <c r="L2" s="52"/>
    </row>
    <row r="3" spans="1:13" ht="48.75" customHeight="1" x14ac:dyDescent="0.2">
      <c r="A3" s="55"/>
      <c r="B3" s="185" t="s">
        <v>88</v>
      </c>
      <c r="C3" s="185" t="s">
        <v>278</v>
      </c>
      <c r="D3" s="185" t="s">
        <v>311</v>
      </c>
      <c r="E3" s="185" t="s">
        <v>279</v>
      </c>
      <c r="F3" s="185" t="s">
        <v>68</v>
      </c>
      <c r="G3" s="185" t="s">
        <v>281</v>
      </c>
      <c r="H3" s="185" t="s">
        <v>71</v>
      </c>
      <c r="I3" s="185" t="s">
        <v>72</v>
      </c>
      <c r="J3" s="185" t="s">
        <v>73</v>
      </c>
      <c r="K3" s="185" t="s">
        <v>280</v>
      </c>
      <c r="L3" s="186" t="s">
        <v>769</v>
      </c>
      <c r="M3" s="32"/>
    </row>
    <row r="4" spans="1:13" s="4" customFormat="1" ht="20.100000000000001" hidden="1" customHeight="1" outlineLevel="1" x14ac:dyDescent="0.2">
      <c r="A4" s="62" t="s">
        <v>317</v>
      </c>
      <c r="B4" s="56">
        <f>SUM(C4:L4)</f>
        <v>100.00000000000001</v>
      </c>
      <c r="C4" s="56">
        <v>73.400000000000006</v>
      </c>
      <c r="D4" s="56">
        <v>0</v>
      </c>
      <c r="E4" s="56">
        <v>1.9</v>
      </c>
      <c r="F4" s="56">
        <v>2.4</v>
      </c>
      <c r="G4" s="56">
        <v>9</v>
      </c>
      <c r="H4" s="56">
        <v>0</v>
      </c>
      <c r="I4" s="56">
        <v>0</v>
      </c>
      <c r="J4" s="56">
        <v>0</v>
      </c>
      <c r="K4" s="56"/>
      <c r="L4" s="56">
        <v>13.3</v>
      </c>
      <c r="M4" s="32"/>
    </row>
    <row r="5" spans="1:13" hidden="1" outlineLevel="1" x14ac:dyDescent="0.2">
      <c r="A5" s="36" t="s">
        <v>76</v>
      </c>
      <c r="B5" s="54">
        <v>100</v>
      </c>
      <c r="C5" s="54">
        <v>100</v>
      </c>
      <c r="D5" s="183"/>
      <c r="E5" s="54">
        <v>100</v>
      </c>
      <c r="F5" s="54">
        <v>100</v>
      </c>
      <c r="G5" s="54">
        <v>100</v>
      </c>
      <c r="H5" s="54"/>
      <c r="I5" s="183"/>
      <c r="J5" s="183"/>
      <c r="L5" s="54">
        <v>100</v>
      </c>
      <c r="M5" s="32"/>
    </row>
    <row r="6" spans="1:13" hidden="1" outlineLevel="1" x14ac:dyDescent="0.2">
      <c r="A6" s="36" t="s">
        <v>84</v>
      </c>
      <c r="B6" s="54">
        <v>103.08</v>
      </c>
      <c r="C6" s="54">
        <v>102.64</v>
      </c>
      <c r="D6" s="183"/>
      <c r="E6" s="54">
        <v>110.11</v>
      </c>
      <c r="F6" s="54">
        <v>100</v>
      </c>
      <c r="G6" s="54">
        <v>109.97</v>
      </c>
      <c r="H6" s="54"/>
      <c r="I6" s="183"/>
      <c r="J6" s="183"/>
      <c r="L6" s="54">
        <v>100.04</v>
      </c>
      <c r="M6" s="32"/>
    </row>
    <row r="7" spans="1:13" hidden="1" outlineLevel="1" x14ac:dyDescent="0.2">
      <c r="A7" s="36" t="s">
        <v>85</v>
      </c>
      <c r="B7" s="54">
        <v>101.18</v>
      </c>
      <c r="C7" s="54">
        <v>98.43</v>
      </c>
      <c r="D7" s="183"/>
      <c r="E7" s="54">
        <v>120.53</v>
      </c>
      <c r="F7" s="54">
        <v>100</v>
      </c>
      <c r="G7" s="54">
        <v>117.11</v>
      </c>
      <c r="H7" s="54"/>
      <c r="I7" s="183"/>
      <c r="J7" s="183"/>
      <c r="L7" s="54">
        <v>103.07</v>
      </c>
      <c r="M7" s="32"/>
    </row>
    <row r="8" spans="1:13" hidden="1" outlineLevel="1" x14ac:dyDescent="0.2">
      <c r="A8" s="36" t="s">
        <v>86</v>
      </c>
      <c r="B8" s="54">
        <v>101.85746202954985</v>
      </c>
      <c r="C8" s="54">
        <v>99.61</v>
      </c>
      <c r="D8" s="183"/>
      <c r="E8" s="54">
        <v>123.64</v>
      </c>
      <c r="F8" s="54">
        <v>105.03</v>
      </c>
      <c r="G8" s="54">
        <v>117.33</v>
      </c>
      <c r="H8" s="54"/>
      <c r="I8" s="183"/>
      <c r="J8" s="183"/>
      <c r="L8" s="54">
        <v>100.13</v>
      </c>
      <c r="M8" s="32"/>
    </row>
    <row r="9" spans="1:13" hidden="1" outlineLevel="1" x14ac:dyDescent="0.2">
      <c r="A9" s="36" t="s">
        <v>77</v>
      </c>
      <c r="B9" s="54">
        <v>101.71381841863476</v>
      </c>
      <c r="C9" s="54">
        <v>100.5</v>
      </c>
      <c r="D9" s="183"/>
      <c r="E9" s="54">
        <v>121.05</v>
      </c>
      <c r="F9" s="54">
        <v>95.83</v>
      </c>
      <c r="G9" s="54">
        <v>111.77</v>
      </c>
      <c r="H9" s="54"/>
      <c r="I9" s="183"/>
      <c r="J9" s="183"/>
      <c r="L9" s="54">
        <v>99.92</v>
      </c>
      <c r="M9" s="32"/>
    </row>
    <row r="10" spans="1:13" hidden="1" outlineLevel="1" x14ac:dyDescent="0.2">
      <c r="A10" s="36" t="s">
        <v>262</v>
      </c>
      <c r="B10" s="54">
        <v>104.92697613918736</v>
      </c>
      <c r="C10" s="54">
        <v>105.16087847875528</v>
      </c>
      <c r="D10" s="183"/>
      <c r="E10" s="54">
        <v>139.37383143172616</v>
      </c>
      <c r="F10" s="54">
        <v>95.833333333333329</v>
      </c>
      <c r="G10" s="54">
        <v>122.05882352941175</v>
      </c>
      <c r="H10" s="54"/>
      <c r="I10" s="183"/>
      <c r="J10" s="183"/>
      <c r="L10" s="54">
        <v>88.763115946850561</v>
      </c>
      <c r="M10" s="32"/>
    </row>
    <row r="11" spans="1:13" hidden="1" outlineLevel="1" x14ac:dyDescent="0.2">
      <c r="A11" s="36" t="s">
        <v>275</v>
      </c>
      <c r="B11" s="54">
        <v>106.86192067358797</v>
      </c>
      <c r="C11" s="54">
        <v>106.66249551389959</v>
      </c>
      <c r="D11" s="183"/>
      <c r="E11" s="54">
        <v>144.0081339712919</v>
      </c>
      <c r="F11" s="54">
        <v>87.083333333333329</v>
      </c>
      <c r="G11" s="54">
        <v>132.66666666666666</v>
      </c>
      <c r="H11" s="54"/>
      <c r="I11" s="183"/>
      <c r="J11" s="183"/>
      <c r="L11" s="54">
        <v>88.763115946850561</v>
      </c>
      <c r="M11" s="32"/>
    </row>
    <row r="12" spans="1:13" hidden="1" outlineLevel="1" x14ac:dyDescent="0.2">
      <c r="A12" s="36" t="s">
        <v>276</v>
      </c>
      <c r="B12" s="54">
        <v>107.81457505521723</v>
      </c>
      <c r="C12" s="54">
        <v>108.78397223574321</v>
      </c>
      <c r="D12" s="183"/>
      <c r="E12" s="54">
        <v>142.68536375904796</v>
      </c>
      <c r="F12" s="54">
        <v>86.494974874371849</v>
      </c>
      <c r="G12" s="54">
        <v>125</v>
      </c>
      <c r="H12" s="54"/>
      <c r="I12" s="183"/>
      <c r="J12" s="183"/>
      <c r="L12" s="54">
        <v>89.701038539660672</v>
      </c>
      <c r="M12" s="32"/>
    </row>
    <row r="13" spans="1:13" hidden="1" outlineLevel="1" x14ac:dyDescent="0.2">
      <c r="A13" s="36" t="s">
        <v>274</v>
      </c>
      <c r="B13" s="54">
        <v>107.0712290535453</v>
      </c>
      <c r="C13" s="54">
        <v>107.62888849716268</v>
      </c>
      <c r="D13" s="183"/>
      <c r="E13" s="54">
        <v>142.68568273831431</v>
      </c>
      <c r="F13" s="54">
        <v>86.532663316582926</v>
      </c>
      <c r="G13" s="54">
        <v>125</v>
      </c>
      <c r="H13" s="54"/>
      <c r="I13" s="183"/>
      <c r="J13" s="183"/>
      <c r="L13" s="54">
        <v>90.479797030089628</v>
      </c>
      <c r="M13" s="32"/>
    </row>
    <row r="14" spans="1:13" hidden="1" outlineLevel="1" x14ac:dyDescent="0.2">
      <c r="A14" s="580"/>
      <c r="B14" s="184"/>
      <c r="C14" s="184"/>
      <c r="D14" s="184"/>
      <c r="E14" s="184"/>
      <c r="F14" s="184"/>
      <c r="G14" s="184"/>
      <c r="H14" s="184"/>
      <c r="I14" s="184"/>
      <c r="J14" s="184"/>
      <c r="K14" s="52"/>
      <c r="L14" s="184"/>
      <c r="M14" s="32"/>
    </row>
    <row r="15" spans="1:13" s="4" customFormat="1" ht="20.100000000000001" customHeight="1" collapsed="1" x14ac:dyDescent="0.2">
      <c r="A15" s="62" t="s">
        <v>318</v>
      </c>
      <c r="B15" s="56">
        <f>SUM(C15:K15)</f>
        <v>100.04</v>
      </c>
      <c r="C15" s="56">
        <v>46.7</v>
      </c>
      <c r="D15" s="56">
        <v>1.45</v>
      </c>
      <c r="E15" s="56">
        <v>15.9</v>
      </c>
      <c r="F15" s="56">
        <v>6.1</v>
      </c>
      <c r="G15" s="56">
        <v>12.3</v>
      </c>
      <c r="H15" s="56">
        <v>0.89</v>
      </c>
      <c r="I15" s="56">
        <v>2.2000000000000002</v>
      </c>
      <c r="J15" s="56">
        <v>4.4000000000000004</v>
      </c>
      <c r="K15" s="56">
        <v>10.1</v>
      </c>
      <c r="L15" s="187">
        <f>B15-C15-E15-F15-G15</f>
        <v>19.040000000000003</v>
      </c>
      <c r="M15" s="32"/>
    </row>
    <row r="16" spans="1:13" s="4" customFormat="1" ht="19.5" customHeight="1" x14ac:dyDescent="0.2">
      <c r="A16" s="201" t="s">
        <v>322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/>
      <c r="M16" s="32"/>
    </row>
    <row r="17" spans="1:37" s="189" customFormat="1" x14ac:dyDescent="0.2">
      <c r="A17" s="581" t="s">
        <v>76</v>
      </c>
      <c r="B17" s="188">
        <f>(C17*C$15+E17*E$15+F17*F$15+G17*G$15+L17*L$15)/100</f>
        <v>92.191014593111035</v>
      </c>
      <c r="C17" s="188">
        <f t="shared" ref="C17:C23" si="0">C$25/C$12*C5</f>
        <v>91.925306591390438</v>
      </c>
      <c r="D17" s="190" t="s">
        <v>248</v>
      </c>
      <c r="E17" s="188">
        <f t="shared" ref="E17:G23" si="1">E$25/E$12*E5</f>
        <v>70.084273092557339</v>
      </c>
      <c r="F17" s="188">
        <f t="shared" si="1"/>
        <v>115.61365286855485</v>
      </c>
      <c r="G17" s="188">
        <f t="shared" si="1"/>
        <v>80</v>
      </c>
      <c r="H17" s="190" t="s">
        <v>248</v>
      </c>
      <c r="I17" s="190" t="s">
        <v>248</v>
      </c>
      <c r="J17" s="190" t="s">
        <v>248</v>
      </c>
      <c r="K17" s="190" t="s">
        <v>248</v>
      </c>
      <c r="L17" s="188">
        <f t="shared" ref="L17:L23" si="2">$K$25/$L$12*L5</f>
        <v>111.48142945500649</v>
      </c>
      <c r="M17" s="32"/>
    </row>
    <row r="18" spans="1:37" s="189" customFormat="1" x14ac:dyDescent="0.2">
      <c r="A18" s="581" t="s">
        <v>84</v>
      </c>
      <c r="B18" s="188">
        <f t="shared" ref="B18:B23" si="3">(C18*C$15+E18*E$15+F18*F$15+G18*G$15+L18*L$15)/100</f>
        <v>95.440479420217812</v>
      </c>
      <c r="C18" s="188">
        <f t="shared" si="0"/>
        <v>94.352134685403158</v>
      </c>
      <c r="D18" s="190" t="s">
        <v>248</v>
      </c>
      <c r="E18" s="188">
        <f t="shared" si="1"/>
        <v>77.169793102214882</v>
      </c>
      <c r="F18" s="188">
        <f t="shared" si="1"/>
        <v>115.61365286855485</v>
      </c>
      <c r="G18" s="188">
        <f t="shared" si="1"/>
        <v>87.975999999999999</v>
      </c>
      <c r="H18" s="190" t="s">
        <v>248</v>
      </c>
      <c r="I18" s="190" t="s">
        <v>248</v>
      </c>
      <c r="J18" s="190" t="s">
        <v>248</v>
      </c>
      <c r="K18" s="190" t="s">
        <v>248</v>
      </c>
      <c r="L18" s="188">
        <f t="shared" si="2"/>
        <v>111.52602202678851</v>
      </c>
      <c r="M18" s="32"/>
    </row>
    <row r="19" spans="1:37" s="189" customFormat="1" x14ac:dyDescent="0.2">
      <c r="A19" s="581" t="s">
        <v>85</v>
      </c>
      <c r="B19" s="188">
        <f t="shared" si="3"/>
        <v>96.140031508956824</v>
      </c>
      <c r="C19" s="188">
        <f t="shared" si="0"/>
        <v>90.482079277905626</v>
      </c>
      <c r="D19" s="190" t="s">
        <v>248</v>
      </c>
      <c r="E19" s="188">
        <f t="shared" si="1"/>
        <v>84.472574358459354</v>
      </c>
      <c r="F19" s="188">
        <f t="shared" si="1"/>
        <v>115.61365286855485</v>
      </c>
      <c r="G19" s="188">
        <f t="shared" si="1"/>
        <v>93.688000000000002</v>
      </c>
      <c r="H19" s="190" t="s">
        <v>248</v>
      </c>
      <c r="I19" s="190" t="s">
        <v>248</v>
      </c>
      <c r="J19" s="190" t="s">
        <v>248</v>
      </c>
      <c r="K19" s="190" t="s">
        <v>248</v>
      </c>
      <c r="L19" s="188">
        <f t="shared" si="2"/>
        <v>114.90390933927519</v>
      </c>
    </row>
    <row r="20" spans="1:37" s="189" customFormat="1" x14ac:dyDescent="0.2">
      <c r="A20" s="581" t="s">
        <v>86</v>
      </c>
      <c r="B20" s="188">
        <f t="shared" si="3"/>
        <v>96.745493910025232</v>
      </c>
      <c r="C20" s="188">
        <f t="shared" si="0"/>
        <v>91.566797895684019</v>
      </c>
      <c r="D20" s="190" t="s">
        <v>248</v>
      </c>
      <c r="E20" s="188">
        <f t="shared" si="1"/>
        <v>86.652195251637892</v>
      </c>
      <c r="F20" s="188">
        <f t="shared" si="1"/>
        <v>121.42901960784316</v>
      </c>
      <c r="G20" s="188">
        <f t="shared" si="1"/>
        <v>93.864000000000004</v>
      </c>
      <c r="H20" s="190" t="s">
        <v>248</v>
      </c>
      <c r="I20" s="190" t="s">
        <v>248</v>
      </c>
      <c r="J20" s="190" t="s">
        <v>248</v>
      </c>
      <c r="K20" s="190" t="s">
        <v>248</v>
      </c>
      <c r="L20" s="188">
        <f t="shared" si="2"/>
        <v>111.62635531329801</v>
      </c>
    </row>
    <row r="21" spans="1:37" s="189" customFormat="1" x14ac:dyDescent="0.2">
      <c r="A21" s="581" t="s">
        <v>77</v>
      </c>
      <c r="B21" s="188">
        <f t="shared" si="3"/>
        <v>95.598446462136963</v>
      </c>
      <c r="C21" s="188">
        <f t="shared" si="0"/>
        <v>92.384933124347398</v>
      </c>
      <c r="D21" s="190" t="s">
        <v>248</v>
      </c>
      <c r="E21" s="188">
        <f t="shared" si="1"/>
        <v>84.837012578540651</v>
      </c>
      <c r="F21" s="188">
        <f t="shared" si="1"/>
        <v>110.79256354393611</v>
      </c>
      <c r="G21" s="188">
        <f t="shared" si="1"/>
        <v>89.415999999999997</v>
      </c>
      <c r="H21" s="190" t="s">
        <v>248</v>
      </c>
      <c r="I21" s="190" t="s">
        <v>248</v>
      </c>
      <c r="J21" s="190" t="s">
        <v>248</v>
      </c>
      <c r="K21" s="190" t="s">
        <v>248</v>
      </c>
      <c r="L21" s="188">
        <f t="shared" si="2"/>
        <v>111.3922443114425</v>
      </c>
    </row>
    <row r="22" spans="1:37" s="189" customFormat="1" x14ac:dyDescent="0.2">
      <c r="A22" s="581" t="s">
        <v>262</v>
      </c>
      <c r="B22" s="188">
        <f t="shared" si="3"/>
        <v>98.28570616631383</v>
      </c>
      <c r="C22" s="188">
        <f t="shared" si="0"/>
        <v>96.669459955795318</v>
      </c>
      <c r="D22" s="190" t="s">
        <v>248</v>
      </c>
      <c r="E22" s="188">
        <f t="shared" si="1"/>
        <v>97.679136640171478</v>
      </c>
      <c r="F22" s="188">
        <f t="shared" si="1"/>
        <v>110.79641733236505</v>
      </c>
      <c r="G22" s="188">
        <f t="shared" si="1"/>
        <v>97.647058823529406</v>
      </c>
      <c r="H22" s="190" t="s">
        <v>248</v>
      </c>
      <c r="I22" s="190" t="s">
        <v>248</v>
      </c>
      <c r="J22" s="190" t="s">
        <v>248</v>
      </c>
      <c r="K22" s="190" t="s">
        <v>248</v>
      </c>
      <c r="L22" s="188">
        <f t="shared" si="2"/>
        <v>98.95439048635383</v>
      </c>
    </row>
    <row r="23" spans="1:37" s="189" customFormat="1" x14ac:dyDescent="0.2">
      <c r="A23" s="581" t="s">
        <v>275</v>
      </c>
      <c r="B23" s="188">
        <f t="shared" si="3"/>
        <v>99.873479852829149</v>
      </c>
      <c r="C23" s="188">
        <f t="shared" si="0"/>
        <v>98.049826019180273</v>
      </c>
      <c r="D23" s="190" t="s">
        <v>248</v>
      </c>
      <c r="E23" s="188">
        <f t="shared" si="1"/>
        <v>100.92705388793605</v>
      </c>
      <c r="F23" s="188">
        <f t="shared" si="1"/>
        <v>100.68022270636651</v>
      </c>
      <c r="G23" s="188">
        <f t="shared" si="1"/>
        <v>106.13333333333333</v>
      </c>
      <c r="H23" s="190" t="s">
        <v>248</v>
      </c>
      <c r="I23" s="190" t="s">
        <v>248</v>
      </c>
      <c r="J23" s="190" t="s">
        <v>248</v>
      </c>
      <c r="K23" s="190" t="s">
        <v>248</v>
      </c>
      <c r="L23" s="188">
        <f t="shared" si="2"/>
        <v>98.95439048635383</v>
      </c>
    </row>
    <row r="24" spans="1:37" s="189" customFormat="1" ht="19.5" customHeight="1" x14ac:dyDescent="0.2">
      <c r="A24" s="201" t="s">
        <v>319</v>
      </c>
      <c r="B24" s="188"/>
      <c r="C24" s="188"/>
      <c r="D24" s="190"/>
      <c r="E24" s="188"/>
      <c r="F24" s="188"/>
      <c r="G24" s="188"/>
      <c r="H24" s="190"/>
      <c r="I24" s="190"/>
      <c r="J24" s="190"/>
      <c r="K24" s="190"/>
      <c r="L24" s="188"/>
    </row>
    <row r="25" spans="1:37" s="18" customFormat="1" hidden="1" outlineLevel="1" x14ac:dyDescent="0.2">
      <c r="A25" s="573" t="s">
        <v>276</v>
      </c>
      <c r="B25" s="182">
        <v>100</v>
      </c>
      <c r="C25" s="182">
        <v>100</v>
      </c>
      <c r="D25" s="182">
        <v>100</v>
      </c>
      <c r="E25" s="182">
        <v>100</v>
      </c>
      <c r="F25" s="182">
        <v>100</v>
      </c>
      <c r="G25" s="182">
        <v>100</v>
      </c>
      <c r="H25" s="182">
        <v>100</v>
      </c>
      <c r="I25" s="182">
        <v>100</v>
      </c>
      <c r="J25" s="182">
        <v>100</v>
      </c>
      <c r="K25" s="182">
        <v>100</v>
      </c>
      <c r="M25" s="275"/>
      <c r="N25" s="275"/>
      <c r="O25" s="275"/>
      <c r="P25" s="275"/>
      <c r="Q25" s="275"/>
      <c r="R25" s="189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</row>
    <row r="26" spans="1:37" s="4" customFormat="1" hidden="1" outlineLevel="1" x14ac:dyDescent="0.2">
      <c r="A26" s="572" t="s">
        <v>274</v>
      </c>
      <c r="B26" s="177">
        <v>100.41</v>
      </c>
      <c r="C26" s="177">
        <v>100.1</v>
      </c>
      <c r="D26" s="177">
        <v>101.48</v>
      </c>
      <c r="E26" s="177">
        <v>100</v>
      </c>
      <c r="F26" s="177">
        <v>101.8</v>
      </c>
      <c r="G26" s="177">
        <v>101.9</v>
      </c>
      <c r="H26" s="177">
        <v>100</v>
      </c>
      <c r="I26" s="177">
        <v>100</v>
      </c>
      <c r="J26" s="177">
        <v>100</v>
      </c>
      <c r="K26" s="177">
        <v>100.5</v>
      </c>
      <c r="L26"/>
      <c r="M26" s="276"/>
      <c r="N26" s="276"/>
      <c r="O26" s="276"/>
      <c r="P26" s="276"/>
      <c r="Q26" s="276"/>
      <c r="R26" s="18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</row>
    <row r="27" spans="1:37" s="4" customFormat="1" hidden="1" outlineLevel="1" x14ac:dyDescent="0.2">
      <c r="A27" s="572" t="s">
        <v>288</v>
      </c>
      <c r="B27" s="177">
        <v>102.16</v>
      </c>
      <c r="C27" s="177">
        <v>102.28</v>
      </c>
      <c r="D27" s="177">
        <v>101.48</v>
      </c>
      <c r="E27" s="177">
        <v>100</v>
      </c>
      <c r="F27" s="177">
        <v>101.73</v>
      </c>
      <c r="G27" s="177">
        <v>105.07</v>
      </c>
      <c r="H27" s="177">
        <v>100</v>
      </c>
      <c r="I27" s="177">
        <v>100</v>
      </c>
      <c r="J27" s="177">
        <v>100</v>
      </c>
      <c r="K27" s="177">
        <v>101.08</v>
      </c>
      <c r="L27"/>
      <c r="M27" s="191"/>
      <c r="N27" s="191"/>
      <c r="O27" s="191"/>
      <c r="P27" s="191"/>
      <c r="Q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</row>
    <row r="28" spans="1:37" s="4" customFormat="1" hidden="1" outlineLevel="1" x14ac:dyDescent="0.2">
      <c r="A28" s="572" t="s">
        <v>310</v>
      </c>
      <c r="B28" s="177">
        <v>104.33</v>
      </c>
      <c r="C28" s="177">
        <v>106.25</v>
      </c>
      <c r="D28" s="177">
        <v>101.52</v>
      </c>
      <c r="E28" s="177">
        <v>99.52</v>
      </c>
      <c r="F28" s="177">
        <v>97.09</v>
      </c>
      <c r="G28" s="177">
        <v>110.49</v>
      </c>
      <c r="H28" s="177">
        <v>100</v>
      </c>
      <c r="I28" s="177">
        <v>100</v>
      </c>
      <c r="J28" s="177">
        <v>100</v>
      </c>
      <c r="K28" s="177">
        <v>103.59</v>
      </c>
      <c r="L28"/>
      <c r="M28" s="191"/>
      <c r="N28" s="191"/>
      <c r="O28" s="191"/>
      <c r="P28" s="191"/>
      <c r="Q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</row>
    <row r="29" spans="1:37" s="4" customFormat="1" hidden="1" outlineLevel="1" x14ac:dyDescent="0.2">
      <c r="A29" s="572" t="s">
        <v>309</v>
      </c>
      <c r="B29" s="177">
        <v>107.02</v>
      </c>
      <c r="C29" s="177">
        <v>108.33</v>
      </c>
      <c r="D29" s="177">
        <v>101.52</v>
      </c>
      <c r="E29" s="177">
        <v>103.1</v>
      </c>
      <c r="F29" s="177">
        <v>101.17</v>
      </c>
      <c r="G29" s="177">
        <v>120.07</v>
      </c>
      <c r="H29" s="177">
        <v>100</v>
      </c>
      <c r="I29" s="177">
        <v>100</v>
      </c>
      <c r="J29" s="177">
        <v>100</v>
      </c>
      <c r="K29" s="177">
        <v>101.45</v>
      </c>
      <c r="L29"/>
      <c r="M29" s="191"/>
      <c r="N29" s="191"/>
      <c r="O29" s="191"/>
      <c r="P29" s="191"/>
      <c r="Q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</row>
    <row r="30" spans="1:37" s="4" customFormat="1" hidden="1" outlineLevel="1" x14ac:dyDescent="0.2">
      <c r="A30" s="574" t="s">
        <v>308</v>
      </c>
      <c r="B30" s="177">
        <v>111.52054225117695</v>
      </c>
      <c r="C30" s="177">
        <v>111.82621061086702</v>
      </c>
      <c r="D30" s="177">
        <v>101.52</v>
      </c>
      <c r="E30" s="177">
        <v>103.41600449546355</v>
      </c>
      <c r="F30" s="177">
        <v>101.19897224468883</v>
      </c>
      <c r="G30" s="177">
        <v>135.37518965306342</v>
      </c>
      <c r="H30" s="177">
        <v>100</v>
      </c>
      <c r="I30" s="177">
        <v>107.85255545623018</v>
      </c>
      <c r="J30" s="177">
        <v>100.00467081381107</v>
      </c>
      <c r="K30" s="177">
        <v>108.1830065359477</v>
      </c>
      <c r="L30"/>
      <c r="M30" s="191"/>
      <c r="N30" s="191"/>
      <c r="O30" s="191"/>
      <c r="P30" s="191"/>
      <c r="Q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</row>
    <row r="31" spans="1:37" s="4" customFormat="1" hidden="1" outlineLevel="1" x14ac:dyDescent="0.2">
      <c r="A31" s="574" t="s">
        <v>307</v>
      </c>
      <c r="B31" s="177">
        <v>118.90541180128892</v>
      </c>
      <c r="C31" s="177">
        <v>116.55805375253779</v>
      </c>
      <c r="D31" s="177">
        <v>102.75822173256903</v>
      </c>
      <c r="E31" s="177">
        <v>120.63985802877788</v>
      </c>
      <c r="F31" s="177">
        <v>115.26901529296536</v>
      </c>
      <c r="G31" s="177">
        <v>145.52567566742508</v>
      </c>
      <c r="H31" s="177">
        <v>100</v>
      </c>
      <c r="I31" s="177">
        <v>107.85255545623018</v>
      </c>
      <c r="J31" s="177">
        <v>100.00467081381107</v>
      </c>
      <c r="K31" s="177">
        <v>111.35138499844382</v>
      </c>
      <c r="L3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</row>
    <row r="32" spans="1:37" s="4" customFormat="1" hidden="1" outlineLevel="1" x14ac:dyDescent="0.2">
      <c r="A32" s="574" t="s">
        <v>315</v>
      </c>
      <c r="B32" s="177">
        <v>128.4918854257175</v>
      </c>
      <c r="C32" s="177">
        <v>126.07310157958491</v>
      </c>
      <c r="D32" s="177">
        <v>94.602807309349259</v>
      </c>
      <c r="E32" s="177">
        <v>143.51452347739649</v>
      </c>
      <c r="F32" s="177">
        <v>129.90673755490798</v>
      </c>
      <c r="G32" s="177">
        <v>149.74725945112448</v>
      </c>
      <c r="H32" s="177">
        <v>100</v>
      </c>
      <c r="I32" s="177">
        <v>108.02852786122988</v>
      </c>
      <c r="J32" s="177">
        <v>100.00467081381107</v>
      </c>
      <c r="K32" s="177">
        <v>113.48397136632431</v>
      </c>
      <c r="L32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</row>
    <row r="33" spans="1:37" s="4" customFormat="1" hidden="1" outlineLevel="1" x14ac:dyDescent="0.2">
      <c r="A33" s="574" t="s">
        <v>316</v>
      </c>
      <c r="B33" s="177">
        <v>120.10537136636269</v>
      </c>
      <c r="C33" s="177">
        <v>126.26128359269373</v>
      </c>
      <c r="D33" s="177">
        <v>97.510389842844987</v>
      </c>
      <c r="E33" s="177">
        <v>118.14600825903223</v>
      </c>
      <c r="F33" s="177">
        <v>118.24634919565702</v>
      </c>
      <c r="G33" s="177">
        <v>119.89893837263075</v>
      </c>
      <c r="H33" s="177">
        <v>100</v>
      </c>
      <c r="I33" s="177">
        <v>108.02852786122988</v>
      </c>
      <c r="J33" s="177">
        <v>100.00467081381107</v>
      </c>
      <c r="K33" s="177">
        <v>112.48054777466541</v>
      </c>
      <c r="L33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</row>
    <row r="34" spans="1:37" s="4" customFormat="1" hidden="1" outlineLevel="1" x14ac:dyDescent="0.2">
      <c r="A34" s="574" t="s">
        <v>314</v>
      </c>
      <c r="B34" s="177">
        <v>114.46169499678466</v>
      </c>
      <c r="C34" s="177">
        <v>126.04643385688183</v>
      </c>
      <c r="D34" s="177">
        <v>97.510389842844987</v>
      </c>
      <c r="E34" s="177">
        <v>91.42717057612029</v>
      </c>
      <c r="F34" s="177">
        <v>114.51224778482201</v>
      </c>
      <c r="G34" s="177">
        <v>109.01761736523505</v>
      </c>
      <c r="H34" s="177">
        <v>100</v>
      </c>
      <c r="I34" s="177">
        <v>108.02852786122988</v>
      </c>
      <c r="J34" s="177">
        <v>100.00467081381107</v>
      </c>
      <c r="K34" s="177">
        <v>115.09492685963272</v>
      </c>
      <c r="L34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</row>
    <row r="35" spans="1:37" s="4" customFormat="1" hidden="1" outlineLevel="1" x14ac:dyDescent="0.2">
      <c r="A35" s="575" t="s">
        <v>439</v>
      </c>
      <c r="B35" s="177">
        <v>116.82605507119045</v>
      </c>
      <c r="C35" s="177">
        <v>127.40059041571763</v>
      </c>
      <c r="D35" s="177">
        <v>98.857806138855224</v>
      </c>
      <c r="E35" s="177">
        <v>92.224488941016418</v>
      </c>
      <c r="F35" s="177">
        <v>114.51224778482201</v>
      </c>
      <c r="G35" s="177">
        <v>119.42950543634099</v>
      </c>
      <c r="H35" s="177">
        <v>100</v>
      </c>
      <c r="I35" s="177">
        <v>107.76256722251789</v>
      </c>
      <c r="J35" s="177">
        <v>100.00467081381107</v>
      </c>
      <c r="K35" s="177">
        <v>118.17366946778711</v>
      </c>
      <c r="L35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</row>
    <row r="36" spans="1:37" s="4" customFormat="1" hidden="1" outlineLevel="1" x14ac:dyDescent="0.2">
      <c r="A36" s="575" t="s">
        <v>440</v>
      </c>
      <c r="B36" s="177">
        <v>118.77196400798672</v>
      </c>
      <c r="C36" s="177">
        <v>130.19668542884065</v>
      </c>
      <c r="D36" s="177">
        <v>100.20522243486548</v>
      </c>
      <c r="E36" s="177">
        <v>93.021807305912546</v>
      </c>
      <c r="F36" s="177">
        <v>114.51224778482201</v>
      </c>
      <c r="G36" s="177">
        <v>121.72100469595763</v>
      </c>
      <c r="H36" s="177">
        <v>100</v>
      </c>
      <c r="I36" s="177">
        <v>107.76256722251789</v>
      </c>
      <c r="J36" s="177">
        <v>100.00467081381107</v>
      </c>
      <c r="K36" s="177">
        <v>120.29007158418921</v>
      </c>
      <c r="L36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</row>
    <row r="37" spans="1:37" s="4" customFormat="1" ht="18" hidden="1" customHeight="1" outlineLevel="1" x14ac:dyDescent="0.2">
      <c r="A37" s="575" t="s">
        <v>441</v>
      </c>
      <c r="B37" s="177">
        <v>119.59696992086297</v>
      </c>
      <c r="C37" s="177">
        <v>134.2564771982376</v>
      </c>
      <c r="D37" s="177">
        <v>100.41797237634076</v>
      </c>
      <c r="E37" s="177">
        <v>93.42641662541206</v>
      </c>
      <c r="F37" s="177">
        <v>114.51224778482201</v>
      </c>
      <c r="G37" s="177">
        <v>123.16198128483936</v>
      </c>
      <c r="H37" s="177">
        <v>100</v>
      </c>
      <c r="I37" s="177">
        <v>71.904358394630663</v>
      </c>
      <c r="J37" s="177">
        <v>100.00467081381107</v>
      </c>
      <c r="K37" s="177">
        <v>115.09492685963272</v>
      </c>
      <c r="L37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</row>
    <row r="38" spans="1:37" s="4" customFormat="1" hidden="1" outlineLevel="1" x14ac:dyDescent="0.2">
      <c r="A38" s="575" t="s">
        <v>450</v>
      </c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7" s="4" customFormat="1" hidden="1" outlineLevel="1" x14ac:dyDescent="0.2">
      <c r="A39" s="575" t="s">
        <v>451</v>
      </c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</row>
    <row r="40" spans="1:37" s="4" customFormat="1" hidden="1" outlineLevel="1" x14ac:dyDescent="0.2">
      <c r="A40" s="576" t="s">
        <v>541</v>
      </c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</row>
    <row r="41" spans="1:37" s="4" customFormat="1" hidden="1" outlineLevel="1" x14ac:dyDescent="0.2">
      <c r="A41" s="576" t="s">
        <v>589</v>
      </c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</row>
    <row r="42" spans="1:37" s="4" customFormat="1" hidden="1" outlineLevel="1" x14ac:dyDescent="0.2">
      <c r="A42" s="576" t="s">
        <v>588</v>
      </c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</row>
    <row r="43" spans="1:37" s="4" customFormat="1" hidden="1" outlineLevel="1" x14ac:dyDescent="0.2">
      <c r="A43" s="576" t="s">
        <v>587</v>
      </c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</row>
    <row r="44" spans="1:37" s="4" customFormat="1" hidden="1" outlineLevel="1" x14ac:dyDescent="0.2">
      <c r="A44" s="576" t="s">
        <v>591</v>
      </c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</row>
    <row r="45" spans="1:37" s="4" customFormat="1" hidden="1" outlineLevel="1" x14ac:dyDescent="0.2">
      <c r="A45" s="576" t="s">
        <v>592</v>
      </c>
      <c r="B45" s="177">
        <v>129.56737702147197</v>
      </c>
      <c r="C45" s="177">
        <v>143.07159540448328</v>
      </c>
      <c r="D45" s="177">
        <v>100.41797237634076</v>
      </c>
      <c r="E45" s="177">
        <v>125.87831725685838</v>
      </c>
      <c r="F45" s="177">
        <v>120.45651109352802</v>
      </c>
      <c r="G45" s="177">
        <v>121.72100469595763</v>
      </c>
      <c r="H45" s="177">
        <v>100</v>
      </c>
      <c r="I45" s="177">
        <v>71.904358394630663</v>
      </c>
      <c r="J45" s="177">
        <v>99.999999999999957</v>
      </c>
      <c r="K45" s="177">
        <v>120.29007158418921</v>
      </c>
      <c r="L45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</row>
    <row r="46" spans="1:37" s="4" customFormat="1" hidden="1" outlineLevel="1" x14ac:dyDescent="0.2">
      <c r="A46" s="576" t="s">
        <v>590</v>
      </c>
      <c r="B46" s="177">
        <v>133.22494383120448</v>
      </c>
      <c r="C46" s="177">
        <v>148.05670963785775</v>
      </c>
      <c r="D46" s="177">
        <v>98.290472961587795</v>
      </c>
      <c r="E46" s="177">
        <v>128.56147042093392</v>
      </c>
      <c r="F46" s="177">
        <v>119.55054303366819</v>
      </c>
      <c r="G46" s="177">
        <v>128.71262310521178</v>
      </c>
      <c r="H46" s="177">
        <v>100</v>
      </c>
      <c r="I46" s="177">
        <v>71.904358394630663</v>
      </c>
      <c r="J46" s="177">
        <v>99.999999999999957</v>
      </c>
      <c r="K46" s="177">
        <v>121.59726112667289</v>
      </c>
      <c r="L46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</row>
    <row r="47" spans="1:37" s="4" customFormat="1" ht="18" hidden="1" customHeight="1" outlineLevel="1" x14ac:dyDescent="0.2">
      <c r="A47" s="575" t="s">
        <v>652</v>
      </c>
      <c r="B47" s="177">
        <v>132.85609766882243</v>
      </c>
      <c r="C47" s="177">
        <v>147.26607677755501</v>
      </c>
      <c r="D47" s="177">
        <v>98.290472961587795</v>
      </c>
      <c r="E47" s="177">
        <v>128.56147042093392</v>
      </c>
      <c r="F47" s="177">
        <v>119.55054303366819</v>
      </c>
      <c r="G47" s="177">
        <v>128.71262310521178</v>
      </c>
      <c r="H47" s="177">
        <v>100</v>
      </c>
      <c r="I47" s="177">
        <v>71.904358394630663</v>
      </c>
      <c r="J47" s="177">
        <v>99.999999999999957</v>
      </c>
      <c r="K47" s="177">
        <v>121.59726112667289</v>
      </c>
      <c r="L47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</row>
    <row r="48" spans="1:37" s="4" customFormat="1" hidden="1" outlineLevel="1" x14ac:dyDescent="0.2">
      <c r="A48" s="576" t="s">
        <v>653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</row>
    <row r="49" spans="1:37" s="4" customFormat="1" hidden="1" outlineLevel="1" x14ac:dyDescent="0.2">
      <c r="A49" s="576" t="s">
        <v>654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</row>
    <row r="50" spans="1:37" s="4" customFormat="1" collapsed="1" x14ac:dyDescent="0.2">
      <c r="A50" s="576" t="s">
        <v>651</v>
      </c>
      <c r="B50" s="177">
        <v>135.66498505799802</v>
      </c>
      <c r="C50" s="177">
        <v>149.67810098239423</v>
      </c>
      <c r="D50" s="177">
        <v>95.099223839458318</v>
      </c>
      <c r="E50" s="177">
        <v>131.24462358500941</v>
      </c>
      <c r="F50" s="177">
        <v>124.94470138784979</v>
      </c>
      <c r="G50" s="177">
        <v>139.94994142508045</v>
      </c>
      <c r="H50" s="177">
        <v>100</v>
      </c>
      <c r="I50" s="177">
        <v>71.904358394630663</v>
      </c>
      <c r="J50" s="177">
        <v>100.00467081381107</v>
      </c>
      <c r="K50" s="177">
        <v>117.43851639653762</v>
      </c>
      <c r="L50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</row>
    <row r="51" spans="1:37" s="4" customFormat="1" x14ac:dyDescent="0.2">
      <c r="A51" s="577" t="s">
        <v>715</v>
      </c>
      <c r="B51" s="177">
        <v>135.84818245356161</v>
      </c>
      <c r="C51" s="177">
        <v>149.97287937336472</v>
      </c>
      <c r="D51" s="177">
        <v>95.099223839458318</v>
      </c>
      <c r="E51" s="177">
        <v>131.24462358500941</v>
      </c>
      <c r="F51" s="177">
        <v>124.94470138784979</v>
      </c>
      <c r="G51" s="177">
        <v>139.94994142508045</v>
      </c>
      <c r="H51" s="177">
        <v>100</v>
      </c>
      <c r="I51" s="177">
        <v>71.904358394630663</v>
      </c>
      <c r="J51" s="177">
        <v>100.00467081381107</v>
      </c>
      <c r="K51" s="177">
        <v>117.97285222332661</v>
      </c>
      <c r="L5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</row>
    <row r="52" spans="1:37" s="4" customFormat="1" x14ac:dyDescent="0.2">
      <c r="A52" s="577" t="s">
        <v>716</v>
      </c>
      <c r="B52" s="177">
        <v>136.19494053206597</v>
      </c>
      <c r="C52" s="177">
        <v>150.70593831468128</v>
      </c>
      <c r="D52" s="177">
        <v>95.1</v>
      </c>
      <c r="E52" s="177">
        <v>131.24462358500941</v>
      </c>
      <c r="F52" s="177">
        <v>124.94470138784979</v>
      </c>
      <c r="G52" s="177">
        <v>139.94994142508045</v>
      </c>
      <c r="H52" s="177">
        <v>100</v>
      </c>
      <c r="I52" s="177">
        <v>71.904358394630663</v>
      </c>
      <c r="J52" s="177">
        <v>100.00467081381107</v>
      </c>
      <c r="K52" s="177">
        <v>117.97</v>
      </c>
      <c r="L52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</row>
    <row r="53" spans="1:37" s="4" customFormat="1" x14ac:dyDescent="0.2">
      <c r="A53" s="577" t="s">
        <v>717</v>
      </c>
      <c r="B53" s="177">
        <v>135.53743036750774</v>
      </c>
      <c r="C53" s="177">
        <v>149.67040951234543</v>
      </c>
      <c r="D53" s="177">
        <v>95.1</v>
      </c>
      <c r="E53" s="177">
        <v>131.24462358500941</v>
      </c>
      <c r="F53" s="177">
        <v>124.94470138784979</v>
      </c>
      <c r="G53" s="177">
        <v>138.5723678061095</v>
      </c>
      <c r="H53" s="177">
        <v>100</v>
      </c>
      <c r="I53" s="177">
        <v>71.904358394630663</v>
      </c>
      <c r="J53" s="177">
        <v>100.00467081381107</v>
      </c>
      <c r="K53" s="177">
        <v>117.97</v>
      </c>
      <c r="L53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</row>
    <row r="54" spans="1:37" s="4" customFormat="1" x14ac:dyDescent="0.2">
      <c r="A54" s="577" t="s">
        <v>718</v>
      </c>
      <c r="B54" s="177">
        <v>139.55744723550464</v>
      </c>
      <c r="C54" s="177">
        <v>157.07291563972592</v>
      </c>
      <c r="D54" s="177">
        <v>95.631098693146583</v>
      </c>
      <c r="E54" s="177">
        <v>131.24462358500941</v>
      </c>
      <c r="F54" s="177">
        <v>128.6429272904322</v>
      </c>
      <c r="G54" s="177">
        <v>138.57</v>
      </c>
      <c r="H54" s="177">
        <v>100</v>
      </c>
      <c r="I54" s="177">
        <v>71.904358394630663</v>
      </c>
      <c r="J54" s="177">
        <v>100</v>
      </c>
      <c r="K54" s="177">
        <v>121.30366974024764</v>
      </c>
      <c r="L54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</row>
    <row r="55" spans="1:37" s="4" customFormat="1" x14ac:dyDescent="0.2">
      <c r="A55" s="577" t="s">
        <v>750</v>
      </c>
      <c r="B55" s="177">
        <v>141.10781769620877</v>
      </c>
      <c r="C55" s="177">
        <v>161.11491354580713</v>
      </c>
      <c r="D55" s="177">
        <v>98.29047296158781</v>
      </c>
      <c r="E55" s="177">
        <v>131.24462358500941</v>
      </c>
      <c r="F55" s="177">
        <v>130.6537774812013</v>
      </c>
      <c r="G55" s="177">
        <v>138.57</v>
      </c>
      <c r="H55" s="177">
        <v>100</v>
      </c>
      <c r="I55" s="177">
        <v>71.904358394630663</v>
      </c>
      <c r="J55" s="177">
        <v>100</v>
      </c>
      <c r="K55" s="177">
        <v>116.37272437868029</v>
      </c>
      <c r="L55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</row>
    <row r="56" spans="1:37" s="4" customFormat="1" x14ac:dyDescent="0.2">
      <c r="A56" s="577" t="s">
        <v>751</v>
      </c>
      <c r="B56" s="177">
        <v>144.25468109014287</v>
      </c>
      <c r="C56" s="177">
        <v>166.13776901548812</v>
      </c>
      <c r="D56" s="177">
        <v>98.29047296158781</v>
      </c>
      <c r="E56" s="177">
        <v>131.24462358500941</v>
      </c>
      <c r="F56" s="177">
        <v>135.04913680669219</v>
      </c>
      <c r="G56" s="177">
        <v>138.57</v>
      </c>
      <c r="H56" s="177">
        <v>100</v>
      </c>
      <c r="I56" s="177">
        <v>71.904358394630663</v>
      </c>
      <c r="J56" s="177">
        <v>109.83087085617944</v>
      </c>
      <c r="K56" s="177">
        <v>117.36596383663154</v>
      </c>
      <c r="L56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</row>
    <row r="57" spans="1:37" s="4" customFormat="1" ht="18" customHeight="1" x14ac:dyDescent="0.2">
      <c r="A57" s="575" t="s">
        <v>752</v>
      </c>
      <c r="B57" s="177">
        <v>146.72281363381836</v>
      </c>
      <c r="C57" s="177">
        <v>171.16062448516922</v>
      </c>
      <c r="D57" s="177">
        <v>98.29047296158781</v>
      </c>
      <c r="E57" s="177">
        <v>131.24462358500941</v>
      </c>
      <c r="F57" s="177">
        <v>139.4444961321831</v>
      </c>
      <c r="G57" s="177">
        <v>138.57</v>
      </c>
      <c r="H57" s="177">
        <v>100</v>
      </c>
      <c r="I57" s="177">
        <v>71.904358394630663</v>
      </c>
      <c r="J57" s="177">
        <v>109.83087085617944</v>
      </c>
      <c r="K57" s="177">
        <v>115.92733160433785</v>
      </c>
      <c r="L57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</row>
    <row r="58" spans="1:37" s="4" customFormat="1" hidden="1" outlineLevel="1" x14ac:dyDescent="0.2">
      <c r="A58" s="576" t="s">
        <v>749</v>
      </c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</row>
    <row r="59" spans="1:37" s="4" customFormat="1" hidden="1" outlineLevel="1" x14ac:dyDescent="0.2">
      <c r="A59" s="576" t="s">
        <v>787</v>
      </c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</row>
    <row r="60" spans="1:37" s="4" customFormat="1" collapsed="1" x14ac:dyDescent="0.2">
      <c r="A60" s="577" t="s">
        <v>786</v>
      </c>
      <c r="B60" s="177">
        <v>147.08729287050596</v>
      </c>
      <c r="C60" s="177">
        <v>172.70234298915744</v>
      </c>
      <c r="D60" s="177">
        <v>98.29047296158781</v>
      </c>
      <c r="E60" s="177">
        <v>131.24462358500941</v>
      </c>
      <c r="F60" s="177">
        <v>134.28209272723589</v>
      </c>
      <c r="G60" s="177">
        <v>138.57</v>
      </c>
      <c r="H60" s="177">
        <v>100</v>
      </c>
      <c r="I60" s="177">
        <v>71.904358394630663</v>
      </c>
      <c r="J60" s="177">
        <v>109.83</v>
      </c>
      <c r="K60" s="177">
        <v>115.55045998905346</v>
      </c>
      <c r="L60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</row>
    <row r="61" spans="1:37" s="4" customFormat="1" x14ac:dyDescent="0.2">
      <c r="A61" s="577" t="s">
        <v>785</v>
      </c>
      <c r="B61" s="177">
        <v>147.41938249286949</v>
      </c>
      <c r="C61" s="177">
        <v>173.45105021378541</v>
      </c>
      <c r="D61" s="177">
        <v>98.29047296158781</v>
      </c>
      <c r="E61" s="177">
        <v>131.24462358500941</v>
      </c>
      <c r="F61" s="177">
        <v>133.23448921501839</v>
      </c>
      <c r="G61" s="177">
        <v>138.57</v>
      </c>
      <c r="H61" s="177">
        <v>100</v>
      </c>
      <c r="I61" s="177">
        <v>71.904358394630663</v>
      </c>
      <c r="J61" s="177">
        <v>109.83554333394119</v>
      </c>
      <c r="K61" s="177">
        <v>116.01799422087593</v>
      </c>
      <c r="L6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</row>
    <row r="62" spans="1:37" s="4" customFormat="1" x14ac:dyDescent="0.2">
      <c r="A62" s="577" t="s">
        <v>784</v>
      </c>
      <c r="B62" s="177">
        <v>146.09288365022729</v>
      </c>
      <c r="C62" s="177">
        <v>171.57532601421539</v>
      </c>
      <c r="D62" s="177">
        <v>98.29047296158781</v>
      </c>
      <c r="E62" s="177">
        <v>130.07949658269985</v>
      </c>
      <c r="F62" s="177">
        <v>147.05520273014022</v>
      </c>
      <c r="G62" s="177">
        <v>132.15436816605072</v>
      </c>
      <c r="H62" s="177">
        <v>100</v>
      </c>
      <c r="I62" s="177">
        <v>71.904358394630663</v>
      </c>
      <c r="J62" s="177">
        <v>109.83554333394119</v>
      </c>
      <c r="K62" s="177">
        <v>112.7476569147851</v>
      </c>
      <c r="L62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</row>
    <row r="63" spans="1:37" s="4" customFormat="1" x14ac:dyDescent="0.2">
      <c r="A63" s="577" t="s">
        <v>873</v>
      </c>
      <c r="B63" s="177">
        <v>145.13972800291845</v>
      </c>
      <c r="C63" s="177">
        <v>167.94367961544285</v>
      </c>
      <c r="D63" s="177">
        <v>98.29047296158781</v>
      </c>
      <c r="E63" s="177">
        <v>130.07949658269985</v>
      </c>
      <c r="F63" s="177">
        <v>150.52698067564276</v>
      </c>
      <c r="G63" s="177">
        <v>133.45939428224455</v>
      </c>
      <c r="H63" s="177">
        <v>100</v>
      </c>
      <c r="I63" s="177">
        <v>71.904358394630663</v>
      </c>
      <c r="J63" s="177">
        <v>109.83554333394119</v>
      </c>
      <c r="K63" s="177">
        <v>116.39048475252321</v>
      </c>
      <c r="L63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</row>
    <row r="64" spans="1:37" s="32" customFormat="1" ht="18" customHeight="1" x14ac:dyDescent="0.2">
      <c r="A64" s="756" t="s">
        <v>874</v>
      </c>
      <c r="B64" s="754">
        <v>145.08852389861988</v>
      </c>
      <c r="C64" s="754">
        <v>168.17688689528038</v>
      </c>
      <c r="D64" s="754">
        <v>98.29047296158781</v>
      </c>
      <c r="E64" s="754">
        <v>130.07949658269985</v>
      </c>
      <c r="F64" s="754">
        <v>150.52698067564276</v>
      </c>
      <c r="G64" s="754">
        <v>132.16013207240627</v>
      </c>
      <c r="H64" s="754">
        <v>100</v>
      </c>
      <c r="I64" s="754">
        <v>71.904358394630663</v>
      </c>
      <c r="J64" s="754">
        <v>109.83554333394119</v>
      </c>
      <c r="K64" s="754">
        <v>116.39048475252321</v>
      </c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  <c r="AA64" s="755"/>
      <c r="AB64" s="755"/>
      <c r="AC64" s="755"/>
      <c r="AD64" s="755"/>
      <c r="AE64" s="755"/>
      <c r="AF64" s="755"/>
      <c r="AG64" s="755"/>
      <c r="AH64" s="755"/>
      <c r="AI64" s="755"/>
      <c r="AJ64" s="755"/>
      <c r="AK64" s="755"/>
    </row>
    <row r="65" spans="1:37" s="4" customFormat="1" hidden="1" outlineLevel="1" x14ac:dyDescent="0.2">
      <c r="A65" s="576" t="s">
        <v>875</v>
      </c>
      <c r="B65" s="753"/>
      <c r="C65" s="753"/>
      <c r="D65" s="753"/>
      <c r="E65" s="753"/>
      <c r="F65" s="753"/>
      <c r="G65" s="753"/>
      <c r="H65" s="753"/>
      <c r="I65" s="753"/>
      <c r="J65" s="753"/>
      <c r="K65" s="753"/>
      <c r="L65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</row>
    <row r="66" spans="1:37" s="4" customFormat="1" collapsed="1" x14ac:dyDescent="0.2">
      <c r="A66" s="577" t="s">
        <v>871</v>
      </c>
      <c r="B66" s="177">
        <v>145.41054401974475</v>
      </c>
      <c r="C66" s="177">
        <v>168.76255351587739</v>
      </c>
      <c r="D66" s="177">
        <v>98.29047296158781</v>
      </c>
      <c r="E66" s="177">
        <v>130.07949658269985</v>
      </c>
      <c r="F66" s="177">
        <v>145.89146931436858</v>
      </c>
      <c r="G66" s="177">
        <v>132.16013207240627</v>
      </c>
      <c r="H66" s="177">
        <v>100</v>
      </c>
      <c r="I66" s="177">
        <v>71.904358394630663</v>
      </c>
      <c r="J66" s="177">
        <v>109.83554333394119</v>
      </c>
      <c r="K66" s="177">
        <v>119.69826256344693</v>
      </c>
      <c r="L66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</row>
    <row r="67" spans="1:37" s="4" customFormat="1" x14ac:dyDescent="0.2">
      <c r="A67" s="577" t="s">
        <v>872</v>
      </c>
      <c r="B67" s="177">
        <v>145.87325440539786</v>
      </c>
      <c r="C67" s="177">
        <v>169.2409061367328</v>
      </c>
      <c r="D67" s="177">
        <v>98.29047296158781</v>
      </c>
      <c r="E67" s="177">
        <v>130.07949658269985</v>
      </c>
      <c r="F67" s="177">
        <v>149.91883706108618</v>
      </c>
      <c r="G67" s="177">
        <v>132.16013207240627</v>
      </c>
      <c r="H67" s="177">
        <v>100</v>
      </c>
      <c r="I67" s="177">
        <v>71.900000000000006</v>
      </c>
      <c r="J67" s="177">
        <v>109.84</v>
      </c>
      <c r="K67" s="177">
        <v>119.69826256344693</v>
      </c>
      <c r="L67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</row>
    <row r="68" spans="1:37" s="4" customFormat="1" x14ac:dyDescent="0.2">
      <c r="A68" s="577" t="s">
        <v>934</v>
      </c>
      <c r="B68" s="191">
        <v>146.53253461174199</v>
      </c>
      <c r="C68" s="191">
        <v>171.42598168491398</v>
      </c>
      <c r="D68" s="191">
        <v>98.29047296158781</v>
      </c>
      <c r="E68" s="191">
        <v>130.08000000000001</v>
      </c>
      <c r="F68" s="191">
        <v>154.12515709974033</v>
      </c>
      <c r="G68" s="191">
        <v>131.78893650311031</v>
      </c>
      <c r="H68" s="191">
        <v>100</v>
      </c>
      <c r="I68" s="191">
        <v>71.900000000000006</v>
      </c>
      <c r="J68" s="191">
        <v>109.84</v>
      </c>
      <c r="K68" s="191">
        <v>114.02721508462834</v>
      </c>
      <c r="L68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</row>
    <row r="69" spans="1:37" s="4" customFormat="1" x14ac:dyDescent="0.2">
      <c r="A69" s="577" t="s">
        <v>935</v>
      </c>
      <c r="B69" s="191">
        <v>146.80804031051079</v>
      </c>
      <c r="C69" s="191">
        <v>171.77718850888917</v>
      </c>
      <c r="D69" s="191">
        <v>95.595640369567363</v>
      </c>
      <c r="E69" s="191">
        <v>130.07303745418363</v>
      </c>
      <c r="F69" s="191">
        <v>156.57860520943615</v>
      </c>
      <c r="G69" s="191">
        <v>131.78893650311031</v>
      </c>
      <c r="H69" s="191">
        <v>100</v>
      </c>
      <c r="I69" s="191">
        <v>71.900000000000006</v>
      </c>
      <c r="J69" s="191">
        <v>109.75411745839136</v>
      </c>
      <c r="K69" s="191">
        <v>114.02721508462834</v>
      </c>
      <c r="L69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</row>
    <row r="70" spans="1:37" s="4" customFormat="1" x14ac:dyDescent="0.2">
      <c r="A70" s="577" t="s">
        <v>944</v>
      </c>
      <c r="B70" s="191">
        <v>147.16641321771507</v>
      </c>
      <c r="C70" s="191">
        <v>173.55995701452503</v>
      </c>
      <c r="D70" s="191">
        <v>99.283306021805871</v>
      </c>
      <c r="E70" s="191">
        <v>130.08000000000001</v>
      </c>
      <c r="F70" s="191">
        <v>147.28011732556058</v>
      </c>
      <c r="G70" s="191">
        <v>139.62773905980652</v>
      </c>
      <c r="H70" s="191">
        <v>100</v>
      </c>
      <c r="I70" s="191">
        <v>71.900000000000006</v>
      </c>
      <c r="J70" s="191">
        <v>109.75411745839136</v>
      </c>
      <c r="K70" s="191">
        <v>113.99401448020066</v>
      </c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</row>
    <row r="71" spans="1:37" s="4" customFormat="1" x14ac:dyDescent="0.2">
      <c r="A71" s="577" t="s">
        <v>945</v>
      </c>
      <c r="B71" s="191">
        <v>148.23983603636361</v>
      </c>
      <c r="C71" s="191">
        <v>173.89374158189085</v>
      </c>
      <c r="D71" s="191">
        <v>99.283306021805871</v>
      </c>
      <c r="E71" s="191">
        <v>130.08000000000001</v>
      </c>
      <c r="F71" s="191">
        <v>147.28011732556058</v>
      </c>
      <c r="G71" s="191">
        <v>139.62773905980652</v>
      </c>
      <c r="H71" s="191">
        <v>100</v>
      </c>
      <c r="I71" s="191">
        <v>71.900000000000006</v>
      </c>
      <c r="J71" s="191">
        <v>109.75411745839136</v>
      </c>
      <c r="K71" s="191">
        <v>113.99401448020066</v>
      </c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</row>
    <row r="72" spans="1:37" s="4" customFormat="1" x14ac:dyDescent="0.2">
      <c r="A72" s="577" t="s">
        <v>984</v>
      </c>
      <c r="B72" s="191">
        <v>149.9002071317172</v>
      </c>
      <c r="C72" s="191">
        <v>176.80918766447346</v>
      </c>
      <c r="D72" s="191">
        <v>95.631098693146498</v>
      </c>
      <c r="E72" s="191">
        <v>130.08000000000001</v>
      </c>
      <c r="F72" s="191">
        <v>147.28011732556058</v>
      </c>
      <c r="G72" s="191">
        <v>139.62773905980652</v>
      </c>
      <c r="H72" s="191">
        <v>100</v>
      </c>
      <c r="I72" s="191">
        <v>71.900000000000006</v>
      </c>
      <c r="J72" s="191">
        <v>109.75411745839136</v>
      </c>
      <c r="K72" s="191">
        <v>117.49691774386946</v>
      </c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</row>
    <row r="73" spans="1:37" s="4" customFormat="1" x14ac:dyDescent="0.2">
      <c r="A73" s="577" t="s">
        <v>985</v>
      </c>
      <c r="B73" s="191">
        <v>149.65340349348952</v>
      </c>
      <c r="C73" s="191">
        <v>175.63758864895499</v>
      </c>
      <c r="D73" s="191">
        <v>100.52434734707833</v>
      </c>
      <c r="E73" s="191">
        <v>130.08000000000001</v>
      </c>
      <c r="F73" s="191">
        <v>153.53938461329679</v>
      </c>
      <c r="G73" s="191">
        <v>138.7700697941041</v>
      </c>
      <c r="H73" s="191">
        <v>100</v>
      </c>
      <c r="I73" s="191">
        <v>71.900000000000006</v>
      </c>
      <c r="J73" s="191">
        <v>109.75411745839136</v>
      </c>
      <c r="K73" s="191">
        <v>117.00355911009336</v>
      </c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</row>
    <row r="74" spans="1:37" s="4" customFormat="1" x14ac:dyDescent="0.2">
      <c r="A74" s="577" t="s">
        <v>1037</v>
      </c>
      <c r="B74" s="191">
        <v>146.98567971764533</v>
      </c>
      <c r="C74" s="191">
        <v>168.25902194576651</v>
      </c>
      <c r="D74" s="191">
        <v>102.11997190814309</v>
      </c>
      <c r="E74" s="191">
        <v>130.07949658269985</v>
      </c>
      <c r="F74" s="191">
        <v>154.62259794864275</v>
      </c>
      <c r="G74" s="191">
        <v>139.21067267281174</v>
      </c>
      <c r="H74" s="191">
        <v>100</v>
      </c>
      <c r="I74" s="191">
        <v>71.900000000000006</v>
      </c>
      <c r="J74" s="191">
        <v>109.75411745839136</v>
      </c>
      <c r="K74" s="191">
        <v>123.25006717512372</v>
      </c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191"/>
      <c r="AJ74" s="191"/>
    </row>
    <row r="75" spans="1:37" s="4" customFormat="1" x14ac:dyDescent="0.2">
      <c r="A75" s="577" t="s">
        <v>1038</v>
      </c>
      <c r="B75" s="191">
        <v>146.68045646772276</v>
      </c>
      <c r="C75" s="191">
        <v>167.53849966315167</v>
      </c>
      <c r="D75" s="191">
        <v>102.11997190814309</v>
      </c>
      <c r="E75" s="191">
        <v>130.07949658269985</v>
      </c>
      <c r="F75" s="191">
        <v>151.18355942634801</v>
      </c>
      <c r="G75" s="191">
        <v>139.21067267281174</v>
      </c>
      <c r="H75" s="191">
        <v>100</v>
      </c>
      <c r="I75" s="191">
        <v>71.900000000000006</v>
      </c>
      <c r="J75" s="191">
        <v>109.75411745839136</v>
      </c>
      <c r="K75" s="191">
        <v>125.65163844001358</v>
      </c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</row>
    <row r="76" spans="1:37" s="46" customFormat="1" ht="19.5" customHeight="1" x14ac:dyDescent="0.2">
      <c r="A76" s="578" t="s">
        <v>295</v>
      </c>
      <c r="B76" s="182">
        <f>AVERAGE(B20:B23)</f>
        <v>97.62578159782629</v>
      </c>
      <c r="C76" s="182">
        <f>AVERAGE(C20:C23)</f>
        <v>94.667754248751748</v>
      </c>
      <c r="D76" s="757" t="s">
        <v>248</v>
      </c>
      <c r="E76" s="757">
        <f>AVERAGE(E20:E23)</f>
        <v>92.523849589571512</v>
      </c>
      <c r="F76" s="757">
        <f>AVERAGE(F20:F23)</f>
        <v>110.9245557976277</v>
      </c>
      <c r="G76" s="757">
        <f>AVERAGE(G20:G23)</f>
        <v>96.765098039215687</v>
      </c>
      <c r="H76" s="757" t="s">
        <v>248</v>
      </c>
      <c r="I76" s="757" t="s">
        <v>248</v>
      </c>
      <c r="J76" s="757" t="s">
        <v>248</v>
      </c>
      <c r="K76" s="757" t="s">
        <v>248</v>
      </c>
      <c r="L76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</row>
    <row r="77" spans="1:37" s="46" customFormat="1" ht="12.75" customHeight="1" x14ac:dyDescent="0.2">
      <c r="A77" s="578" t="s">
        <v>296</v>
      </c>
      <c r="B77" s="182">
        <f t="shared" ref="B77:K77" si="4">AVERAGE(B25:B28)</f>
        <v>101.72499999999999</v>
      </c>
      <c r="C77" s="182">
        <f t="shared" si="4"/>
        <v>102.1575</v>
      </c>
      <c r="D77" s="182">
        <f t="shared" si="4"/>
        <v>101.12</v>
      </c>
      <c r="E77" s="182">
        <f t="shared" si="4"/>
        <v>99.88</v>
      </c>
      <c r="F77" s="182">
        <f t="shared" si="4"/>
        <v>100.155</v>
      </c>
      <c r="G77" s="182">
        <f t="shared" si="4"/>
        <v>104.36500000000001</v>
      </c>
      <c r="H77" s="182">
        <f t="shared" si="4"/>
        <v>100</v>
      </c>
      <c r="I77" s="182">
        <f t="shared" si="4"/>
        <v>100</v>
      </c>
      <c r="J77" s="182">
        <f t="shared" si="4"/>
        <v>100</v>
      </c>
      <c r="K77" s="182">
        <f t="shared" si="4"/>
        <v>101.29249999999999</v>
      </c>
      <c r="L77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</row>
    <row r="78" spans="1:37" s="46" customFormat="1" ht="12.75" customHeight="1" x14ac:dyDescent="0.2">
      <c r="A78" s="578" t="s">
        <v>297</v>
      </c>
      <c r="B78" s="182">
        <f t="shared" ref="B78:K78" si="5">AVERAGE(B29:B32)</f>
        <v>116.48445986954583</v>
      </c>
      <c r="C78" s="182">
        <f t="shared" si="5"/>
        <v>115.69684148574743</v>
      </c>
      <c r="D78" s="182">
        <f t="shared" si="5"/>
        <v>100.10025726047957</v>
      </c>
      <c r="E78" s="182">
        <f t="shared" si="5"/>
        <v>117.66759650040949</v>
      </c>
      <c r="F78" s="182">
        <f t="shared" si="5"/>
        <v>111.88618127314055</v>
      </c>
      <c r="G78" s="182">
        <f t="shared" si="5"/>
        <v>137.67953119290326</v>
      </c>
      <c r="H78" s="182">
        <f t="shared" si="5"/>
        <v>100</v>
      </c>
      <c r="I78" s="182">
        <f t="shared" si="5"/>
        <v>105.93340969342255</v>
      </c>
      <c r="J78" s="182">
        <f t="shared" si="5"/>
        <v>100.0035031103583</v>
      </c>
      <c r="K78" s="182">
        <f t="shared" si="5"/>
        <v>108.61709072517897</v>
      </c>
      <c r="L78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</row>
    <row r="79" spans="1:37" s="46" customFormat="1" ht="12.75" customHeight="1" x14ac:dyDescent="0.2">
      <c r="A79" s="575" t="s">
        <v>431</v>
      </c>
      <c r="B79" s="177">
        <f t="shared" ref="B79:K79" si="6">AVERAGE(B33:B36)</f>
        <v>117.54127136058113</v>
      </c>
      <c r="C79" s="177">
        <f t="shared" si="6"/>
        <v>127.47624832353347</v>
      </c>
      <c r="D79" s="177">
        <f t="shared" si="6"/>
        <v>98.520952064852679</v>
      </c>
      <c r="E79" s="177">
        <f t="shared" si="6"/>
        <v>98.704868770520378</v>
      </c>
      <c r="F79" s="177">
        <f t="shared" si="6"/>
        <v>115.44577313753076</v>
      </c>
      <c r="G79" s="177">
        <f t="shared" si="6"/>
        <v>117.5167664675411</v>
      </c>
      <c r="H79" s="177">
        <f t="shared" si="6"/>
        <v>100</v>
      </c>
      <c r="I79" s="177">
        <f t="shared" si="6"/>
        <v>107.89554754187388</v>
      </c>
      <c r="J79" s="177">
        <f t="shared" si="6"/>
        <v>100.00467081381107</v>
      </c>
      <c r="K79" s="177">
        <f t="shared" si="6"/>
        <v>116.5098039215686</v>
      </c>
      <c r="L79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</row>
    <row r="80" spans="1:37" s="46" customFormat="1" ht="12.75" customHeight="1" x14ac:dyDescent="0.2">
      <c r="A80" s="578" t="s">
        <v>658</v>
      </c>
      <c r="B80" s="182">
        <f t="shared" ref="B80:K80" si="7">AVERAGE(B45:B47)</f>
        <v>131.88280617383296</v>
      </c>
      <c r="C80" s="182">
        <f t="shared" si="7"/>
        <v>146.131460606632</v>
      </c>
      <c r="D80" s="182">
        <f t="shared" si="7"/>
        <v>98.999639433172106</v>
      </c>
      <c r="E80" s="182">
        <f t="shared" si="7"/>
        <v>127.66708603290874</v>
      </c>
      <c r="F80" s="182">
        <f t="shared" si="7"/>
        <v>119.85253238695481</v>
      </c>
      <c r="G80" s="182">
        <f t="shared" si="7"/>
        <v>126.38208363546039</v>
      </c>
      <c r="H80" s="182">
        <f t="shared" si="7"/>
        <v>100</v>
      </c>
      <c r="I80" s="182">
        <f t="shared" si="7"/>
        <v>71.904358394630663</v>
      </c>
      <c r="J80" s="182">
        <f t="shared" si="7"/>
        <v>99.999999999999957</v>
      </c>
      <c r="K80" s="182">
        <f t="shared" si="7"/>
        <v>121.16153127917833</v>
      </c>
      <c r="L80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785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</row>
    <row r="81" spans="1:37" s="46" customFormat="1" ht="12.75" customHeight="1" x14ac:dyDescent="0.2">
      <c r="A81" s="578" t="s">
        <v>719</v>
      </c>
      <c r="B81" s="182">
        <f t="shared" ref="B81:K81" si="8">AVERAGE(B50:B52)</f>
        <v>135.90270268120852</v>
      </c>
      <c r="C81" s="182">
        <f t="shared" si="8"/>
        <v>150.11897289014675</v>
      </c>
      <c r="D81" s="182">
        <f t="shared" si="8"/>
        <v>95.099482559638886</v>
      </c>
      <c r="E81" s="182">
        <f t="shared" si="8"/>
        <v>131.24462358500941</v>
      </c>
      <c r="F81" s="182">
        <f t="shared" si="8"/>
        <v>124.94470138784978</v>
      </c>
      <c r="G81" s="182">
        <f t="shared" si="8"/>
        <v>139.94994142508045</v>
      </c>
      <c r="H81" s="182">
        <f t="shared" si="8"/>
        <v>100</v>
      </c>
      <c r="I81" s="182">
        <f t="shared" si="8"/>
        <v>71.904358394630663</v>
      </c>
      <c r="J81" s="182">
        <f t="shared" si="8"/>
        <v>100.00467081381107</v>
      </c>
      <c r="K81" s="182">
        <f t="shared" si="8"/>
        <v>117.79378953995474</v>
      </c>
      <c r="L8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785"/>
      <c r="X81" s="785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</row>
    <row r="82" spans="1:37" s="46" customFormat="1" ht="12.75" customHeight="1" x14ac:dyDescent="0.2">
      <c r="A82" s="578" t="s">
        <v>676</v>
      </c>
      <c r="B82" s="182">
        <f t="shared" ref="B82:K82" si="9">AVERAGE(B53:B56)</f>
        <v>140.11434409734102</v>
      </c>
      <c r="C82" s="182">
        <f t="shared" si="9"/>
        <v>158.49900192834167</v>
      </c>
      <c r="D82" s="182">
        <f t="shared" si="9"/>
        <v>96.828011154080542</v>
      </c>
      <c r="E82" s="182">
        <f t="shared" si="9"/>
        <v>131.24462358500941</v>
      </c>
      <c r="F82" s="182">
        <f t="shared" si="9"/>
        <v>129.82263574154388</v>
      </c>
      <c r="G82" s="182">
        <f t="shared" si="9"/>
        <v>138.57059195152738</v>
      </c>
      <c r="H82" s="182">
        <f t="shared" si="9"/>
        <v>100</v>
      </c>
      <c r="I82" s="182">
        <f t="shared" si="9"/>
        <v>71.904358394630663</v>
      </c>
      <c r="J82" s="182">
        <f t="shared" si="9"/>
        <v>102.45888541749763</v>
      </c>
      <c r="K82" s="182">
        <f t="shared" si="9"/>
        <v>118.25308948888986</v>
      </c>
      <c r="L82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785"/>
      <c r="X82" s="785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</row>
    <row r="83" spans="1:37" s="46" customFormat="1" ht="12.75" customHeight="1" x14ac:dyDescent="0.2">
      <c r="A83" s="578" t="s">
        <v>925</v>
      </c>
      <c r="B83" s="182">
        <f t="shared" ref="B83:K83" si="10">AVERAGE(B57:B60)</f>
        <v>146.90505325216216</v>
      </c>
      <c r="C83" s="182">
        <f t="shared" si="10"/>
        <v>171.93148373716332</v>
      </c>
      <c r="D83" s="182">
        <f t="shared" si="10"/>
        <v>98.29047296158781</v>
      </c>
      <c r="E83" s="182">
        <f t="shared" si="10"/>
        <v>131.24462358500941</v>
      </c>
      <c r="F83" s="182">
        <f t="shared" si="10"/>
        <v>136.8632944297095</v>
      </c>
      <c r="G83" s="182">
        <f t="shared" si="10"/>
        <v>138.57</v>
      </c>
      <c r="H83" s="182">
        <f t="shared" si="10"/>
        <v>100</v>
      </c>
      <c r="I83" s="182">
        <f t="shared" si="10"/>
        <v>71.904358394630663</v>
      </c>
      <c r="J83" s="182">
        <f t="shared" si="10"/>
        <v>109.83043542808971</v>
      </c>
      <c r="K83" s="182">
        <f t="shared" si="10"/>
        <v>115.73889579669566</v>
      </c>
      <c r="L83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785"/>
      <c r="X83" s="785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</row>
    <row r="84" spans="1:37" s="46" customFormat="1" ht="12.75" customHeight="1" x14ac:dyDescent="0.2">
      <c r="A84" s="578" t="s">
        <v>924</v>
      </c>
      <c r="B84" s="182">
        <f>AVERAGE(B61:B65)</f>
        <v>145.93512951115878</v>
      </c>
      <c r="C84" s="182">
        <f t="shared" ref="C84:K84" si="11">AVERAGE(C61:C65)</f>
        <v>170.28673568468102</v>
      </c>
      <c r="D84" s="182">
        <f t="shared" si="11"/>
        <v>98.29047296158781</v>
      </c>
      <c r="E84" s="182">
        <f t="shared" si="11"/>
        <v>130.37077833327723</v>
      </c>
      <c r="F84" s="182">
        <f t="shared" si="11"/>
        <v>145.33591332411103</v>
      </c>
      <c r="G84" s="182">
        <f t="shared" si="11"/>
        <v>134.08597363017537</v>
      </c>
      <c r="H84" s="182">
        <f t="shared" si="11"/>
        <v>100</v>
      </c>
      <c r="I84" s="182">
        <f t="shared" si="11"/>
        <v>71.904358394630663</v>
      </c>
      <c r="J84" s="182">
        <f t="shared" si="11"/>
        <v>109.83554333394119</v>
      </c>
      <c r="K84" s="182">
        <f t="shared" si="11"/>
        <v>115.38665516017686</v>
      </c>
      <c r="L84"/>
      <c r="O84" s="785"/>
      <c r="P84" s="785"/>
      <c r="Q84" s="785"/>
      <c r="R84" s="785"/>
      <c r="S84" s="785"/>
      <c r="T84" s="785"/>
      <c r="U84" s="785"/>
      <c r="V84" s="785"/>
      <c r="W84" s="785"/>
      <c r="X84" s="785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</row>
    <row r="85" spans="1:37" s="46" customFormat="1" ht="12.75" customHeight="1" x14ac:dyDescent="0.2">
      <c r="A85" s="578" t="s">
        <v>679</v>
      </c>
      <c r="B85" s="182">
        <f>AVERAGE(B67:B69)</f>
        <v>146.40460977588353</v>
      </c>
      <c r="C85" s="182">
        <f t="shared" ref="C85:K85" si="12">AVERAGE(C67:C69)</f>
        <v>170.81469211017864</v>
      </c>
      <c r="D85" s="182">
        <f t="shared" si="12"/>
        <v>97.392195430914327</v>
      </c>
      <c r="E85" s="182">
        <f t="shared" si="12"/>
        <v>130.07751134562781</v>
      </c>
      <c r="F85" s="182">
        <f t="shared" si="12"/>
        <v>153.54086645675423</v>
      </c>
      <c r="G85" s="182">
        <f t="shared" si="12"/>
        <v>131.91266835954229</v>
      </c>
      <c r="H85" s="182">
        <f t="shared" si="12"/>
        <v>100</v>
      </c>
      <c r="I85" s="182">
        <f t="shared" si="12"/>
        <v>71.900000000000006</v>
      </c>
      <c r="J85" s="182">
        <f t="shared" si="12"/>
        <v>109.81137248613045</v>
      </c>
      <c r="K85" s="182">
        <f t="shared" si="12"/>
        <v>115.91756424423454</v>
      </c>
      <c r="L85"/>
      <c r="O85" s="785"/>
      <c r="P85" s="785"/>
      <c r="Q85" s="785"/>
      <c r="R85" s="785"/>
      <c r="S85" s="785"/>
      <c r="T85" s="785"/>
      <c r="U85" s="785"/>
      <c r="V85" s="785"/>
      <c r="W85" s="785"/>
      <c r="X85" s="785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</row>
    <row r="86" spans="1:37" s="75" customFormat="1" ht="19.899999999999999" customHeight="1" x14ac:dyDescent="0.2">
      <c r="A86" s="576" t="s">
        <v>680</v>
      </c>
      <c r="B86" s="56">
        <f>AVERAGE(B69:B72)</f>
        <v>148.02862417407667</v>
      </c>
      <c r="C86" s="56">
        <f t="shared" ref="C86:K86" si="13">AVERAGE(C69:C72)</f>
        <v>174.01001869244462</v>
      </c>
      <c r="D86" s="56">
        <f t="shared" si="13"/>
        <v>97.448337776581397</v>
      </c>
      <c r="E86" s="56">
        <f t="shared" si="13"/>
        <v>130.07825936354592</v>
      </c>
      <c r="F86" s="56">
        <f t="shared" si="13"/>
        <v>149.60473929652949</v>
      </c>
      <c r="G86" s="56">
        <f t="shared" si="13"/>
        <v>137.66803842063246</v>
      </c>
      <c r="H86" s="56">
        <f t="shared" si="13"/>
        <v>100</v>
      </c>
      <c r="I86" s="56">
        <f t="shared" si="13"/>
        <v>71.900000000000006</v>
      </c>
      <c r="J86" s="56">
        <f t="shared" si="13"/>
        <v>109.75411745839136</v>
      </c>
      <c r="K86" s="56">
        <f t="shared" si="13"/>
        <v>114.87804044722479</v>
      </c>
      <c r="M86" s="46"/>
      <c r="N86" s="46"/>
      <c r="O86" s="785"/>
      <c r="P86" s="785"/>
      <c r="Q86" s="785"/>
      <c r="R86" s="785"/>
      <c r="S86" s="785"/>
      <c r="T86" s="785"/>
      <c r="U86" s="785"/>
      <c r="V86" s="785"/>
      <c r="W86" s="785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</row>
    <row r="87" spans="1:37" x14ac:dyDescent="0.2">
      <c r="A87" s="55" t="s">
        <v>70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46"/>
      <c r="M87" s="4"/>
      <c r="N87" s="4"/>
      <c r="O87" s="4"/>
      <c r="P87" s="4"/>
      <c r="Q87" s="4"/>
      <c r="R87" s="4"/>
      <c r="S87" s="254"/>
      <c r="T87" s="254"/>
      <c r="U87" s="254"/>
      <c r="V87" s="254"/>
      <c r="W87" s="191"/>
      <c r="Y87" s="51"/>
      <c r="Z87" s="5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</row>
    <row r="88" spans="1:37" s="51" customFormat="1" x14ac:dyDescent="0.2">
      <c r="L88" s="46"/>
      <c r="M88"/>
      <c r="N88"/>
      <c r="O88"/>
      <c r="P88"/>
      <c r="Q88"/>
      <c r="R88"/>
      <c r="W88" s="46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</row>
    <row r="89" spans="1:37" s="51" customFormat="1" hidden="1" outlineLevel="1" x14ac:dyDescent="0.2">
      <c r="A89" s="582" t="s">
        <v>77</v>
      </c>
      <c r="B89" s="192">
        <f t="shared" ref="B89:C91" si="14">B21/B17-1</f>
        <v>3.6960563717242545E-2</v>
      </c>
      <c r="C89" s="192">
        <f t="shared" si="14"/>
        <v>5.0000000000001155E-3</v>
      </c>
      <c r="D89" s="193" t="s">
        <v>248</v>
      </c>
      <c r="E89" s="192">
        <f t="shared" ref="E89:G91" si="15">E21/E17-1</f>
        <v>0.21049999999999991</v>
      </c>
      <c r="F89" s="192">
        <f t="shared" si="15"/>
        <v>-4.170000000000007E-2</v>
      </c>
      <c r="G89" s="192">
        <f t="shared" si="15"/>
        <v>0.11769999999999992</v>
      </c>
      <c r="H89" s="193" t="s">
        <v>248</v>
      </c>
      <c r="I89" s="193" t="s">
        <v>248</v>
      </c>
      <c r="J89" s="193" t="s">
        <v>248</v>
      </c>
      <c r="K89" s="193" t="s">
        <v>248</v>
      </c>
      <c r="L89" s="46"/>
      <c r="W89" s="46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</row>
    <row r="90" spans="1:37" s="51" customFormat="1" hidden="1" outlineLevel="1" x14ac:dyDescent="0.2">
      <c r="A90" s="582" t="s">
        <v>262</v>
      </c>
      <c r="B90" s="192">
        <f t="shared" si="14"/>
        <v>2.9811530321098623E-2</v>
      </c>
      <c r="C90" s="192">
        <f t="shared" si="14"/>
        <v>2.4560390478909566E-2</v>
      </c>
      <c r="D90" s="193" t="s">
        <v>248</v>
      </c>
      <c r="E90" s="192">
        <f t="shared" si="15"/>
        <v>0.26576906213537521</v>
      </c>
      <c r="F90" s="192">
        <f t="shared" si="15"/>
        <v>-4.1666666666666741E-2</v>
      </c>
      <c r="G90" s="192">
        <f t="shared" si="15"/>
        <v>0.10992837618815821</v>
      </c>
      <c r="H90" s="193" t="s">
        <v>248</v>
      </c>
      <c r="I90" s="193" t="s">
        <v>248</v>
      </c>
      <c r="J90" s="193" t="s">
        <v>248</v>
      </c>
      <c r="K90" s="193" t="s">
        <v>248</v>
      </c>
      <c r="L90" s="46"/>
      <c r="M90"/>
      <c r="N90"/>
      <c r="O90"/>
      <c r="P90"/>
      <c r="Q90"/>
      <c r="R90"/>
      <c r="W90" s="46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</row>
    <row r="91" spans="1:37" s="51" customFormat="1" hidden="1" outlineLevel="1" x14ac:dyDescent="0.2">
      <c r="A91" s="582" t="s">
        <v>275</v>
      </c>
      <c r="B91" s="192">
        <f t="shared" si="14"/>
        <v>3.8833442066476653E-2</v>
      </c>
      <c r="C91" s="192">
        <f t="shared" si="14"/>
        <v>8.3638072883262859E-2</v>
      </c>
      <c r="D91" s="193" t="s">
        <v>248</v>
      </c>
      <c r="E91" s="192">
        <f t="shared" si="15"/>
        <v>0.19479079043633885</v>
      </c>
      <c r="F91" s="192">
        <f t="shared" si="15"/>
        <v>-0.12916666666666676</v>
      </c>
      <c r="G91" s="192">
        <f t="shared" si="15"/>
        <v>0.13283807246748069</v>
      </c>
      <c r="H91" s="193" t="s">
        <v>248</v>
      </c>
      <c r="I91" s="193" t="s">
        <v>248</v>
      </c>
      <c r="J91" s="193" t="s">
        <v>248</v>
      </c>
      <c r="K91" s="193" t="s">
        <v>248</v>
      </c>
      <c r="L91" s="46"/>
      <c r="W91" s="46"/>
      <c r="AK91" s="191"/>
    </row>
    <row r="92" spans="1:37" s="51" customFormat="1" hidden="1" outlineLevel="1" x14ac:dyDescent="0.2">
      <c r="A92" s="583" t="s">
        <v>276</v>
      </c>
      <c r="B92" s="192">
        <f t="shared" ref="B92:C95" si="16">B25/B20-1</f>
        <v>3.3639872602247545E-2</v>
      </c>
      <c r="C92" s="192">
        <f t="shared" si="16"/>
        <v>9.2098908099018217E-2</v>
      </c>
      <c r="D92" s="193" t="s">
        <v>248</v>
      </c>
      <c r="E92" s="192">
        <f t="shared" ref="E92:G95" si="17">E25/E20-1</f>
        <v>0.15403885279074703</v>
      </c>
      <c r="F92" s="192">
        <f t="shared" si="17"/>
        <v>-0.176473627778998</v>
      </c>
      <c r="G92" s="192">
        <f t="shared" si="17"/>
        <v>6.5371175317480601E-2</v>
      </c>
      <c r="H92" s="193" t="s">
        <v>248</v>
      </c>
      <c r="I92" s="193" t="s">
        <v>248</v>
      </c>
      <c r="J92" s="193" t="s">
        <v>248</v>
      </c>
      <c r="K92" s="193" t="s">
        <v>248</v>
      </c>
      <c r="L92" s="46"/>
      <c r="M92"/>
      <c r="N92"/>
      <c r="O92"/>
      <c r="P92"/>
      <c r="Q92"/>
      <c r="R92"/>
      <c r="W92" s="46"/>
    </row>
    <row r="93" spans="1:37" s="51" customFormat="1" hidden="1" outlineLevel="1" x14ac:dyDescent="0.2">
      <c r="A93" s="575" t="s">
        <v>274</v>
      </c>
      <c r="B93" s="192">
        <f t="shared" si="16"/>
        <v>5.0330875824103671E-2</v>
      </c>
      <c r="C93" s="192">
        <f t="shared" si="16"/>
        <v>8.3510012019690993E-2</v>
      </c>
      <c r="D93" s="193" t="s">
        <v>248</v>
      </c>
      <c r="E93" s="192">
        <f t="shared" si="17"/>
        <v>0.17873080346177583</v>
      </c>
      <c r="F93" s="192">
        <f t="shared" si="17"/>
        <v>-8.116576831774458E-2</v>
      </c>
      <c r="G93" s="192">
        <f t="shared" si="17"/>
        <v>0.13961707077033214</v>
      </c>
      <c r="H93" s="193" t="s">
        <v>248</v>
      </c>
      <c r="I93" s="193" t="s">
        <v>248</v>
      </c>
      <c r="J93" s="193" t="s">
        <v>248</v>
      </c>
      <c r="K93" s="193" t="s">
        <v>248</v>
      </c>
      <c r="L93"/>
      <c r="W93" s="46"/>
    </row>
    <row r="94" spans="1:37" s="51" customFormat="1" hidden="1" outlineLevel="1" x14ac:dyDescent="0.2">
      <c r="A94" s="575" t="s">
        <v>288</v>
      </c>
      <c r="B94" s="192">
        <f t="shared" si="16"/>
        <v>3.9418690517726951E-2</v>
      </c>
      <c r="C94" s="192">
        <f t="shared" si="16"/>
        <v>5.8038392339941236E-2</v>
      </c>
      <c r="D94" s="193" t="s">
        <v>248</v>
      </c>
      <c r="E94" s="192">
        <f t="shared" si="17"/>
        <v>2.3760072413191669E-2</v>
      </c>
      <c r="F94" s="192">
        <f t="shared" si="17"/>
        <v>-8.1829517150972308E-2</v>
      </c>
      <c r="G94" s="192">
        <f t="shared" si="17"/>
        <v>7.601807228915658E-2</v>
      </c>
      <c r="H94" s="193" t="s">
        <v>248</v>
      </c>
      <c r="I94" s="193" t="s">
        <v>248</v>
      </c>
      <c r="J94" s="193" t="s">
        <v>248</v>
      </c>
      <c r="K94" s="193" t="s">
        <v>248</v>
      </c>
      <c r="M94"/>
      <c r="N94"/>
      <c r="O94"/>
      <c r="P94"/>
      <c r="Q94"/>
      <c r="R94"/>
      <c r="W94" s="46"/>
    </row>
    <row r="95" spans="1:37" s="51" customFormat="1" hidden="1" outlineLevel="1" x14ac:dyDescent="0.2">
      <c r="A95" s="575" t="s">
        <v>310</v>
      </c>
      <c r="B95" s="192">
        <f t="shared" si="16"/>
        <v>4.4621656857634751E-2</v>
      </c>
      <c r="C95" s="192">
        <f t="shared" si="16"/>
        <v>8.3632723419780675E-2</v>
      </c>
      <c r="D95" s="193" t="s">
        <v>248</v>
      </c>
      <c r="E95" s="192">
        <f t="shared" si="17"/>
        <v>-1.3941295556871958E-2</v>
      </c>
      <c r="F95" s="192">
        <f t="shared" si="17"/>
        <v>-3.5659661946094157E-2</v>
      </c>
      <c r="G95" s="192">
        <f t="shared" si="17"/>
        <v>4.1048994974874464E-2</v>
      </c>
      <c r="H95" s="193" t="s">
        <v>248</v>
      </c>
      <c r="I95" s="193" t="s">
        <v>248</v>
      </c>
      <c r="J95" s="193" t="s">
        <v>248</v>
      </c>
      <c r="K95" s="193" t="s">
        <v>248</v>
      </c>
      <c r="W95" s="46"/>
    </row>
    <row r="96" spans="1:37" s="51" customFormat="1" hidden="1" outlineLevel="1" x14ac:dyDescent="0.2">
      <c r="A96" s="582" t="s">
        <v>309</v>
      </c>
      <c r="B96" s="192">
        <f t="shared" ref="B96:K96" si="18">B29/B25-1</f>
        <v>7.020000000000004E-2</v>
      </c>
      <c r="C96" s="192">
        <f t="shared" si="18"/>
        <v>8.329999999999993E-2</v>
      </c>
      <c r="D96" s="192">
        <f t="shared" si="18"/>
        <v>1.519999999999988E-2</v>
      </c>
      <c r="E96" s="192">
        <f t="shared" si="18"/>
        <v>3.0999999999999917E-2</v>
      </c>
      <c r="F96" s="192">
        <f t="shared" si="18"/>
        <v>1.1700000000000044E-2</v>
      </c>
      <c r="G96" s="192">
        <f t="shared" si="18"/>
        <v>0.20069999999999988</v>
      </c>
      <c r="H96" s="192">
        <f t="shared" si="18"/>
        <v>0</v>
      </c>
      <c r="I96" s="192">
        <f t="shared" si="18"/>
        <v>0</v>
      </c>
      <c r="J96" s="192">
        <f t="shared" si="18"/>
        <v>0</v>
      </c>
      <c r="K96" s="192">
        <f t="shared" si="18"/>
        <v>1.4499999999999957E-2</v>
      </c>
      <c r="M96"/>
      <c r="N96"/>
      <c r="O96"/>
      <c r="P96"/>
      <c r="Q96"/>
      <c r="R96"/>
      <c r="W96" s="46"/>
    </row>
    <row r="97" spans="1:36" s="51" customFormat="1" hidden="1" outlineLevel="1" x14ac:dyDescent="0.2">
      <c r="A97" s="36" t="s">
        <v>308</v>
      </c>
      <c r="B97" s="59">
        <f t="shared" ref="B97:K97" si="19">B30/B26-1</f>
        <v>0.11065175033539432</v>
      </c>
      <c r="C97" s="59">
        <f t="shared" si="19"/>
        <v>0.11714496114752282</v>
      </c>
      <c r="D97" s="59">
        <f t="shared" si="19"/>
        <v>3.9416633819455704E-4</v>
      </c>
      <c r="E97" s="59">
        <f t="shared" si="19"/>
        <v>3.4160044954635538E-2</v>
      </c>
      <c r="F97" s="59">
        <f t="shared" si="19"/>
        <v>-5.9040054549230891E-3</v>
      </c>
      <c r="G97" s="59">
        <f t="shared" si="19"/>
        <v>0.32851020267971931</v>
      </c>
      <c r="H97" s="59">
        <f t="shared" si="19"/>
        <v>0</v>
      </c>
      <c r="I97" s="59">
        <f t="shared" si="19"/>
        <v>7.8525554562301814E-2</v>
      </c>
      <c r="J97" s="59">
        <f t="shared" si="19"/>
        <v>4.6708138110806985E-5</v>
      </c>
      <c r="K97" s="59">
        <f t="shared" si="19"/>
        <v>7.6447826228335236E-2</v>
      </c>
      <c r="W97"/>
      <c r="AA97" s="191"/>
      <c r="AB97" s="191"/>
      <c r="AC97" s="191"/>
      <c r="AD97" s="191"/>
      <c r="AE97" s="4"/>
      <c r="AF97" s="4"/>
      <c r="AG97" s="4"/>
      <c r="AH97" s="4"/>
      <c r="AI97" s="4"/>
      <c r="AJ97" s="4"/>
    </row>
    <row r="98" spans="1:36" s="4" customFormat="1" hidden="1" outlineLevel="1" x14ac:dyDescent="0.2">
      <c r="A98" s="36" t="s">
        <v>307</v>
      </c>
      <c r="B98" s="59">
        <f t="shared" ref="B98:K98" si="20">B31/B27-1</f>
        <v>0.16391358458583527</v>
      </c>
      <c r="C98" s="59">
        <f t="shared" si="20"/>
        <v>0.13959770974323216</v>
      </c>
      <c r="D98" s="59">
        <f t="shared" si="20"/>
        <v>1.2595799493190896E-2</v>
      </c>
      <c r="E98" s="59">
        <f t="shared" si="20"/>
        <v>0.2063985802877788</v>
      </c>
      <c r="F98" s="59">
        <f t="shared" si="20"/>
        <v>0.13308773511221239</v>
      </c>
      <c r="G98" s="59">
        <f t="shared" si="20"/>
        <v>0.38503545890763391</v>
      </c>
      <c r="H98" s="59">
        <f t="shared" si="20"/>
        <v>0</v>
      </c>
      <c r="I98" s="59">
        <f t="shared" si="20"/>
        <v>7.8525554562301814E-2</v>
      </c>
      <c r="J98" s="59">
        <f t="shared" si="20"/>
        <v>4.6708138110806985E-5</v>
      </c>
      <c r="K98" s="59">
        <f t="shared" si="20"/>
        <v>0.10161639294067881</v>
      </c>
      <c r="L98" s="51"/>
      <c r="M98"/>
      <c r="N98"/>
      <c r="O98"/>
      <c r="P98"/>
      <c r="Q98"/>
      <c r="R98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</row>
    <row r="99" spans="1:36" s="51" customFormat="1" hidden="1" outlineLevel="1" x14ac:dyDescent="0.2">
      <c r="A99" s="36" t="s">
        <v>315</v>
      </c>
      <c r="B99" s="59">
        <f t="shared" ref="B99:K99" si="21">B32/B28-1</f>
        <v>0.23159096545305768</v>
      </c>
      <c r="C99" s="59">
        <f t="shared" si="21"/>
        <v>0.18657036780785807</v>
      </c>
      <c r="D99" s="59">
        <f t="shared" si="21"/>
        <v>-6.81362558180727E-2</v>
      </c>
      <c r="E99" s="59">
        <f t="shared" si="21"/>
        <v>0.44206715712818023</v>
      </c>
      <c r="F99" s="59">
        <f t="shared" si="21"/>
        <v>0.33800327072724246</v>
      </c>
      <c r="G99" s="59">
        <f t="shared" si="21"/>
        <v>0.35530147027897985</v>
      </c>
      <c r="H99" s="59">
        <f t="shared" si="21"/>
        <v>0</v>
      </c>
      <c r="I99" s="59">
        <f t="shared" si="21"/>
        <v>8.0285278612298727E-2</v>
      </c>
      <c r="J99" s="59">
        <f t="shared" si="21"/>
        <v>4.6708138110806985E-5</v>
      </c>
      <c r="K99" s="59">
        <f t="shared" si="21"/>
        <v>9.5510873311364985E-2</v>
      </c>
    </row>
    <row r="100" spans="1:36" s="51" customFormat="1" hidden="1" outlineLevel="1" x14ac:dyDescent="0.2">
      <c r="A100" s="36" t="s">
        <v>316</v>
      </c>
      <c r="B100" s="59">
        <f t="shared" ref="B100:K100" si="22">B33/B29-1</f>
        <v>0.12227033607141369</v>
      </c>
      <c r="C100" s="59">
        <f t="shared" si="22"/>
        <v>0.16552463392129346</v>
      </c>
      <c r="D100" s="59">
        <f t="shared" si="22"/>
        <v>-3.9495765929422832E-2</v>
      </c>
      <c r="E100" s="59">
        <f t="shared" si="22"/>
        <v>0.14593606458809161</v>
      </c>
      <c r="F100" s="59">
        <f t="shared" si="22"/>
        <v>0.16878866458097286</v>
      </c>
      <c r="G100" s="59">
        <f t="shared" si="22"/>
        <v>-1.4246824966206439E-3</v>
      </c>
      <c r="H100" s="59">
        <f t="shared" si="22"/>
        <v>0</v>
      </c>
      <c r="I100" s="59">
        <f t="shared" si="22"/>
        <v>8.0285278612298727E-2</v>
      </c>
      <c r="J100" s="59">
        <f t="shared" si="22"/>
        <v>4.6708138110806985E-5</v>
      </c>
      <c r="K100" s="59">
        <f t="shared" si="22"/>
        <v>0.10872890857235484</v>
      </c>
      <c r="M100"/>
      <c r="N100"/>
      <c r="O100"/>
      <c r="P100"/>
      <c r="Q100"/>
      <c r="R100"/>
    </row>
    <row r="101" spans="1:36" s="51" customFormat="1" hidden="1" outlineLevel="1" x14ac:dyDescent="0.2">
      <c r="A101" s="36" t="s">
        <v>314</v>
      </c>
      <c r="B101" s="59">
        <f t="shared" ref="B101:K101" si="23">B34/B30-1</f>
        <v>2.6373192653451838E-2</v>
      </c>
      <c r="C101" s="59">
        <f t="shared" si="23"/>
        <v>0.12716359758892626</v>
      </c>
      <c r="D101" s="59">
        <f t="shared" si="23"/>
        <v>-3.9495765929422832E-2</v>
      </c>
      <c r="E101" s="59">
        <f t="shared" si="23"/>
        <v>-0.11592822578897033</v>
      </c>
      <c r="F101" s="59">
        <f t="shared" si="23"/>
        <v>0.13155544216341486</v>
      </c>
      <c r="G101" s="59">
        <f t="shared" si="23"/>
        <v>-0.19470016888158737</v>
      </c>
      <c r="H101" s="59">
        <f t="shared" si="23"/>
        <v>0</v>
      </c>
      <c r="I101" s="59">
        <f t="shared" si="23"/>
        <v>1.6316016273820733E-3</v>
      </c>
      <c r="J101" s="59">
        <f t="shared" si="23"/>
        <v>0</v>
      </c>
      <c r="K101" s="59">
        <f t="shared" si="23"/>
        <v>6.3890998642086139E-2</v>
      </c>
    </row>
    <row r="102" spans="1:36" s="51" customFormat="1" hidden="1" outlineLevel="1" x14ac:dyDescent="0.2">
      <c r="A102" s="575" t="s">
        <v>439</v>
      </c>
      <c r="B102" s="59">
        <f t="shared" ref="B102:K102" si="24">B35/B31-1</f>
        <v>-1.7487486049612477E-2</v>
      </c>
      <c r="C102" s="59">
        <f t="shared" si="24"/>
        <v>9.3022629617679042E-2</v>
      </c>
      <c r="D102" s="59">
        <f t="shared" si="24"/>
        <v>-3.7957211870255358E-2</v>
      </c>
      <c r="E102" s="59">
        <f t="shared" si="24"/>
        <v>-0.23553881405416732</v>
      </c>
      <c r="F102" s="59">
        <f t="shared" si="24"/>
        <v>-6.5652292267784906E-3</v>
      </c>
      <c r="G102" s="59">
        <f t="shared" si="24"/>
        <v>-0.17932347753342559</v>
      </c>
      <c r="H102" s="59">
        <f t="shared" si="24"/>
        <v>0</v>
      </c>
      <c r="I102" s="59">
        <f t="shared" si="24"/>
        <v>-8.3436348199283916E-4</v>
      </c>
      <c r="J102" s="59">
        <f t="shared" si="24"/>
        <v>0</v>
      </c>
      <c r="K102" s="59">
        <f t="shared" si="24"/>
        <v>6.1268070167592725E-2</v>
      </c>
      <c r="M102"/>
      <c r="N102"/>
      <c r="O102"/>
      <c r="P102"/>
      <c r="Q102"/>
      <c r="R102"/>
    </row>
    <row r="103" spans="1:36" s="51" customFormat="1" hidden="1" outlineLevel="1" x14ac:dyDescent="0.2">
      <c r="A103" s="575" t="s">
        <v>440</v>
      </c>
      <c r="B103" s="59">
        <f t="shared" ref="B103:K103" si="25">B36/B32-1</f>
        <v>-7.5646188749794341E-2</v>
      </c>
      <c r="C103" s="59">
        <f t="shared" si="25"/>
        <v>3.2707879774439341E-2</v>
      </c>
      <c r="D103" s="59">
        <f t="shared" si="25"/>
        <v>5.9220389805097806E-2</v>
      </c>
      <c r="E103" s="59">
        <f t="shared" si="25"/>
        <v>-0.35183000959088673</v>
      </c>
      <c r="F103" s="59">
        <f t="shared" si="25"/>
        <v>-0.11850416737299052</v>
      </c>
      <c r="G103" s="59">
        <f t="shared" si="25"/>
        <v>-0.18715704619832618</v>
      </c>
      <c r="H103" s="59">
        <f t="shared" si="25"/>
        <v>0</v>
      </c>
      <c r="I103" s="59">
        <f t="shared" si="25"/>
        <v>-2.461948190700447E-3</v>
      </c>
      <c r="J103" s="59">
        <f t="shared" si="25"/>
        <v>0</v>
      </c>
      <c r="K103" s="59">
        <f t="shared" si="25"/>
        <v>5.9974110316380447E-2</v>
      </c>
    </row>
    <row r="104" spans="1:36" s="709" customFormat="1" ht="18" hidden="1" customHeight="1" outlineLevel="1" x14ac:dyDescent="0.2">
      <c r="A104" s="707" t="s">
        <v>441</v>
      </c>
      <c r="B104" s="710">
        <f t="shared" ref="B104:K104" si="26">B37/B33-1</f>
        <v>-4.2329617711177603E-3</v>
      </c>
      <c r="C104" s="710">
        <f t="shared" si="26"/>
        <v>6.3322606725079389E-2</v>
      </c>
      <c r="D104" s="710">
        <f t="shared" si="26"/>
        <v>2.9818181818182188E-2</v>
      </c>
      <c r="E104" s="710">
        <f t="shared" si="26"/>
        <v>-0.20922917327365875</v>
      </c>
      <c r="F104" s="710">
        <f t="shared" si="26"/>
        <v>-3.1578999573647404E-2</v>
      </c>
      <c r="G104" s="710">
        <f t="shared" si="26"/>
        <v>2.7214944156281673E-2</v>
      </c>
      <c r="H104" s="710">
        <f t="shared" si="26"/>
        <v>0</v>
      </c>
      <c r="I104" s="710">
        <f t="shared" si="26"/>
        <v>-0.33439472129994408</v>
      </c>
      <c r="J104" s="710">
        <f t="shared" si="26"/>
        <v>0</v>
      </c>
      <c r="K104" s="710">
        <f t="shared" si="26"/>
        <v>2.3242944106253383E-2</v>
      </c>
      <c r="L104" s="708"/>
      <c r="M104"/>
      <c r="N104"/>
      <c r="O104"/>
      <c r="P104"/>
      <c r="Q104"/>
      <c r="R104"/>
      <c r="S104" s="51"/>
      <c r="T104" s="51"/>
      <c r="U104" s="51"/>
      <c r="V104" s="51"/>
      <c r="W104" s="51"/>
    </row>
    <row r="105" spans="1:36" s="51" customFormat="1" hidden="1" outlineLevel="1" x14ac:dyDescent="0.2">
      <c r="A105" s="575" t="s">
        <v>450</v>
      </c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M105" s="709"/>
      <c r="N105" s="709"/>
      <c r="O105" s="709"/>
      <c r="P105" s="709"/>
      <c r="Q105" s="709"/>
      <c r="R105" s="709"/>
      <c r="S105" s="709"/>
      <c r="T105" s="709"/>
      <c r="U105" s="709"/>
      <c r="V105" s="709"/>
      <c r="W105" s="709"/>
    </row>
    <row r="106" spans="1:36" s="51" customFormat="1" hidden="1" outlineLevel="1" x14ac:dyDescent="0.2">
      <c r="A106" s="575" t="s">
        <v>451</v>
      </c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M106"/>
      <c r="N106"/>
      <c r="O106"/>
      <c r="P106"/>
      <c r="Q106"/>
    </row>
    <row r="107" spans="1:36" s="51" customFormat="1" hidden="1" outlineLevel="1" x14ac:dyDescent="0.2">
      <c r="A107" s="576" t="s">
        <v>541</v>
      </c>
      <c r="B107" s="59"/>
      <c r="C107" s="59"/>
      <c r="D107" s="59"/>
      <c r="E107" s="59"/>
      <c r="F107" s="59"/>
      <c r="G107" s="59"/>
      <c r="H107" s="59"/>
      <c r="I107" s="59"/>
      <c r="J107" s="59"/>
      <c r="K107" s="59"/>
    </row>
    <row r="108" spans="1:36" s="51" customFormat="1" hidden="1" outlineLevel="1" x14ac:dyDescent="0.2">
      <c r="A108" s="576" t="s">
        <v>589</v>
      </c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M108"/>
      <c r="N108"/>
      <c r="O108"/>
      <c r="P108"/>
      <c r="Y108" s="51">
        <v>8.3366719969631244</v>
      </c>
      <c r="AA108" s="51">
        <v>6.565879270934265</v>
      </c>
      <c r="AB108" s="51">
        <v>0</v>
      </c>
      <c r="AC108" s="51">
        <v>34.735251338559181</v>
      </c>
      <c r="AD108" s="51">
        <v>5.1909410772162783</v>
      </c>
      <c r="AE108" s="51">
        <v>-1.1699849043099975</v>
      </c>
      <c r="AF108" s="51">
        <v>0</v>
      </c>
      <c r="AG108" s="51">
        <v>0</v>
      </c>
      <c r="AH108" s="51">
        <v>-4.6705956562901408E-3</v>
      </c>
      <c r="AI108" s="51">
        <v>4.5137912385073102</v>
      </c>
    </row>
    <row r="109" spans="1:36" s="51" customFormat="1" hidden="1" outlineLevel="1" x14ac:dyDescent="0.2">
      <c r="A109" s="576" t="s">
        <v>588</v>
      </c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Y109" s="51">
        <v>2.8229071960964225</v>
      </c>
      <c r="AA109" s="51">
        <v>3.4843493701743271</v>
      </c>
      <c r="AB109" s="51">
        <v>-2.1186440677965894</v>
      </c>
      <c r="AC109" s="51">
        <v>2.1315451481612055</v>
      </c>
      <c r="AD109" s="51">
        <v>-0.7521121537020069</v>
      </c>
      <c r="AE109" s="51">
        <v>5.743970341617084</v>
      </c>
      <c r="AF109" s="51">
        <v>0</v>
      </c>
      <c r="AG109" s="51">
        <v>0</v>
      </c>
      <c r="AH109" s="51">
        <v>0</v>
      </c>
      <c r="AI109" s="51">
        <v>1.0866977841714784</v>
      </c>
    </row>
    <row r="110" spans="1:36" s="51" customFormat="1" hidden="1" outlineLevel="1" x14ac:dyDescent="0.2">
      <c r="A110" s="576" t="s">
        <v>587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M110"/>
      <c r="N110"/>
      <c r="O110"/>
      <c r="P110"/>
      <c r="Y110" s="51">
        <v>-0.13886755940877415</v>
      </c>
      <c r="AA110" s="51">
        <v>-0.53400677499628368</v>
      </c>
      <c r="AB110" s="51">
        <v>0</v>
      </c>
      <c r="AC110" s="51">
        <v>0</v>
      </c>
      <c r="AD110" s="51">
        <v>0</v>
      </c>
      <c r="AE110" s="51">
        <v>1.1598332083258203</v>
      </c>
      <c r="AF110" s="51">
        <v>0</v>
      </c>
      <c r="AG110" s="51">
        <v>0</v>
      </c>
      <c r="AH110" s="51">
        <v>0</v>
      </c>
      <c r="AI110" s="51">
        <v>0</v>
      </c>
    </row>
    <row r="111" spans="1:36" s="51" customFormat="1" hidden="1" outlineLevel="1" x14ac:dyDescent="0.2">
      <c r="A111" s="576" t="s">
        <v>591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Y111" s="191"/>
      <c r="Z111" s="191"/>
      <c r="AA111" s="191"/>
      <c r="AB111" s="191"/>
      <c r="AC111" s="4"/>
      <c r="AD111" s="4"/>
      <c r="AE111" s="4"/>
      <c r="AF111" s="4"/>
      <c r="AG111" s="4"/>
      <c r="AH111" s="4"/>
    </row>
    <row r="112" spans="1:36" s="4" customFormat="1" hidden="1" outlineLevel="1" x14ac:dyDescent="0.2">
      <c r="A112" s="576" t="s">
        <v>592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1"/>
      <c r="M112"/>
      <c r="N112"/>
      <c r="O112"/>
      <c r="P112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</row>
    <row r="113" spans="1:36" s="51" customFormat="1" hidden="1" outlineLevel="1" x14ac:dyDescent="0.2">
      <c r="A113" s="576" t="s">
        <v>590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59"/>
    </row>
    <row r="114" spans="1:36" s="51" customFormat="1" hidden="1" outlineLevel="1" x14ac:dyDescent="0.2">
      <c r="A114" s="576" t="s">
        <v>652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M114"/>
      <c r="N114"/>
      <c r="O114"/>
      <c r="P114"/>
    </row>
    <row r="115" spans="1:36" s="51" customFormat="1" hidden="1" outlineLevel="1" x14ac:dyDescent="0.2">
      <c r="A115" s="576" t="s">
        <v>653</v>
      </c>
      <c r="B115" s="59"/>
      <c r="C115" s="59"/>
      <c r="D115" s="59"/>
      <c r="E115" s="59"/>
      <c r="F115" s="59"/>
      <c r="G115" s="59"/>
      <c r="H115" s="59"/>
      <c r="I115" s="59"/>
      <c r="J115" s="59"/>
      <c r="K115" s="59"/>
    </row>
    <row r="116" spans="1:36" s="51" customFormat="1" hidden="1" outlineLevel="1" x14ac:dyDescent="0.2">
      <c r="A116" s="576" t="s">
        <v>654</v>
      </c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M116"/>
      <c r="N116"/>
      <c r="O116"/>
      <c r="P116"/>
      <c r="Q116"/>
      <c r="R116"/>
    </row>
    <row r="117" spans="1:36" s="51" customFormat="1" collapsed="1" x14ac:dyDescent="0.2">
      <c r="A117" s="767" t="s">
        <v>651</v>
      </c>
      <c r="B117" s="59">
        <f t="shared" ref="B117:K117" si="27">B50/B46-1</f>
        <v>1.8315198014908329E-2</v>
      </c>
      <c r="C117" s="59">
        <f t="shared" si="27"/>
        <v>1.0951150734757942E-2</v>
      </c>
      <c r="D117" s="59">
        <f t="shared" si="27"/>
        <v>-3.2467532467532534E-2</v>
      </c>
      <c r="E117" s="59">
        <f t="shared" si="27"/>
        <v>2.0870585528388608E-2</v>
      </c>
      <c r="F117" s="59">
        <f t="shared" si="27"/>
        <v>4.5120316623425749E-2</v>
      </c>
      <c r="G117" s="59">
        <f t="shared" si="27"/>
        <v>8.7305487595285225E-2</v>
      </c>
      <c r="H117" s="59">
        <f t="shared" si="27"/>
        <v>0</v>
      </c>
      <c r="I117" s="59">
        <f t="shared" si="27"/>
        <v>0</v>
      </c>
      <c r="J117" s="59">
        <f t="shared" si="27"/>
        <v>4.6708138111251074E-5</v>
      </c>
      <c r="K117" s="59">
        <f t="shared" si="27"/>
        <v>-3.4200973702877557E-2</v>
      </c>
    </row>
    <row r="118" spans="1:36" s="709" customFormat="1" ht="18" customHeight="1" x14ac:dyDescent="0.2">
      <c r="A118" s="707" t="s">
        <v>715</v>
      </c>
      <c r="B118" s="710">
        <f t="shared" ref="B118:K118" si="28">B51/B47-1</f>
        <v>2.2521245447068017E-2</v>
      </c>
      <c r="C118" s="710">
        <f t="shared" si="28"/>
        <v>1.8380353812903705E-2</v>
      </c>
      <c r="D118" s="710">
        <f t="shared" si="28"/>
        <v>-3.2467532467532534E-2</v>
      </c>
      <c r="E118" s="710">
        <f t="shared" si="28"/>
        <v>2.0870585528388608E-2</v>
      </c>
      <c r="F118" s="710">
        <f t="shared" si="28"/>
        <v>4.5120316623425749E-2</v>
      </c>
      <c r="G118" s="710">
        <f t="shared" si="28"/>
        <v>8.7305487595285225E-2</v>
      </c>
      <c r="H118" s="710">
        <f t="shared" si="28"/>
        <v>0</v>
      </c>
      <c r="I118" s="710">
        <f t="shared" si="28"/>
        <v>0</v>
      </c>
      <c r="J118" s="710">
        <f t="shared" si="28"/>
        <v>4.6708138111251074E-5</v>
      </c>
      <c r="K118" s="710">
        <f t="shared" si="28"/>
        <v>-2.9806665625228046E-2</v>
      </c>
      <c r="L118" s="708"/>
      <c r="M118"/>
      <c r="N118"/>
      <c r="O118"/>
      <c r="P118"/>
      <c r="Q118"/>
      <c r="R118"/>
      <c r="S118" s="51"/>
      <c r="T118" s="51"/>
      <c r="U118" s="51"/>
      <c r="V118" s="51"/>
      <c r="W118" s="51"/>
    </row>
    <row r="119" spans="1:36" s="51" customFormat="1" hidden="1" outlineLevel="1" x14ac:dyDescent="0.2">
      <c r="A119" s="707" t="s">
        <v>716</v>
      </c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M119" s="709"/>
      <c r="N119" s="709"/>
      <c r="O119" s="709"/>
      <c r="P119" s="709"/>
      <c r="Q119" s="709"/>
      <c r="R119" s="709"/>
      <c r="S119" s="709"/>
      <c r="T119" s="709"/>
      <c r="U119" s="709"/>
      <c r="V119" s="709"/>
      <c r="W119" s="709"/>
    </row>
    <row r="120" spans="1:36" s="51" customFormat="1" hidden="1" outlineLevel="1" x14ac:dyDescent="0.2">
      <c r="A120" s="707" t="s">
        <v>717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</row>
    <row r="121" spans="1:36" s="51" customFormat="1" collapsed="1" x14ac:dyDescent="0.2">
      <c r="A121" s="334" t="s">
        <v>718</v>
      </c>
      <c r="B121" s="59">
        <f t="shared" ref="B121:K121" si="29">B54/B50-1</f>
        <v>2.8691723039976358E-2</v>
      </c>
      <c r="C121" s="59">
        <f t="shared" si="29"/>
        <v>4.9404786730969485E-2</v>
      </c>
      <c r="D121" s="59">
        <f t="shared" si="29"/>
        <v>5.5928411633112685E-3</v>
      </c>
      <c r="E121" s="59">
        <f t="shared" si="29"/>
        <v>0</v>
      </c>
      <c r="F121" s="59">
        <f t="shared" si="29"/>
        <v>2.9598901446028281E-2</v>
      </c>
      <c r="G121" s="59">
        <f t="shared" si="29"/>
        <v>-9.8602501082087901E-3</v>
      </c>
      <c r="H121" s="59">
        <f t="shared" si="29"/>
        <v>0</v>
      </c>
      <c r="I121" s="59">
        <f t="shared" si="29"/>
        <v>0</v>
      </c>
      <c r="J121" s="59">
        <f t="shared" si="29"/>
        <v>-4.6705956562420603E-5</v>
      </c>
      <c r="K121" s="59">
        <f t="shared" si="29"/>
        <v>3.2912143837538821E-2</v>
      </c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</row>
    <row r="122" spans="1:36" s="32" customFormat="1" x14ac:dyDescent="0.2">
      <c r="A122" s="334" t="s">
        <v>750</v>
      </c>
      <c r="B122" s="59">
        <f t="shared" ref="B122:K122" si="30">B55/B51-1</f>
        <v>3.8717008558028621E-2</v>
      </c>
      <c r="C122" s="59">
        <f t="shared" si="30"/>
        <v>7.42936604204536E-2</v>
      </c>
      <c r="D122" s="59">
        <f t="shared" si="30"/>
        <v>3.3557046979866056E-2</v>
      </c>
      <c r="E122" s="59">
        <f t="shared" si="30"/>
        <v>0</v>
      </c>
      <c r="F122" s="59">
        <f t="shared" si="30"/>
        <v>4.5692822744275885E-2</v>
      </c>
      <c r="G122" s="59">
        <f t="shared" si="30"/>
        <v>-9.8602501082087901E-3</v>
      </c>
      <c r="H122" s="59">
        <f t="shared" si="30"/>
        <v>0</v>
      </c>
      <c r="I122" s="59">
        <f t="shared" si="30"/>
        <v>0</v>
      </c>
      <c r="J122" s="59">
        <f t="shared" si="30"/>
        <v>-4.6705956562420603E-5</v>
      </c>
      <c r="K122" s="59">
        <f t="shared" si="30"/>
        <v>-1.3563525967967838E-2</v>
      </c>
      <c r="L122" s="51"/>
      <c r="M122"/>
      <c r="N122"/>
      <c r="O122"/>
      <c r="P122"/>
      <c r="Q122"/>
      <c r="R122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</row>
    <row r="123" spans="1:36" s="51" customFormat="1" x14ac:dyDescent="0.2">
      <c r="A123" s="334" t="s">
        <v>751</v>
      </c>
      <c r="B123" s="59">
        <f t="shared" ref="B123:K123" si="31">B56/B52-1</f>
        <v>5.9177973326984823E-2</v>
      </c>
      <c r="C123" s="59">
        <f t="shared" si="31"/>
        <v>0.10239696506573237</v>
      </c>
      <c r="D123" s="59">
        <f t="shared" si="31"/>
        <v>3.3548611583468002E-2</v>
      </c>
      <c r="E123" s="59">
        <f t="shared" si="31"/>
        <v>0</v>
      </c>
      <c r="F123" s="59">
        <f t="shared" si="31"/>
        <v>8.087125989822086E-2</v>
      </c>
      <c r="G123" s="59">
        <f t="shared" si="31"/>
        <v>-9.8602501082087901E-3</v>
      </c>
      <c r="H123" s="59">
        <f t="shared" si="31"/>
        <v>0</v>
      </c>
      <c r="I123" s="59">
        <f t="shared" si="31"/>
        <v>0</v>
      </c>
      <c r="J123" s="59">
        <f t="shared" si="31"/>
        <v>9.8257411002960149E-2</v>
      </c>
      <c r="K123" s="59">
        <f t="shared" si="31"/>
        <v>-5.120252296079153E-3</v>
      </c>
      <c r="AA123" s="191"/>
      <c r="AB123" s="191"/>
      <c r="AC123" s="191"/>
      <c r="AD123" s="191"/>
      <c r="AE123" s="4"/>
      <c r="AF123" s="4"/>
      <c r="AG123" s="4"/>
      <c r="AH123" s="4"/>
      <c r="AI123" s="4"/>
      <c r="AJ123" s="4"/>
    </row>
    <row r="124" spans="1:36" s="709" customFormat="1" ht="18" customHeight="1" x14ac:dyDescent="0.2">
      <c r="A124" s="707" t="s">
        <v>752</v>
      </c>
      <c r="B124" s="710">
        <f t="shared" ref="B124:K124" si="32">B57/B53-1</f>
        <v>8.252615706216071E-2</v>
      </c>
      <c r="C124" s="710">
        <f t="shared" si="32"/>
        <v>0.14358359172559876</v>
      </c>
      <c r="D124" s="710">
        <f t="shared" si="32"/>
        <v>3.3548611583468002E-2</v>
      </c>
      <c r="E124" s="710">
        <f t="shared" si="32"/>
        <v>0</v>
      </c>
      <c r="F124" s="710">
        <f t="shared" si="32"/>
        <v>0.11604969705216606</v>
      </c>
      <c r="G124" s="710">
        <f t="shared" si="32"/>
        <v>-1.7087144767669038E-5</v>
      </c>
      <c r="H124" s="710">
        <f t="shared" si="32"/>
        <v>0</v>
      </c>
      <c r="I124" s="710">
        <f t="shared" si="32"/>
        <v>0</v>
      </c>
      <c r="J124" s="710">
        <f t="shared" si="32"/>
        <v>9.8257411002960149E-2</v>
      </c>
      <c r="K124" s="710">
        <f t="shared" si="32"/>
        <v>-1.7315151272884188E-2</v>
      </c>
      <c r="L124" s="708"/>
      <c r="M124"/>
      <c r="N124"/>
      <c r="O124"/>
      <c r="P124"/>
      <c r="Q124"/>
      <c r="R124"/>
      <c r="S124" s="51"/>
      <c r="T124" s="51"/>
      <c r="U124" s="51"/>
      <c r="V124" s="51"/>
      <c r="W124" s="51"/>
    </row>
    <row r="125" spans="1:36" s="51" customFormat="1" hidden="1" outlineLevel="1" x14ac:dyDescent="0.2">
      <c r="A125" s="707" t="s">
        <v>749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M125" s="709"/>
      <c r="N125" s="709"/>
      <c r="O125" s="709"/>
      <c r="P125" s="709"/>
      <c r="Q125" s="709"/>
      <c r="R125" s="709"/>
      <c r="S125" s="709"/>
      <c r="T125" s="709"/>
      <c r="U125" s="709"/>
      <c r="V125" s="709"/>
      <c r="W125" s="709"/>
    </row>
    <row r="126" spans="1:36" s="51" customFormat="1" hidden="1" outlineLevel="1" x14ac:dyDescent="0.2">
      <c r="A126" s="707" t="s">
        <v>787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</row>
    <row r="127" spans="1:36" s="51" customFormat="1" collapsed="1" x14ac:dyDescent="0.2">
      <c r="A127" s="334" t="s">
        <v>786</v>
      </c>
      <c r="B127" s="59">
        <f t="shared" ref="B127:K127" si="33">B60/B56-1</f>
        <v>1.9636186215635121E-2</v>
      </c>
      <c r="C127" s="59">
        <f t="shared" si="33"/>
        <v>3.9512833310391571E-2</v>
      </c>
      <c r="D127" s="59">
        <f t="shared" si="33"/>
        <v>0</v>
      </c>
      <c r="E127" s="59">
        <f t="shared" si="33"/>
        <v>0</v>
      </c>
      <c r="F127" s="59">
        <f t="shared" si="33"/>
        <v>-5.6797407047054493E-3</v>
      </c>
      <c r="G127" s="59">
        <f t="shared" si="33"/>
        <v>0</v>
      </c>
      <c r="H127" s="59">
        <f t="shared" si="33"/>
        <v>0</v>
      </c>
      <c r="I127" s="59">
        <f t="shared" si="33"/>
        <v>0</v>
      </c>
      <c r="J127" s="59">
        <f t="shared" si="33"/>
        <v>-7.9290655956576472E-6</v>
      </c>
      <c r="K127" s="59">
        <f t="shared" si="33"/>
        <v>-1.5468742284647119E-2</v>
      </c>
      <c r="AA127"/>
      <c r="AB127"/>
      <c r="AC127"/>
      <c r="AD127"/>
      <c r="AE127"/>
      <c r="AF127"/>
      <c r="AG127"/>
      <c r="AH127"/>
      <c r="AI127"/>
      <c r="AJ127"/>
    </row>
    <row r="128" spans="1:36" s="709" customFormat="1" ht="18" customHeight="1" x14ac:dyDescent="0.2">
      <c r="A128" s="707" t="s">
        <v>785</v>
      </c>
      <c r="B128" s="710">
        <f t="shared" ref="B128:K128" si="34">B61/B57-1</f>
        <v>4.747515684844883E-3</v>
      </c>
      <c r="C128" s="710">
        <f t="shared" si="34"/>
        <v>1.3381732717472339E-2</v>
      </c>
      <c r="D128" s="710">
        <f t="shared" si="34"/>
        <v>0</v>
      </c>
      <c r="E128" s="710">
        <f t="shared" si="34"/>
        <v>0</v>
      </c>
      <c r="F128" s="710">
        <f t="shared" si="34"/>
        <v>-4.4533897639660758E-2</v>
      </c>
      <c r="G128" s="710">
        <f t="shared" si="34"/>
        <v>0</v>
      </c>
      <c r="H128" s="710">
        <f t="shared" si="34"/>
        <v>0</v>
      </c>
      <c r="I128" s="710">
        <f t="shared" si="34"/>
        <v>0</v>
      </c>
      <c r="J128" s="710">
        <f t="shared" si="34"/>
        <v>4.2542481228924345E-5</v>
      </c>
      <c r="K128" s="710">
        <f t="shared" si="34"/>
        <v>7.8206420594173487E-4</v>
      </c>
      <c r="L128" s="708"/>
      <c r="M128"/>
      <c r="N128"/>
      <c r="O128"/>
      <c r="P128"/>
      <c r="Q128"/>
      <c r="R128"/>
      <c r="S128" s="51"/>
      <c r="T128" s="51"/>
      <c r="U128" s="51"/>
      <c r="V128" s="51"/>
      <c r="W128" s="51"/>
    </row>
    <row r="129" spans="1:37" s="51" customFormat="1" hidden="1" outlineLevel="1" x14ac:dyDescent="0.2">
      <c r="A129" s="707" t="s">
        <v>784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M129" s="709"/>
      <c r="N129" s="709"/>
      <c r="O129" s="709"/>
      <c r="P129" s="709"/>
      <c r="Q129" s="709"/>
      <c r="R129" s="709"/>
      <c r="S129" s="709"/>
      <c r="T129" s="709"/>
      <c r="U129" s="709"/>
      <c r="V129" s="709"/>
      <c r="W129" s="709"/>
    </row>
    <row r="130" spans="1:37" s="51" customFormat="1" hidden="1" outlineLevel="1" x14ac:dyDescent="0.2">
      <c r="A130" s="707" t="s">
        <v>873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</row>
    <row r="131" spans="1:37" s="709" customFormat="1" ht="18" customHeight="1" collapsed="1" x14ac:dyDescent="0.2">
      <c r="A131" s="707" t="s">
        <v>874</v>
      </c>
      <c r="B131" s="710">
        <f t="shared" ref="B131:K131" si="35">B64/B60-1</f>
        <v>-1.3588998293997956E-2</v>
      </c>
      <c r="C131" s="710">
        <f t="shared" si="35"/>
        <v>-2.6203790959345441E-2</v>
      </c>
      <c r="D131" s="710">
        <f t="shared" si="35"/>
        <v>0</v>
      </c>
      <c r="E131" s="710">
        <f t="shared" si="35"/>
        <v>-8.8775217641954285E-3</v>
      </c>
      <c r="F131" s="710">
        <f t="shared" si="35"/>
        <v>0.12097583243213772</v>
      </c>
      <c r="G131" s="710">
        <f t="shared" si="35"/>
        <v>-4.625725573784889E-2</v>
      </c>
      <c r="H131" s="710">
        <f t="shared" si="35"/>
        <v>0</v>
      </c>
      <c r="I131" s="710">
        <f t="shared" si="35"/>
        <v>0</v>
      </c>
      <c r="J131" s="710">
        <f t="shared" si="35"/>
        <v>5.0471947019792296E-5</v>
      </c>
      <c r="K131" s="710">
        <f t="shared" si="35"/>
        <v>7.2697656378808428E-3</v>
      </c>
      <c r="L131" s="708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</row>
    <row r="132" spans="1:37" s="51" customFormat="1" hidden="1" outlineLevel="1" x14ac:dyDescent="0.2">
      <c r="A132" s="707" t="s">
        <v>875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M132" s="709"/>
      <c r="N132" s="709"/>
      <c r="O132" s="709"/>
      <c r="P132" s="709"/>
      <c r="Q132" s="709"/>
      <c r="R132" s="709"/>
      <c r="S132" s="709"/>
      <c r="T132" s="709"/>
      <c r="U132" s="709"/>
      <c r="V132" s="709"/>
      <c r="W132" s="709"/>
    </row>
    <row r="133" spans="1:37" s="51" customFormat="1" collapsed="1" x14ac:dyDescent="0.2">
      <c r="A133" s="334" t="s">
        <v>871</v>
      </c>
      <c r="B133" s="59">
        <f t="shared" ref="B133:K133" si="36">B66/B62-1</f>
        <v>-4.6705877345551983E-3</v>
      </c>
      <c r="C133" s="59">
        <f t="shared" si="36"/>
        <v>-1.6393805354651958E-2</v>
      </c>
      <c r="D133" s="59">
        <f t="shared" si="36"/>
        <v>0</v>
      </c>
      <c r="E133" s="59">
        <f t="shared" si="36"/>
        <v>0</v>
      </c>
      <c r="F133" s="59">
        <f t="shared" si="36"/>
        <v>-7.9135820709941296E-3</v>
      </c>
      <c r="G133" s="59">
        <f t="shared" si="36"/>
        <v>4.3614951480863695E-5</v>
      </c>
      <c r="H133" s="59">
        <f t="shared" si="36"/>
        <v>0</v>
      </c>
      <c r="I133" s="59">
        <f t="shared" si="36"/>
        <v>0</v>
      </c>
      <c r="J133" s="59">
        <f t="shared" si="36"/>
        <v>0</v>
      </c>
      <c r="K133" s="59">
        <f t="shared" si="36"/>
        <v>6.1647450943615789E-2</v>
      </c>
      <c r="AA133"/>
      <c r="AB133"/>
      <c r="AC133"/>
      <c r="AD133"/>
      <c r="AE133"/>
      <c r="AF133"/>
      <c r="AG133"/>
      <c r="AH133"/>
      <c r="AI133"/>
      <c r="AJ133"/>
    </row>
    <row r="134" spans="1:37" s="51" customFormat="1" collapsed="1" x14ac:dyDescent="0.2">
      <c r="A134" s="334" t="s">
        <v>872</v>
      </c>
      <c r="B134" s="59">
        <f>B67/B63-1</f>
        <v>5.0539325970395677E-3</v>
      </c>
      <c r="C134" s="59">
        <f t="shared" ref="C134:K134" si="37">C67/C63-1</f>
        <v>7.7241758919439629E-3</v>
      </c>
      <c r="D134" s="59">
        <f t="shared" si="37"/>
        <v>0</v>
      </c>
      <c r="E134" s="59">
        <f t="shared" si="37"/>
        <v>0</v>
      </c>
      <c r="F134" s="59">
        <f t="shared" si="37"/>
        <v>-4.0400970764638E-3</v>
      </c>
      <c r="G134" s="59">
        <f t="shared" si="37"/>
        <v>-9.7352623007606054E-3</v>
      </c>
      <c r="H134" s="59">
        <f t="shared" si="37"/>
        <v>0</v>
      </c>
      <c r="I134" s="59">
        <f t="shared" si="37"/>
        <v>-6.0613775409001924E-5</v>
      </c>
      <c r="J134" s="59">
        <f t="shared" si="37"/>
        <v>4.0575809282961117E-5</v>
      </c>
      <c r="K134" s="59">
        <f t="shared" si="37"/>
        <v>2.8419658341976461E-2</v>
      </c>
      <c r="M134"/>
      <c r="N134"/>
      <c r="O134"/>
      <c r="P134"/>
      <c r="Q134"/>
      <c r="R134"/>
      <c r="AA134"/>
      <c r="AB134"/>
      <c r="AC134"/>
      <c r="AD134"/>
      <c r="AE134"/>
      <c r="AF134"/>
      <c r="AG134"/>
      <c r="AH134"/>
      <c r="AI134"/>
      <c r="AJ134"/>
    </row>
    <row r="135" spans="1:37" s="709" customFormat="1" ht="18" customHeight="1" x14ac:dyDescent="0.2">
      <c r="A135" s="707" t="s">
        <v>934</v>
      </c>
      <c r="B135" s="710">
        <f>B68/B64-1</f>
        <v>9.9526184037208587E-3</v>
      </c>
      <c r="C135" s="710">
        <f t="shared" ref="C135:K135" si="38">C68/C64-1</f>
        <v>1.9319508462876556E-2</v>
      </c>
      <c r="D135" s="710">
        <f t="shared" si="38"/>
        <v>0</v>
      </c>
      <c r="E135" s="710">
        <f t="shared" si="38"/>
        <v>3.8700741731290123E-6</v>
      </c>
      <c r="F135" s="710">
        <f t="shared" si="38"/>
        <v>2.3903863665816649E-2</v>
      </c>
      <c r="G135" s="710">
        <f t="shared" si="38"/>
        <v>-2.8086803749000078E-3</v>
      </c>
      <c r="H135" s="710">
        <f t="shared" si="38"/>
        <v>0</v>
      </c>
      <c r="I135" s="710">
        <f t="shared" si="38"/>
        <v>-6.0613775409001924E-5</v>
      </c>
      <c r="J135" s="710">
        <f t="shared" si="38"/>
        <v>4.0575809282961117E-5</v>
      </c>
      <c r="K135" s="710">
        <f t="shared" si="38"/>
        <v>-2.0304663847047322E-2</v>
      </c>
      <c r="L135" s="708"/>
      <c r="M135"/>
      <c r="N135"/>
      <c r="O135"/>
      <c r="P135"/>
      <c r="Q135"/>
      <c r="R135"/>
      <c r="S135" s="51"/>
      <c r="T135" s="51"/>
      <c r="U135" s="51"/>
      <c r="V135" s="51"/>
      <c r="W135" s="51"/>
    </row>
    <row r="136" spans="1:37" s="51" customFormat="1" hidden="1" outlineLevel="1" collapsed="1" x14ac:dyDescent="0.2">
      <c r="A136" s="334" t="s">
        <v>935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M136" s="709"/>
      <c r="N136" s="709"/>
      <c r="O136" s="709"/>
      <c r="P136" s="709"/>
      <c r="Q136" s="709"/>
      <c r="R136" s="709"/>
      <c r="S136" s="709"/>
      <c r="T136" s="709"/>
      <c r="U136" s="709"/>
      <c r="V136" s="709"/>
      <c r="W136" s="709"/>
      <c r="AA136"/>
      <c r="AB136"/>
      <c r="AC136"/>
      <c r="AD136"/>
      <c r="AE136"/>
      <c r="AF136"/>
      <c r="AG136"/>
      <c r="AH136"/>
      <c r="AI136"/>
      <c r="AJ136"/>
    </row>
    <row r="137" spans="1:37" s="51" customFormat="1" collapsed="1" x14ac:dyDescent="0.2">
      <c r="A137" s="334" t="s">
        <v>944</v>
      </c>
      <c r="B137" s="59">
        <f t="shared" ref="B137:K137" si="39">B70/B66-1</f>
        <v>1.2075253619379334E-2</v>
      </c>
      <c r="C137" s="59">
        <f t="shared" si="39"/>
        <v>2.8426943055209764E-2</v>
      </c>
      <c r="D137" s="59">
        <f t="shared" si="39"/>
        <v>1.0101010101010166E-2</v>
      </c>
      <c r="E137" s="59">
        <f t="shared" si="39"/>
        <v>3.8700741731290123E-6</v>
      </c>
      <c r="F137" s="59">
        <f t="shared" si="39"/>
        <v>9.5183633266433532E-3</v>
      </c>
      <c r="G137" s="59">
        <f t="shared" si="39"/>
        <v>5.6504233692116657E-2</v>
      </c>
      <c r="H137" s="59">
        <f t="shared" si="39"/>
        <v>0</v>
      </c>
      <c r="I137" s="59">
        <f t="shared" si="39"/>
        <v>-6.0613775409001924E-5</v>
      </c>
      <c r="J137" s="59">
        <f t="shared" si="39"/>
        <v>-7.4134358585786764E-4</v>
      </c>
      <c r="K137" s="59">
        <f t="shared" si="39"/>
        <v>-4.7655228748393008E-2</v>
      </c>
      <c r="M137"/>
      <c r="N137"/>
      <c r="O137"/>
      <c r="P137"/>
      <c r="Q137"/>
      <c r="R137"/>
      <c r="AA137"/>
      <c r="AB137"/>
      <c r="AC137"/>
      <c r="AD137"/>
      <c r="AE137"/>
      <c r="AF137"/>
      <c r="AG137"/>
      <c r="AH137"/>
      <c r="AI137"/>
      <c r="AJ137"/>
    </row>
    <row r="138" spans="1:37" s="51" customFormat="1" collapsed="1" x14ac:dyDescent="0.2">
      <c r="A138" s="334" t="s">
        <v>945</v>
      </c>
      <c r="B138" s="59">
        <f t="shared" ref="B138:K138" si="40">B71/B67-1</f>
        <v>1.6223547219895273E-2</v>
      </c>
      <c r="C138" s="59">
        <f t="shared" si="40"/>
        <v>2.7492380839647224E-2</v>
      </c>
      <c r="D138" s="59">
        <f t="shared" si="40"/>
        <v>1.0101010101010166E-2</v>
      </c>
      <c r="E138" s="59">
        <f t="shared" si="40"/>
        <v>3.8700741731290123E-6</v>
      </c>
      <c r="F138" s="59">
        <f t="shared" si="40"/>
        <v>-1.7600988556564223E-2</v>
      </c>
      <c r="G138" s="59">
        <f t="shared" si="40"/>
        <v>5.6504233692116657E-2</v>
      </c>
      <c r="H138" s="59">
        <f t="shared" si="40"/>
        <v>0</v>
      </c>
      <c r="I138" s="59">
        <f t="shared" si="40"/>
        <v>0</v>
      </c>
      <c r="J138" s="59">
        <f t="shared" si="40"/>
        <v>-7.8188766941589272E-4</v>
      </c>
      <c r="K138" s="59">
        <f t="shared" si="40"/>
        <v>-4.7655228748393008E-2</v>
      </c>
      <c r="M138"/>
      <c r="N138"/>
      <c r="O138"/>
      <c r="P138"/>
      <c r="Q138"/>
      <c r="R138"/>
      <c r="AA138"/>
      <c r="AB138"/>
      <c r="AC138"/>
      <c r="AD138"/>
      <c r="AE138"/>
      <c r="AF138"/>
      <c r="AG138"/>
      <c r="AH138"/>
      <c r="AI138"/>
      <c r="AJ138"/>
    </row>
    <row r="139" spans="1:37" s="51" customFormat="1" collapsed="1" x14ac:dyDescent="0.2">
      <c r="A139" s="334" t="s">
        <v>984</v>
      </c>
      <c r="B139" s="59">
        <f t="shared" ref="B139:K139" si="41">B72/B68-1</f>
        <v>2.2982421814365717E-2</v>
      </c>
      <c r="C139" s="59">
        <f t="shared" si="41"/>
        <v>3.1402509273384061E-2</v>
      </c>
      <c r="D139" s="59">
        <f t="shared" si="41"/>
        <v>-2.7056277056277889E-2</v>
      </c>
      <c r="E139" s="59">
        <f t="shared" si="41"/>
        <v>0</v>
      </c>
      <c r="F139" s="59">
        <f t="shared" si="41"/>
        <v>-4.4412216039138031E-2</v>
      </c>
      <c r="G139" s="59">
        <f t="shared" si="41"/>
        <v>5.9479974303542571E-2</v>
      </c>
      <c r="H139" s="59">
        <f t="shared" si="41"/>
        <v>0</v>
      </c>
      <c r="I139" s="59">
        <f t="shared" si="41"/>
        <v>0</v>
      </c>
      <c r="J139" s="59">
        <f t="shared" si="41"/>
        <v>-7.8188766941589272E-4</v>
      </c>
      <c r="K139" s="59">
        <f t="shared" si="41"/>
        <v>3.0428724025803655E-2</v>
      </c>
      <c r="M139"/>
      <c r="N139"/>
      <c r="O139"/>
      <c r="P139"/>
      <c r="Q139"/>
      <c r="R139"/>
      <c r="AA139"/>
      <c r="AB139"/>
      <c r="AC139"/>
      <c r="AD139"/>
      <c r="AE139"/>
      <c r="AF139"/>
      <c r="AG139"/>
      <c r="AH139"/>
      <c r="AI139"/>
      <c r="AJ139"/>
    </row>
    <row r="140" spans="1:37" s="51" customFormat="1" collapsed="1" x14ac:dyDescent="0.2">
      <c r="A140" s="334" t="s">
        <v>985</v>
      </c>
      <c r="B140" s="59">
        <f t="shared" ref="B140:K140" si="42">B73/B69-1</f>
        <v>1.9381521454550743E-2</v>
      </c>
      <c r="C140" s="59">
        <f t="shared" si="42"/>
        <v>2.2473299124150303E-2</v>
      </c>
      <c r="D140" s="59">
        <f t="shared" si="42"/>
        <v>5.1557863501482615E-2</v>
      </c>
      <c r="E140" s="59">
        <f t="shared" si="42"/>
        <v>5.3527971304756505E-5</v>
      </c>
      <c r="F140" s="59">
        <f t="shared" si="42"/>
        <v>-1.9410190760571377E-2</v>
      </c>
      <c r="G140" s="59">
        <f t="shared" si="42"/>
        <v>5.2972073955760646E-2</v>
      </c>
      <c r="H140" s="59">
        <f t="shared" si="42"/>
        <v>0</v>
      </c>
      <c r="I140" s="59">
        <f t="shared" si="42"/>
        <v>0</v>
      </c>
      <c r="J140" s="59">
        <f t="shared" si="42"/>
        <v>0</v>
      </c>
      <c r="K140" s="59">
        <f t="shared" si="42"/>
        <v>2.6102049613822897E-2</v>
      </c>
      <c r="M140"/>
      <c r="N140"/>
      <c r="O140"/>
      <c r="P140"/>
      <c r="Q140"/>
      <c r="R140"/>
      <c r="AA140"/>
      <c r="AB140"/>
      <c r="AC140"/>
      <c r="AD140"/>
      <c r="AE140"/>
      <c r="AF140"/>
      <c r="AG140"/>
      <c r="AH140"/>
      <c r="AI140"/>
      <c r="AJ140"/>
    </row>
    <row r="141" spans="1:37" s="51" customFormat="1" collapsed="1" x14ac:dyDescent="0.2">
      <c r="A141" s="334" t="s">
        <v>1037</v>
      </c>
      <c r="B141" s="59">
        <f t="shared" ref="B141:K141" si="43">B74/B70-1</f>
        <v>-1.2280893181949581E-3</v>
      </c>
      <c r="C141" s="59">
        <f t="shared" si="43"/>
        <v>-3.0542385236445369E-2</v>
      </c>
      <c r="D141" s="59">
        <f t="shared" si="43"/>
        <v>2.8571428571427582E-2</v>
      </c>
      <c r="E141" s="59">
        <f t="shared" si="43"/>
        <v>-3.8700591956652985E-6</v>
      </c>
      <c r="F141" s="59">
        <f t="shared" si="43"/>
        <v>4.9853848275064339E-2</v>
      </c>
      <c r="G141" s="59">
        <f t="shared" si="43"/>
        <v>-2.9869880426562911E-3</v>
      </c>
      <c r="H141" s="59">
        <f t="shared" si="43"/>
        <v>0</v>
      </c>
      <c r="I141" s="59">
        <f t="shared" si="43"/>
        <v>0</v>
      </c>
      <c r="J141" s="59">
        <f t="shared" si="43"/>
        <v>0</v>
      </c>
      <c r="K141" s="59">
        <f t="shared" si="43"/>
        <v>8.1197707942207042E-2</v>
      </c>
      <c r="M141"/>
      <c r="N141"/>
      <c r="O141"/>
      <c r="P141"/>
      <c r="Q141"/>
      <c r="R141"/>
      <c r="AA141"/>
      <c r="AB141"/>
      <c r="AC141"/>
      <c r="AD141"/>
      <c r="AE141"/>
      <c r="AF141"/>
      <c r="AG141"/>
      <c r="AH141"/>
      <c r="AI141"/>
      <c r="AJ141"/>
    </row>
    <row r="142" spans="1:37" s="4" customFormat="1" ht="18" customHeight="1" x14ac:dyDescent="0.2">
      <c r="A142" s="707" t="s">
        <v>1038</v>
      </c>
      <c r="B142" s="766">
        <f t="shared" ref="B142:K142" si="44">B75/B71-1</f>
        <v>-1.0519301763517452E-2</v>
      </c>
      <c r="C142" s="766">
        <f t="shared" si="44"/>
        <v>-3.6546697200982026E-2</v>
      </c>
      <c r="D142" s="766">
        <f t="shared" si="44"/>
        <v>2.8571428571427582E-2</v>
      </c>
      <c r="E142" s="766">
        <f t="shared" si="44"/>
        <v>-3.8700591956652985E-6</v>
      </c>
      <c r="F142" s="766">
        <f t="shared" si="44"/>
        <v>2.6503523840620824E-2</v>
      </c>
      <c r="G142" s="766">
        <f t="shared" si="44"/>
        <v>-2.9869880426562911E-3</v>
      </c>
      <c r="H142" s="766">
        <f t="shared" si="44"/>
        <v>0</v>
      </c>
      <c r="I142" s="766">
        <f t="shared" si="44"/>
        <v>0</v>
      </c>
      <c r="J142" s="766">
        <f t="shared" si="44"/>
        <v>0</v>
      </c>
      <c r="K142" s="766">
        <f t="shared" si="44"/>
        <v>0.10226522868740373</v>
      </c>
      <c r="L142"/>
      <c r="M142"/>
      <c r="N142"/>
      <c r="O142"/>
      <c r="P142"/>
      <c r="Q142"/>
      <c r="R142"/>
      <c r="S142" s="51"/>
      <c r="T142" s="51"/>
      <c r="U142" s="51"/>
      <c r="V142" s="51"/>
      <c r="W142" s="5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</row>
    <row r="143" spans="1:37" ht="20.100000000000001" customHeight="1" x14ac:dyDescent="0.2">
      <c r="A143" s="583" t="s">
        <v>296</v>
      </c>
      <c r="B143" s="194">
        <f t="shared" ref="B143:K145" si="45">B77/B76-1</f>
        <v>4.1989096886933197E-2</v>
      </c>
      <c r="C143" s="194">
        <f t="shared" si="45"/>
        <v>7.9116123654607629E-2</v>
      </c>
      <c r="D143" s="195" t="s">
        <v>248</v>
      </c>
      <c r="E143" s="194">
        <f t="shared" si="45"/>
        <v>7.9505451222142032E-2</v>
      </c>
      <c r="F143" s="194">
        <f t="shared" si="45"/>
        <v>-9.7089014422341524E-2</v>
      </c>
      <c r="G143" s="194">
        <f t="shared" si="45"/>
        <v>7.8539701966760189E-2</v>
      </c>
      <c r="H143" s="195" t="s">
        <v>248</v>
      </c>
      <c r="I143" s="195" t="s">
        <v>248</v>
      </c>
      <c r="J143" s="195" t="s">
        <v>248</v>
      </c>
      <c r="K143" s="195" t="s">
        <v>248</v>
      </c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51"/>
      <c r="Y143" s="51"/>
      <c r="Z143" s="51"/>
    </row>
    <row r="144" spans="1:37" x14ac:dyDescent="0.2">
      <c r="A144" s="575" t="s">
        <v>297</v>
      </c>
      <c r="B144" s="59">
        <f t="shared" si="45"/>
        <v>0.14509176573650362</v>
      </c>
      <c r="C144" s="59">
        <f t="shared" si="45"/>
        <v>0.13253399393825638</v>
      </c>
      <c r="D144" s="59">
        <f t="shared" si="45"/>
        <v>-1.0084481205700491E-2</v>
      </c>
      <c r="E144" s="59">
        <f t="shared" si="45"/>
        <v>0.17808967261122843</v>
      </c>
      <c r="F144" s="59">
        <f t="shared" si="45"/>
        <v>0.11713026082712341</v>
      </c>
      <c r="G144" s="59">
        <f t="shared" si="45"/>
        <v>0.3192117203363507</v>
      </c>
      <c r="H144" s="59">
        <f t="shared" si="45"/>
        <v>0</v>
      </c>
      <c r="I144" s="59">
        <f t="shared" si="45"/>
        <v>5.9334096934225533E-2</v>
      </c>
      <c r="J144" s="59">
        <f t="shared" si="45"/>
        <v>3.5031103583049727E-5</v>
      </c>
      <c r="K144" s="59">
        <f t="shared" si="45"/>
        <v>7.2311283907288137E-2</v>
      </c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36" x14ac:dyDescent="0.2">
      <c r="A145" s="575" t="s">
        <v>431</v>
      </c>
      <c r="B145" s="59">
        <f t="shared" si="45"/>
        <v>9.0725534738183011E-3</v>
      </c>
      <c r="C145" s="59">
        <f t="shared" si="45"/>
        <v>0.10181269156977923</v>
      </c>
      <c r="D145" s="59">
        <f t="shared" si="45"/>
        <v>-1.5777234133547147E-2</v>
      </c>
      <c r="E145" s="59">
        <f t="shared" si="45"/>
        <v>-0.16115505282563602</v>
      </c>
      <c r="F145" s="59">
        <f t="shared" si="45"/>
        <v>3.181440124138657E-2</v>
      </c>
      <c r="G145" s="59">
        <f t="shared" si="45"/>
        <v>-0.14644707568848436</v>
      </c>
      <c r="H145" s="59">
        <f t="shared" si="45"/>
        <v>0</v>
      </c>
      <c r="I145" s="59">
        <f t="shared" si="45"/>
        <v>1.852237036577864E-2</v>
      </c>
      <c r="J145" s="59">
        <f t="shared" si="45"/>
        <v>1.167662548273718E-5</v>
      </c>
      <c r="K145" s="59">
        <f t="shared" si="45"/>
        <v>7.2665481497379059E-2</v>
      </c>
      <c r="S145" s="51"/>
      <c r="T145" s="51"/>
      <c r="U145" s="51"/>
      <c r="V145" s="51"/>
      <c r="W145" s="51"/>
      <c r="X145" s="51"/>
      <c r="Y145" s="51"/>
      <c r="Z145" s="51"/>
    </row>
    <row r="146" spans="1:36" ht="14.25" x14ac:dyDescent="0.2">
      <c r="A146" s="575" t="s">
        <v>659</v>
      </c>
      <c r="B146" s="59">
        <f>(B80/B79)^(1/3)-1</f>
        <v>3.912054565214329E-2</v>
      </c>
      <c r="C146" s="59">
        <f t="shared" ref="C146:K146" si="46">(C80/C79)^(1/3)-1</f>
        <v>4.6577717159505427E-2</v>
      </c>
      <c r="D146" s="59">
        <f t="shared" si="46"/>
        <v>1.6169629311424405E-3</v>
      </c>
      <c r="E146" s="59">
        <f t="shared" si="46"/>
        <v>8.9549059454743896E-2</v>
      </c>
      <c r="F146" s="59">
        <f t="shared" si="46"/>
        <v>1.2565344548337798E-2</v>
      </c>
      <c r="G146" s="59">
        <f t="shared" si="46"/>
        <v>2.4539152165910405E-2</v>
      </c>
      <c r="H146" s="59">
        <f t="shared" si="46"/>
        <v>0</v>
      </c>
      <c r="I146" s="59">
        <f t="shared" si="46"/>
        <v>-0.12652482980961111</v>
      </c>
      <c r="J146" s="59">
        <f t="shared" si="46"/>
        <v>-1.5568894576878378E-5</v>
      </c>
      <c r="K146" s="59">
        <f t="shared" si="46"/>
        <v>1.3135253128577773E-2</v>
      </c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36" x14ac:dyDescent="0.2">
      <c r="A147" s="575" t="s">
        <v>657</v>
      </c>
      <c r="B147" s="59">
        <f t="shared" ref="B147:B152" si="47">B81/B80-1</f>
        <v>3.0480823270297996E-2</v>
      </c>
      <c r="C147" s="59">
        <f t="shared" ref="C147:K148" si="48">C81/C80-1</f>
        <v>2.7287158199620354E-2</v>
      </c>
      <c r="D147" s="59">
        <f t="shared" si="48"/>
        <v>-3.9395667457616801E-2</v>
      </c>
      <c r="E147" s="59">
        <f t="shared" si="48"/>
        <v>2.8022395303817671E-2</v>
      </c>
      <c r="F147" s="59">
        <f t="shared" si="48"/>
        <v>4.2486953754589329E-2</v>
      </c>
      <c r="G147" s="59">
        <f t="shared" si="48"/>
        <v>0.10735586405392339</v>
      </c>
      <c r="H147" s="59">
        <f t="shared" si="48"/>
        <v>0</v>
      </c>
      <c r="I147" s="59">
        <f t="shared" si="48"/>
        <v>0</v>
      </c>
      <c r="J147" s="59">
        <f t="shared" si="48"/>
        <v>4.6708138111251074E-5</v>
      </c>
      <c r="K147" s="59">
        <f t="shared" si="48"/>
        <v>-2.7795470259150967E-2</v>
      </c>
      <c r="L147" s="51"/>
      <c r="Q147" s="4"/>
      <c r="R147" s="4"/>
      <c r="W147" s="51"/>
      <c r="X147" s="51"/>
      <c r="Y147" s="51"/>
      <c r="Z147" s="51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s="4" customFormat="1" x14ac:dyDescent="0.2">
      <c r="A148" s="575" t="s">
        <v>676</v>
      </c>
      <c r="B148" s="59">
        <f t="shared" si="47"/>
        <v>3.0990122588009816E-2</v>
      </c>
      <c r="C148" s="59">
        <f t="shared" si="48"/>
        <v>5.5822584426601596E-2</v>
      </c>
      <c r="D148" s="59">
        <f t="shared" si="48"/>
        <v>1.8176004200208595E-2</v>
      </c>
      <c r="E148" s="59">
        <f t="shared" si="48"/>
        <v>0</v>
      </c>
      <c r="F148" s="59">
        <f t="shared" si="48"/>
        <v>3.9040746022131367E-2</v>
      </c>
      <c r="G148" s="59">
        <f t="shared" si="48"/>
        <v>-9.8560203706229421E-3</v>
      </c>
      <c r="H148" s="59">
        <f t="shared" si="48"/>
        <v>0</v>
      </c>
      <c r="I148" s="59">
        <f t="shared" si="48"/>
        <v>0</v>
      </c>
      <c r="J148" s="59">
        <f t="shared" si="48"/>
        <v>2.4540999772458827E-2</v>
      </c>
      <c r="K148" s="59">
        <f t="shared" si="48"/>
        <v>3.8991864573583168E-3</v>
      </c>
      <c r="L148" s="51"/>
      <c r="M148"/>
      <c r="N148"/>
      <c r="O148"/>
      <c r="P148"/>
      <c r="Q148"/>
      <c r="R148"/>
      <c r="S148" s="46"/>
      <c r="T148" s="46"/>
      <c r="U148" s="46"/>
      <c r="V148" s="46"/>
      <c r="W148" s="51"/>
      <c r="X148" s="51"/>
      <c r="Y148" s="51"/>
      <c r="Z148" s="51"/>
      <c r="AA148"/>
      <c r="AB148"/>
      <c r="AC148"/>
      <c r="AD148"/>
      <c r="AE148"/>
      <c r="AF148"/>
      <c r="AG148"/>
      <c r="AH148"/>
      <c r="AI148"/>
      <c r="AJ148"/>
    </row>
    <row r="149" spans="1:36" s="4" customFormat="1" x14ac:dyDescent="0.2">
      <c r="A149" s="575" t="s">
        <v>677</v>
      </c>
      <c r="B149" s="59">
        <f t="shared" si="47"/>
        <v>4.8465481522030673E-2</v>
      </c>
      <c r="C149" s="59">
        <f t="shared" ref="C149:K149" si="49">C83/C82-1</f>
        <v>8.474805295552934E-2</v>
      </c>
      <c r="D149" s="59">
        <f t="shared" si="49"/>
        <v>1.5103705942902002E-2</v>
      </c>
      <c r="E149" s="59">
        <f t="shared" si="49"/>
        <v>0</v>
      </c>
      <c r="F149" s="59">
        <f t="shared" si="49"/>
        <v>5.4232905132063802E-2</v>
      </c>
      <c r="G149" s="59">
        <f t="shared" si="49"/>
        <v>-4.2718409370978705E-6</v>
      </c>
      <c r="H149" s="59">
        <f t="shared" si="49"/>
        <v>0</v>
      </c>
      <c r="I149" s="59">
        <f t="shared" si="49"/>
        <v>0</v>
      </c>
      <c r="J149" s="59">
        <f t="shared" si="49"/>
        <v>7.1946420074302297E-2</v>
      </c>
      <c r="K149" s="59">
        <f t="shared" si="49"/>
        <v>-2.1261124788036989E-2</v>
      </c>
      <c r="L149" s="51"/>
      <c r="M149"/>
      <c r="N149"/>
      <c r="O149"/>
      <c r="P149"/>
      <c r="Q149" s="46"/>
      <c r="R149" s="46"/>
      <c r="S149"/>
      <c r="T149"/>
      <c r="U149"/>
      <c r="V149"/>
      <c r="W149" s="51"/>
      <c r="X149" s="51"/>
      <c r="Y149" s="51"/>
      <c r="Z149" s="51"/>
      <c r="AA149"/>
      <c r="AB149"/>
      <c r="AC149"/>
      <c r="AD149"/>
      <c r="AE149"/>
      <c r="AF149"/>
      <c r="AG149"/>
      <c r="AH149"/>
      <c r="AI149"/>
      <c r="AJ149"/>
    </row>
    <row r="150" spans="1:36" s="4" customFormat="1" x14ac:dyDescent="0.2">
      <c r="A150" s="575" t="s">
        <v>678</v>
      </c>
      <c r="B150" s="59">
        <f t="shared" si="47"/>
        <v>-6.6023851428617109E-3</v>
      </c>
      <c r="C150" s="59">
        <f t="shared" ref="C150:K151" si="50">C84/C83-1</f>
        <v>-9.5662994160898851E-3</v>
      </c>
      <c r="D150" s="59">
        <f t="shared" si="50"/>
        <v>0</v>
      </c>
      <c r="E150" s="59">
        <f t="shared" si="50"/>
        <v>-6.6581413231466824E-3</v>
      </c>
      <c r="F150" s="59">
        <f t="shared" si="50"/>
        <v>6.1905706199063548E-2</v>
      </c>
      <c r="G150" s="59">
        <f t="shared" si="50"/>
        <v>-3.2359286785196062E-2</v>
      </c>
      <c r="H150" s="59">
        <f t="shared" si="50"/>
        <v>0</v>
      </c>
      <c r="I150" s="59">
        <f t="shared" si="50"/>
        <v>0</v>
      </c>
      <c r="J150" s="59">
        <f t="shared" si="50"/>
        <v>4.650719840593176E-5</v>
      </c>
      <c r="K150" s="59">
        <f t="shared" si="50"/>
        <v>-3.0434076124031817E-3</v>
      </c>
      <c r="L150" s="51"/>
      <c r="M150"/>
      <c r="N150"/>
      <c r="O150"/>
      <c r="P150"/>
      <c r="Q150" s="46"/>
      <c r="R150" s="46"/>
      <c r="S150"/>
      <c r="T150"/>
      <c r="U150"/>
      <c r="V150"/>
      <c r="W150" s="51"/>
      <c r="X150" s="51"/>
      <c r="Y150" s="51"/>
      <c r="Z150" s="51"/>
      <c r="AA150"/>
      <c r="AB150"/>
      <c r="AC150"/>
      <c r="AD150"/>
      <c r="AE150"/>
      <c r="AF150"/>
      <c r="AG150"/>
      <c r="AH150"/>
      <c r="AI150"/>
      <c r="AJ150"/>
    </row>
    <row r="151" spans="1:36" s="4" customFormat="1" x14ac:dyDescent="0.2">
      <c r="A151" s="575" t="s">
        <v>679</v>
      </c>
      <c r="B151" s="59">
        <f t="shared" si="47"/>
        <v>3.2170476450554819E-3</v>
      </c>
      <c r="C151" s="59">
        <f t="shared" si="50"/>
        <v>3.1003966537666017E-3</v>
      </c>
      <c r="D151" s="59">
        <f t="shared" si="50"/>
        <v>-9.1390091390091133E-3</v>
      </c>
      <c r="E151" s="59">
        <f t="shared" si="50"/>
        <v>-2.249484059224649E-3</v>
      </c>
      <c r="F151" s="59">
        <f t="shared" si="50"/>
        <v>5.6455097332656301E-2</v>
      </c>
      <c r="G151" s="59">
        <f t="shared" si="50"/>
        <v>-1.6208296899326013E-2</v>
      </c>
      <c r="H151" s="59">
        <f t="shared" si="50"/>
        <v>0</v>
      </c>
      <c r="I151" s="59">
        <f t="shared" si="50"/>
        <v>-6.0613775409001924E-5</v>
      </c>
      <c r="J151" s="59">
        <f t="shared" si="50"/>
        <v>-2.2006398909735214E-4</v>
      </c>
      <c r="K151" s="59">
        <f t="shared" si="50"/>
        <v>4.6011307227917797E-3</v>
      </c>
      <c r="L151" s="51"/>
      <c r="M151"/>
      <c r="N151"/>
      <c r="O151"/>
      <c r="P151"/>
      <c r="Q151" s="46"/>
      <c r="R151" s="46"/>
      <c r="S151"/>
      <c r="T151"/>
      <c r="U151"/>
      <c r="V151"/>
      <c r="W151" s="51"/>
      <c r="X151" s="51"/>
      <c r="Y151" s="51"/>
      <c r="Z151" s="51"/>
      <c r="AA151"/>
      <c r="AB151"/>
      <c r="AC151"/>
      <c r="AD151"/>
      <c r="AE151"/>
      <c r="AF151"/>
      <c r="AG151"/>
      <c r="AH151"/>
      <c r="AI151"/>
      <c r="AJ151"/>
    </row>
    <row r="152" spans="1:36" ht="18" customHeight="1" x14ac:dyDescent="0.2">
      <c r="A152" s="579" t="s">
        <v>680</v>
      </c>
      <c r="B152" s="7">
        <f t="shared" si="47"/>
        <v>1.1092645243064192E-2</v>
      </c>
      <c r="C152" s="7">
        <f t="shared" ref="C152:K152" si="51">C86/C85-1</f>
        <v>1.8706391954884882E-2</v>
      </c>
      <c r="D152" s="7">
        <f t="shared" si="51"/>
        <v>5.7645631067937408E-4</v>
      </c>
      <c r="E152" s="7">
        <f t="shared" si="51"/>
        <v>5.7505552679693039E-6</v>
      </c>
      <c r="F152" s="7">
        <f t="shared" si="51"/>
        <v>-2.5635697199438257E-2</v>
      </c>
      <c r="G152" s="7">
        <f t="shared" si="51"/>
        <v>4.3630154197194182E-2</v>
      </c>
      <c r="H152" s="7">
        <f t="shared" si="51"/>
        <v>0</v>
      </c>
      <c r="I152" s="7">
        <f t="shared" si="51"/>
        <v>0</v>
      </c>
      <c r="J152" s="7">
        <f t="shared" si="51"/>
        <v>-5.2139433687814485E-4</v>
      </c>
      <c r="K152" s="7">
        <f t="shared" si="51"/>
        <v>-8.9677850271207005E-3</v>
      </c>
      <c r="Q152" s="46"/>
      <c r="R152" s="46"/>
      <c r="W152" s="51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</row>
    <row r="153" spans="1:36" s="46" customFormat="1" ht="15" customHeight="1" x14ac:dyDescent="0.2">
      <c r="A153" s="255" t="s">
        <v>272</v>
      </c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/>
      <c r="M153" s="4"/>
      <c r="N153" s="4"/>
      <c r="O153" s="4"/>
      <c r="P153" s="4"/>
      <c r="Q153"/>
      <c r="R153"/>
      <c r="S153"/>
      <c r="T153"/>
      <c r="U153"/>
      <c r="V153"/>
      <c r="W153" s="51"/>
      <c r="Y153"/>
      <c r="Z153"/>
      <c r="AA153"/>
      <c r="AB153"/>
      <c r="AC153"/>
      <c r="AD153"/>
      <c r="AE153"/>
      <c r="AF153"/>
      <c r="AG153"/>
      <c r="AH153"/>
      <c r="AI153"/>
      <c r="AJ153"/>
    </row>
    <row r="154" spans="1:36" ht="12.75" customHeight="1" x14ac:dyDescent="0.2">
      <c r="A154" s="104" t="s">
        <v>926</v>
      </c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W154" s="51"/>
    </row>
    <row r="155" spans="1:36" x14ac:dyDescent="0.2">
      <c r="A155" s="104" t="s">
        <v>1098</v>
      </c>
      <c r="M155" s="46"/>
      <c r="N155" s="46"/>
      <c r="O155" s="46"/>
      <c r="P155" s="46"/>
      <c r="W155" s="51"/>
    </row>
    <row r="156" spans="1:36" x14ac:dyDescent="0.2">
      <c r="A156" s="104" t="s">
        <v>720</v>
      </c>
      <c r="W156" s="51"/>
    </row>
    <row r="157" spans="1:36" x14ac:dyDescent="0.2">
      <c r="L157" s="4"/>
      <c r="W157" s="51"/>
    </row>
    <row r="158" spans="1:36" x14ac:dyDescent="0.2">
      <c r="W158" s="51"/>
    </row>
    <row r="159" spans="1:36" x14ac:dyDescent="0.2">
      <c r="W159" s="51"/>
    </row>
    <row r="160" spans="1:36" x14ac:dyDescent="0.2">
      <c r="W160" s="51"/>
    </row>
    <row r="161" spans="23:23" x14ac:dyDescent="0.2">
      <c r="W161" s="51"/>
    </row>
    <row r="163" spans="23:23" x14ac:dyDescent="0.2">
      <c r="W163" s="46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5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:AK256"/>
  <sheetViews>
    <sheetView view="pageBreakPreview" zoomScale="80" zoomScaleNormal="80" zoomScaleSheetLayoutView="80" zoomScalePage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" defaultRowHeight="13.5" customHeight="1" outlineLevelCol="1" x14ac:dyDescent="0.25"/>
  <cols>
    <col min="1" max="1" width="38.7109375" style="308" customWidth="1"/>
    <col min="2" max="2" width="0.7109375" style="308" hidden="1" customWidth="1"/>
    <col min="3" max="11" width="9.28515625" style="308" hidden="1" customWidth="1" outlineLevel="1"/>
    <col min="12" max="12" width="9.28515625" style="308" customWidth="1" collapsed="1"/>
    <col min="13" max="26" width="9.28515625" style="308" customWidth="1"/>
    <col min="27" max="37" width="9.28515625" style="259" customWidth="1"/>
    <col min="38" max="16384" width="8" style="167"/>
  </cols>
  <sheetData>
    <row r="1" spans="1:26" s="308" customFormat="1" ht="22.5" customHeight="1" x14ac:dyDescent="0.2">
      <c r="A1" s="293" t="str">
        <f>Index!B75</f>
        <v>Table 9a    Marshall Islands: Balance of payments (summary), FY2004-FY2018</v>
      </c>
    </row>
    <row r="2" spans="1:26" s="308" customFormat="1" ht="20.100000000000001" customHeight="1" x14ac:dyDescent="0.2">
      <c r="A2" s="265" t="s">
        <v>344</v>
      </c>
      <c r="B2" s="309"/>
      <c r="C2" s="179" t="str">
        <f>IF(PubGrf="P",Sys!C3,Sys!C4)</f>
        <v>FY1995</v>
      </c>
      <c r="D2" s="179" t="str">
        <f>IF(PubGrf="P",Sys!D3,Sys!D4)</f>
        <v>FY1996</v>
      </c>
      <c r="E2" s="179" t="str">
        <f>IF(PubGrf="P",Sys!E3,Sys!E4)</f>
        <v>FY1997</v>
      </c>
      <c r="F2" s="179" t="str">
        <f>IF(PubGrf="P",Sys!F3,Sys!F4)</f>
        <v>FY1998</v>
      </c>
      <c r="G2" s="179" t="str">
        <f>IF(PubGrf="P",Sys!G3,Sys!G4)</f>
        <v>FY1999</v>
      </c>
      <c r="H2" s="179" t="str">
        <f>IF(PubGrf="P",Sys!H3,Sys!H4)</f>
        <v>FY2000</v>
      </c>
      <c r="I2" s="179" t="str">
        <f>IF(PubGrf="P",Sys!I3,Sys!I4)</f>
        <v>FY2001</v>
      </c>
      <c r="J2" s="179" t="str">
        <f>IF(PubGrf="P",Sys!J3,Sys!J4)</f>
        <v>FY2002</v>
      </c>
      <c r="K2" s="179" t="str">
        <f>IF(PubGrf="P",Sys!K3,Sys!K4)</f>
        <v>FY2003</v>
      </c>
      <c r="L2" s="179" t="str">
        <f>IF(PubGrf="P",Sys!L3,Sys!L4)</f>
        <v>FY2004</v>
      </c>
      <c r="M2" s="179" t="str">
        <f>IF(PubGrf="P",Sys!M3,Sys!M4)</f>
        <v>FY2005</v>
      </c>
      <c r="N2" s="179" t="str">
        <f>IF(PubGrf="P",Sys!N3,Sys!N4)</f>
        <v>FY2006</v>
      </c>
      <c r="O2" s="179" t="str">
        <f>IF(PubGrf="P",Sys!O3,Sys!O4)</f>
        <v>FY2007</v>
      </c>
      <c r="P2" s="179" t="str">
        <f>IF(PubGrf="P",Sys!P3,Sys!P4)</f>
        <v>FY2008</v>
      </c>
      <c r="Q2" s="179" t="str">
        <f>IF(PubGrf="P",Sys!Q3,Sys!Q4)</f>
        <v>FY2009</v>
      </c>
      <c r="R2" s="179" t="str">
        <f>IF(PubGrf="P",Sys!R3,Sys!R4)</f>
        <v>FY2010</v>
      </c>
      <c r="S2" s="179" t="str">
        <f>IF(PubGrf="P",Sys!S3,Sys!S4)</f>
        <v>FY2011</v>
      </c>
      <c r="T2" s="179" t="str">
        <f>IF(PubGrf="P",Sys!T3,Sys!T4)</f>
        <v>FY2012</v>
      </c>
      <c r="U2" s="179" t="str">
        <f>IF(PubGrf="P",Sys!U3,Sys!U4)</f>
        <v>FY2013</v>
      </c>
      <c r="V2" s="179" t="str">
        <f>IF(PubGrf="P",Sys!V3,Sys!V4)</f>
        <v>FY2014</v>
      </c>
      <c r="W2" s="179" t="str">
        <f>IF(PubGrf="P",Sys!W3,Sys!W4)</f>
        <v>FY2015</v>
      </c>
      <c r="X2" s="179" t="str">
        <f>IF(PubGrf="P",Sys!X3,Sys!X4)</f>
        <v>FY2016</v>
      </c>
      <c r="Y2" s="179" t="str">
        <f>IF(PubGrf="P",Sys!Y3,Sys!Y4)</f>
        <v>FY2017</v>
      </c>
      <c r="Z2" s="179" t="str">
        <f>IF(PubGrf="P",Sys!Z3,Sys!Z4)</f>
        <v>FY2018</v>
      </c>
    </row>
    <row r="3" spans="1:26" s="310" customFormat="1" ht="19.5" customHeight="1" x14ac:dyDescent="0.2">
      <c r="A3" s="310" t="s">
        <v>393</v>
      </c>
      <c r="C3" s="311">
        <v>-17.838532213827943</v>
      </c>
      <c r="D3" s="311">
        <v>-28.314246355811974</v>
      </c>
      <c r="E3" s="311">
        <v>-10.268739530102778</v>
      </c>
      <c r="F3" s="311">
        <v>-8.8577642743855129</v>
      </c>
      <c r="G3" s="311">
        <v>-10.467562165858837</v>
      </c>
      <c r="H3" s="311">
        <v>-12.419338816917062</v>
      </c>
      <c r="I3" s="311">
        <v>-2.9758499664829827</v>
      </c>
      <c r="J3" s="311">
        <v>12.046168073100169</v>
      </c>
      <c r="K3" s="311">
        <v>3.1723152029927064</v>
      </c>
      <c r="L3" s="311">
        <v>8.6249195011076978</v>
      </c>
      <c r="M3" s="311">
        <v>11.061968273949901</v>
      </c>
      <c r="N3" s="311">
        <v>-1.2232916045104005</v>
      </c>
      <c r="O3" s="311">
        <v>5.8568592639357249</v>
      </c>
      <c r="P3" s="311">
        <v>1.1702529990069479</v>
      </c>
      <c r="Q3" s="311">
        <v>-15.601360798541421</v>
      </c>
      <c r="R3" s="311">
        <v>-24.056140008464354</v>
      </c>
      <c r="S3" s="311">
        <v>1.7706228891244393</v>
      </c>
      <c r="T3" s="311">
        <v>-0.77191773964054988</v>
      </c>
      <c r="U3" s="311">
        <v>-11.660807769045363</v>
      </c>
      <c r="V3" s="311">
        <v>6.318548486084488</v>
      </c>
      <c r="W3" s="311">
        <v>31.790349730684007</v>
      </c>
      <c r="X3" s="311">
        <v>32.358900087209676</v>
      </c>
      <c r="Y3" s="311">
        <v>16.027511374879282</v>
      </c>
      <c r="Z3" s="311">
        <v>14.417684676794686</v>
      </c>
    </row>
    <row r="4" spans="1:26" s="312" customFormat="1" ht="19.5" customHeight="1" x14ac:dyDescent="0.2">
      <c r="A4" s="312" t="s">
        <v>394</v>
      </c>
      <c r="C4" s="312">
        <v>-74.815671918870947</v>
      </c>
      <c r="D4" s="312">
        <v>-73.934842197600318</v>
      </c>
      <c r="E4" s="312">
        <v>-61.32300576676576</v>
      </c>
      <c r="F4" s="312">
        <v>-69.977006123963378</v>
      </c>
      <c r="G4" s="312">
        <v>-71.848101288821653</v>
      </c>
      <c r="H4" s="312">
        <v>-83.184507859135877</v>
      </c>
      <c r="I4" s="312">
        <v>-83.034306135968848</v>
      </c>
      <c r="J4" s="312">
        <v>-62.89159725889408</v>
      </c>
      <c r="K4" s="312">
        <v>-74.211647417431408</v>
      </c>
      <c r="L4" s="312">
        <v>-69.761838067462037</v>
      </c>
      <c r="M4" s="312">
        <v>-80.879514464084309</v>
      </c>
      <c r="N4" s="312">
        <v>-87.998079195864136</v>
      </c>
      <c r="O4" s="312">
        <v>-92.548807270860834</v>
      </c>
      <c r="P4" s="312">
        <v>-91.868689567916832</v>
      </c>
      <c r="Q4" s="312">
        <v>-109.08042402338198</v>
      </c>
      <c r="R4" s="312">
        <v>-112.43451811913256</v>
      </c>
      <c r="S4" s="312">
        <v>-86.341024757044195</v>
      </c>
      <c r="T4" s="312">
        <v>-81.988846391412935</v>
      </c>
      <c r="U4" s="312">
        <v>-104.14457509123015</v>
      </c>
      <c r="V4" s="312">
        <v>-89.025614702571048</v>
      </c>
      <c r="W4" s="312">
        <v>-86.122146634872266</v>
      </c>
      <c r="X4" s="312">
        <v>-82.690666102436353</v>
      </c>
      <c r="Y4" s="312">
        <v>-94.879262763295486</v>
      </c>
      <c r="Z4" s="312">
        <v>-101.29676331579186</v>
      </c>
    </row>
    <row r="5" spans="1:26" s="312" customFormat="1" ht="20.25" customHeight="1" x14ac:dyDescent="0.2">
      <c r="A5" s="312" t="s">
        <v>395</v>
      </c>
      <c r="C5" s="312">
        <v>-51.92417154818272</v>
      </c>
      <c r="D5" s="312">
        <v>-50.053687093896968</v>
      </c>
      <c r="E5" s="312">
        <v>-40.054517010016326</v>
      </c>
      <c r="F5" s="312">
        <v>-45.133815204825602</v>
      </c>
      <c r="G5" s="312">
        <v>-48.25520055483603</v>
      </c>
      <c r="H5" s="312">
        <v>-60.256267018843857</v>
      </c>
      <c r="I5" s="312">
        <v>-58.870669383099326</v>
      </c>
      <c r="J5" s="312">
        <v>-43.136636795139083</v>
      </c>
      <c r="K5" s="312">
        <v>-51.446916290335857</v>
      </c>
      <c r="L5" s="312">
        <v>-46.118362769876782</v>
      </c>
      <c r="M5" s="312">
        <v>-51.698171874534168</v>
      </c>
      <c r="N5" s="312">
        <v>-57.283470837495713</v>
      </c>
      <c r="O5" s="312">
        <v>-60.243101957073364</v>
      </c>
      <c r="P5" s="312">
        <v>-59.290070070283051</v>
      </c>
      <c r="Q5" s="312">
        <v>-64.21549387233425</v>
      </c>
      <c r="R5" s="312">
        <v>-80.106378110659875</v>
      </c>
      <c r="S5" s="312">
        <v>-51.185377743341675</v>
      </c>
      <c r="T5" s="312">
        <v>-44.428964049386281</v>
      </c>
      <c r="U5" s="312">
        <v>-65.548402172239818</v>
      </c>
      <c r="V5" s="312">
        <v>-55.798297593109936</v>
      </c>
      <c r="W5" s="312">
        <v>-52.859676320756577</v>
      </c>
      <c r="X5" s="312">
        <v>-49.336709774429508</v>
      </c>
      <c r="Y5" s="312">
        <v>-54.413469132227554</v>
      </c>
      <c r="Z5" s="312">
        <v>-63.214951082874762</v>
      </c>
    </row>
    <row r="6" spans="1:26" s="308" customFormat="1" ht="12.75" customHeight="1" x14ac:dyDescent="0.2">
      <c r="A6" s="308" t="s">
        <v>396</v>
      </c>
      <c r="C6" s="308">
        <v>17.644716708219086</v>
      </c>
      <c r="D6" s="308">
        <v>17.04548615909955</v>
      </c>
      <c r="E6" s="308">
        <v>18.447428766097214</v>
      </c>
      <c r="F6" s="308">
        <v>17.293622492701488</v>
      </c>
      <c r="G6" s="308">
        <v>14.648891003401701</v>
      </c>
      <c r="H6" s="308">
        <v>19.000008900847771</v>
      </c>
      <c r="I6" s="308">
        <v>17.200054547481813</v>
      </c>
      <c r="J6" s="308">
        <v>19.929672381592731</v>
      </c>
      <c r="K6" s="308">
        <v>22.491820838597555</v>
      </c>
      <c r="L6" s="308">
        <v>24.598405719678968</v>
      </c>
      <c r="M6" s="308">
        <v>31.885491210777023</v>
      </c>
      <c r="N6" s="308">
        <v>22.803084289102504</v>
      </c>
      <c r="O6" s="308">
        <v>25.848671051216627</v>
      </c>
      <c r="P6" s="308">
        <v>28.969051650532524</v>
      </c>
      <c r="Q6" s="308">
        <v>27.665962946171287</v>
      </c>
      <c r="R6" s="308">
        <v>43.657656518080529</v>
      </c>
      <c r="S6" s="308">
        <v>70.125670484313943</v>
      </c>
      <c r="T6" s="308">
        <v>81.669386919272739</v>
      </c>
      <c r="U6" s="308">
        <v>76.203319778600289</v>
      </c>
      <c r="V6" s="308">
        <v>69.529297794214116</v>
      </c>
      <c r="W6" s="308">
        <v>58.971294967056252</v>
      </c>
      <c r="X6" s="308">
        <v>51.51433210624181</v>
      </c>
      <c r="Y6" s="308">
        <v>60.215972731610613</v>
      </c>
      <c r="Z6" s="308">
        <v>63.310366780776079</v>
      </c>
    </row>
    <row r="7" spans="1:26" s="308" customFormat="1" ht="12.75" customHeight="1" x14ac:dyDescent="0.2">
      <c r="A7" s="313" t="s">
        <v>495</v>
      </c>
      <c r="C7" s="308">
        <v>15.356935513830217</v>
      </c>
      <c r="D7" s="308">
        <v>14.943961192144364</v>
      </c>
      <c r="E7" s="308">
        <v>15.259128875579025</v>
      </c>
      <c r="F7" s="308">
        <v>14.797622551829297</v>
      </c>
      <c r="G7" s="308">
        <v>12.901591024191802</v>
      </c>
      <c r="H7" s="308">
        <v>16.771878489996624</v>
      </c>
      <c r="I7" s="308">
        <v>15.998370428470885</v>
      </c>
      <c r="J7" s="308">
        <v>18.0000126857109</v>
      </c>
      <c r="K7" s="308">
        <v>19.99965419039583</v>
      </c>
      <c r="L7" s="308">
        <v>22.561578601019608</v>
      </c>
      <c r="M7" s="308">
        <v>27.94069865773649</v>
      </c>
      <c r="N7" s="308">
        <v>21.237930416135736</v>
      </c>
      <c r="O7" s="308">
        <v>22.389472039890791</v>
      </c>
      <c r="P7" s="308">
        <v>22.825825098522941</v>
      </c>
      <c r="Q7" s="308">
        <v>21.380584299320702</v>
      </c>
      <c r="R7" s="308">
        <v>27.122354069807823</v>
      </c>
      <c r="S7" s="308">
        <v>34.491450742492653</v>
      </c>
      <c r="T7" s="308">
        <v>37.070646782649362</v>
      </c>
      <c r="U7" s="308">
        <v>36.75689997927244</v>
      </c>
      <c r="V7" s="308">
        <v>38.611661447397104</v>
      </c>
      <c r="W7" s="308">
        <v>29.329496089340186</v>
      </c>
      <c r="X7" s="308">
        <v>20.597952153811082</v>
      </c>
      <c r="Y7" s="308">
        <v>18.20947882940419</v>
      </c>
      <c r="Z7" s="308">
        <v>22.219644279498155</v>
      </c>
    </row>
    <row r="8" spans="1:26" s="308" customFormat="1" ht="12.75" x14ac:dyDescent="0.2">
      <c r="A8" s="313" t="s">
        <v>494</v>
      </c>
      <c r="C8" s="308">
        <v>0.34899999999999998</v>
      </c>
      <c r="D8" s="308">
        <v>0.3</v>
      </c>
      <c r="E8" s="308">
        <v>4.5999999999999999E-2</v>
      </c>
      <c r="F8" s="308">
        <v>0.95899999999999985</v>
      </c>
      <c r="G8" s="308">
        <v>0.47299999999999998</v>
      </c>
      <c r="H8" s="308">
        <v>0.97563035363068817</v>
      </c>
      <c r="I8" s="308">
        <v>0.99368411471939289</v>
      </c>
      <c r="J8" s="308">
        <v>0.98965969826601763</v>
      </c>
      <c r="K8" s="308">
        <v>0.98026670008160799</v>
      </c>
      <c r="L8" s="308">
        <v>1.0000270917657432</v>
      </c>
      <c r="M8" s="308">
        <v>1.0348926030130672</v>
      </c>
      <c r="N8" s="308">
        <v>1.0892538785934449</v>
      </c>
      <c r="O8" s="308">
        <v>1.0652881264686584</v>
      </c>
      <c r="P8" s="308">
        <v>1.2972945451736451</v>
      </c>
      <c r="Q8" s="308">
        <v>4.0203785419464113</v>
      </c>
      <c r="R8" s="308">
        <v>13.883613395690919</v>
      </c>
      <c r="S8" s="308">
        <v>31.617802715301515</v>
      </c>
      <c r="T8" s="308">
        <v>41.305740153789522</v>
      </c>
      <c r="U8" s="308">
        <v>35.937019908428191</v>
      </c>
      <c r="V8" s="308">
        <v>27.950036239624023</v>
      </c>
      <c r="W8" s="308">
        <v>26.663107776641844</v>
      </c>
      <c r="X8" s="308">
        <v>27.002607846260069</v>
      </c>
      <c r="Y8" s="308">
        <v>37.324007844924928</v>
      </c>
      <c r="Z8" s="308">
        <v>37.977449595928192</v>
      </c>
    </row>
    <row r="9" spans="1:26" s="308" customFormat="1" ht="12.75" customHeight="1" x14ac:dyDescent="0.2">
      <c r="A9" s="313" t="s">
        <v>4</v>
      </c>
      <c r="C9" s="308">
        <v>1.9387811943888684</v>
      </c>
      <c r="D9" s="308">
        <v>1.8015249669551856</v>
      </c>
      <c r="E9" s="308">
        <v>3.1422998905181898</v>
      </c>
      <c r="F9" s="308">
        <v>1.5369999408721904</v>
      </c>
      <c r="G9" s="308">
        <v>1.274299979209899</v>
      </c>
      <c r="H9" s="308">
        <v>1.252500057220459</v>
      </c>
      <c r="I9" s="308">
        <v>0.20800000429153465</v>
      </c>
      <c r="J9" s="308">
        <v>0.93999999761581365</v>
      </c>
      <c r="K9" s="308">
        <v>1.5118999481201163</v>
      </c>
      <c r="L9" s="308">
        <v>1.0368000268936171</v>
      </c>
      <c r="M9" s="308">
        <v>2.9098999500274649</v>
      </c>
      <c r="N9" s="308">
        <v>0.47589999437332287</v>
      </c>
      <c r="O9" s="308">
        <v>2.3939108848571777</v>
      </c>
      <c r="P9" s="308">
        <v>4.8459320068359384</v>
      </c>
      <c r="Q9" s="308">
        <v>2.2650001049041739</v>
      </c>
      <c r="R9" s="308">
        <v>2.6516890525817871</v>
      </c>
      <c r="S9" s="308">
        <v>4.0164170265197754</v>
      </c>
      <c r="T9" s="308">
        <v>3.2929999828338552</v>
      </c>
      <c r="U9" s="308">
        <v>3.5093998908996582</v>
      </c>
      <c r="V9" s="308">
        <v>2.9676001071929896</v>
      </c>
      <c r="W9" s="308">
        <v>2.9786911010742223</v>
      </c>
      <c r="X9" s="308">
        <v>3.9137721061706578</v>
      </c>
      <c r="Y9" s="308">
        <v>4.6824860572814941</v>
      </c>
      <c r="Z9" s="308">
        <v>3.1132729053497314</v>
      </c>
    </row>
    <row r="10" spans="1:26" s="312" customFormat="1" ht="12.75" x14ac:dyDescent="0.2">
      <c r="A10" s="308" t="s">
        <v>480</v>
      </c>
      <c r="B10" s="308"/>
      <c r="C10" s="308">
        <v>69.568888256401806</v>
      </c>
      <c r="D10" s="308">
        <v>67.099173252996522</v>
      </c>
      <c r="E10" s="308">
        <v>58.501945776113537</v>
      </c>
      <c r="F10" s="308">
        <v>62.42743769752709</v>
      </c>
      <c r="G10" s="308">
        <v>62.904091558237731</v>
      </c>
      <c r="H10" s="308">
        <v>79.256275919691632</v>
      </c>
      <c r="I10" s="308">
        <v>76.070723930581138</v>
      </c>
      <c r="J10" s="308">
        <v>63.066309176731814</v>
      </c>
      <c r="K10" s="308">
        <v>73.938737128933411</v>
      </c>
      <c r="L10" s="308">
        <v>70.716768489555747</v>
      </c>
      <c r="M10" s="308">
        <v>83.583663085311187</v>
      </c>
      <c r="N10" s="308">
        <v>80.086555126598213</v>
      </c>
      <c r="O10" s="308">
        <v>86.091773008289991</v>
      </c>
      <c r="P10" s="308">
        <v>88.259121720815571</v>
      </c>
      <c r="Q10" s="308">
        <v>91.881456818505541</v>
      </c>
      <c r="R10" s="308">
        <v>123.7640346287404</v>
      </c>
      <c r="S10" s="308">
        <v>121.31104822765562</v>
      </c>
      <c r="T10" s="308">
        <v>126.09835096865902</v>
      </c>
      <c r="U10" s="308">
        <v>141.75172195084011</v>
      </c>
      <c r="V10" s="308">
        <v>125.32759538732405</v>
      </c>
      <c r="W10" s="308">
        <v>111.83097128781283</v>
      </c>
      <c r="X10" s="308">
        <v>100.85104188067132</v>
      </c>
      <c r="Y10" s="308">
        <v>114.62944186383817</v>
      </c>
      <c r="Z10" s="308">
        <v>126.52531786365084</v>
      </c>
    </row>
    <row r="11" spans="1:26" s="312" customFormat="1" ht="20.25" customHeight="1" x14ac:dyDescent="0.2">
      <c r="A11" s="312" t="s">
        <v>397</v>
      </c>
      <c r="C11" s="312">
        <v>-22.89150037068822</v>
      </c>
      <c r="D11" s="312">
        <v>-23.881155103703346</v>
      </c>
      <c r="E11" s="312">
        <v>-21.268488756749434</v>
      </c>
      <c r="F11" s="312">
        <v>-24.843190919137783</v>
      </c>
      <c r="G11" s="312">
        <v>-23.59290073398563</v>
      </c>
      <c r="H11" s="312">
        <v>-22.92824084029202</v>
      </c>
      <c r="I11" s="312">
        <v>-24.163636752869529</v>
      </c>
      <c r="J11" s="312">
        <v>-19.754960463755001</v>
      </c>
      <c r="K11" s="312">
        <v>-22.764731127095558</v>
      </c>
      <c r="L11" s="312">
        <v>-23.643475297585248</v>
      </c>
      <c r="M11" s="312">
        <v>-29.181342589550148</v>
      </c>
      <c r="N11" s="312">
        <v>-30.714608358368423</v>
      </c>
      <c r="O11" s="312">
        <v>-32.30570531378747</v>
      </c>
      <c r="P11" s="312">
        <v>-32.578619497633781</v>
      </c>
      <c r="Q11" s="312">
        <v>-44.86493015104773</v>
      </c>
      <c r="R11" s="312">
        <v>-32.328140008472687</v>
      </c>
      <c r="S11" s="312">
        <v>-35.15564701370252</v>
      </c>
      <c r="T11" s="312">
        <v>-37.559882342026654</v>
      </c>
      <c r="U11" s="312">
        <v>-38.596172918990334</v>
      </c>
      <c r="V11" s="312">
        <v>-33.227317109461111</v>
      </c>
      <c r="W11" s="312">
        <v>-33.262470314115689</v>
      </c>
      <c r="X11" s="312">
        <v>-33.353956328006852</v>
      </c>
      <c r="Y11" s="312">
        <v>-40.465793631067925</v>
      </c>
      <c r="Z11" s="312">
        <v>-38.081812232917102</v>
      </c>
    </row>
    <row r="12" spans="1:26" s="308" customFormat="1" ht="12.75" x14ac:dyDescent="0.2">
      <c r="A12" s="308" t="s">
        <v>398</v>
      </c>
      <c r="C12" s="314">
        <v>9.1888705457048214</v>
      </c>
      <c r="D12" s="314">
        <v>8.7848150357997135</v>
      </c>
      <c r="E12" s="314">
        <v>9.9632278553575251</v>
      </c>
      <c r="F12" s="314">
        <v>10.449583242276171</v>
      </c>
      <c r="G12" s="314">
        <v>10.635932481527368</v>
      </c>
      <c r="H12" s="314">
        <v>14.100532993336818</v>
      </c>
      <c r="I12" s="314">
        <v>13.951851669465645</v>
      </c>
      <c r="J12" s="314">
        <v>16.13566827276691</v>
      </c>
      <c r="K12" s="314">
        <v>17.128689335909684</v>
      </c>
      <c r="L12" s="314">
        <v>17.28972187413703</v>
      </c>
      <c r="M12" s="314">
        <v>14.49490538808495</v>
      </c>
      <c r="N12" s="314">
        <v>14.557568356669584</v>
      </c>
      <c r="O12" s="314">
        <v>14.836529701858847</v>
      </c>
      <c r="P12" s="314">
        <v>15.147841310729323</v>
      </c>
      <c r="Q12" s="314">
        <v>15.597018032276001</v>
      </c>
      <c r="R12" s="314">
        <v>17.083106698723565</v>
      </c>
      <c r="S12" s="314">
        <v>18.254959104021694</v>
      </c>
      <c r="T12" s="314">
        <v>18.832962223457681</v>
      </c>
      <c r="U12" s="314">
        <v>19.980313811028811</v>
      </c>
      <c r="V12" s="314">
        <v>22.648831155592681</v>
      </c>
      <c r="W12" s="314">
        <v>22.328584003084064</v>
      </c>
      <c r="X12" s="314">
        <v>21.78301238556913</v>
      </c>
      <c r="Y12" s="314">
        <v>23.179568037475832</v>
      </c>
      <c r="Z12" s="314">
        <v>25.355695457730921</v>
      </c>
    </row>
    <row r="13" spans="1:26" s="308" customFormat="1" ht="12.75" x14ac:dyDescent="0.2">
      <c r="A13" s="315" t="s">
        <v>426</v>
      </c>
      <c r="C13" s="314">
        <v>0</v>
      </c>
      <c r="D13" s="314">
        <v>0</v>
      </c>
      <c r="E13" s="314">
        <v>0.72327882051467896</v>
      </c>
      <c r="F13" s="314">
        <v>0.49540308117866516</v>
      </c>
      <c r="G13" s="314">
        <v>7.9913392663002014E-2</v>
      </c>
      <c r="H13" s="314">
        <v>2.9804533610586077</v>
      </c>
      <c r="I13" s="314">
        <v>2.9453130997717381</v>
      </c>
      <c r="J13" s="314">
        <v>3.7577849738299847</v>
      </c>
      <c r="K13" s="314">
        <v>4.6957548186182976</v>
      </c>
      <c r="L13" s="314">
        <v>5.2762624770402908</v>
      </c>
      <c r="M13" s="314">
        <v>1.9696724116802216</v>
      </c>
      <c r="N13" s="314">
        <v>2.241445437859511</v>
      </c>
      <c r="O13" s="314">
        <v>2.3340007301885635</v>
      </c>
      <c r="P13" s="314">
        <v>2.9899543393403292</v>
      </c>
      <c r="Q13" s="314">
        <v>3.2763140760362148</v>
      </c>
      <c r="R13" s="314">
        <v>3.7267937250435352</v>
      </c>
      <c r="S13" s="314">
        <v>4.2750365231186152</v>
      </c>
      <c r="T13" s="314">
        <v>4.5426421090960503</v>
      </c>
      <c r="U13" s="314">
        <v>4.9061782732605934</v>
      </c>
      <c r="V13" s="314">
        <v>6.1310567632317543</v>
      </c>
      <c r="W13" s="314">
        <v>5.0761548951268196</v>
      </c>
      <c r="X13" s="314">
        <v>4.8025928027927876</v>
      </c>
      <c r="Y13" s="314">
        <v>4.7813105434179306</v>
      </c>
      <c r="Z13" s="314">
        <v>4.7775666192173958</v>
      </c>
    </row>
    <row r="14" spans="1:26" s="308" customFormat="1" ht="12.75" x14ac:dyDescent="0.2">
      <c r="A14" s="315" t="s">
        <v>305</v>
      </c>
      <c r="C14" s="314">
        <v>2.8443661658321817</v>
      </c>
      <c r="D14" s="314">
        <v>2.6543059089021379</v>
      </c>
      <c r="E14" s="314">
        <v>2.9337524617193207</v>
      </c>
      <c r="F14" s="314">
        <v>3.1481107093938645</v>
      </c>
      <c r="G14" s="314">
        <v>4.3183594067962536</v>
      </c>
      <c r="H14" s="314">
        <v>4.6541209016158209</v>
      </c>
      <c r="I14" s="314">
        <v>4.7100331638493973</v>
      </c>
      <c r="J14" s="314">
        <v>5.3164590418631459</v>
      </c>
      <c r="K14" s="314">
        <v>5.2167785313918555</v>
      </c>
      <c r="L14" s="314">
        <v>5.0585209998464045</v>
      </c>
      <c r="M14" s="314">
        <v>5.4239957203406366</v>
      </c>
      <c r="N14" s="314">
        <v>5.3481187336285023</v>
      </c>
      <c r="O14" s="314">
        <v>5.0645720793933542</v>
      </c>
      <c r="P14" s="314">
        <v>5.0797649402838516</v>
      </c>
      <c r="Q14" s="314">
        <v>5.3337592931919957</v>
      </c>
      <c r="R14" s="314">
        <v>6.0441682439232221</v>
      </c>
      <c r="S14" s="314">
        <v>6.4444291458381429</v>
      </c>
      <c r="T14" s="314">
        <v>6.5906845420257394</v>
      </c>
      <c r="U14" s="314">
        <v>7.1221558079834191</v>
      </c>
      <c r="V14" s="314">
        <v>7.8465357736685544</v>
      </c>
      <c r="W14" s="314">
        <v>7.7154188275241804</v>
      </c>
      <c r="X14" s="314">
        <v>7.6549062097938538</v>
      </c>
      <c r="Y14" s="314">
        <v>8.5411381139066069</v>
      </c>
      <c r="Z14" s="314">
        <v>9.9820957816147278</v>
      </c>
    </row>
    <row r="15" spans="1:26" s="308" customFormat="1" ht="12.75" customHeight="1" x14ac:dyDescent="0.2">
      <c r="A15" s="313" t="s">
        <v>4</v>
      </c>
      <c r="C15" s="314">
        <v>6.3445043798726397</v>
      </c>
      <c r="D15" s="314">
        <v>6.1305091268975751</v>
      </c>
      <c r="E15" s="314">
        <v>6.3061965731235254</v>
      </c>
      <c r="F15" s="314">
        <v>6.8060694517036415</v>
      </c>
      <c r="G15" s="314">
        <v>6.2376596820681121</v>
      </c>
      <c r="H15" s="314">
        <v>6.4659587306623898</v>
      </c>
      <c r="I15" s="314">
        <v>6.2965054058445098</v>
      </c>
      <c r="J15" s="314">
        <v>7.0614242570737797</v>
      </c>
      <c r="K15" s="314">
        <v>7.2161559858995306</v>
      </c>
      <c r="L15" s="314">
        <v>6.9549383972503342</v>
      </c>
      <c r="M15" s="314">
        <v>7.101237256064092</v>
      </c>
      <c r="N15" s="314">
        <v>6.9680041851815711</v>
      </c>
      <c r="O15" s="314">
        <v>7.4379568922769295</v>
      </c>
      <c r="P15" s="314">
        <v>7.078122031105142</v>
      </c>
      <c r="Q15" s="314">
        <v>6.9869446630477903</v>
      </c>
      <c r="R15" s="314">
        <v>7.3121447297568078</v>
      </c>
      <c r="S15" s="314">
        <v>7.5354934350649359</v>
      </c>
      <c r="T15" s="314">
        <v>7.6996355723358914</v>
      </c>
      <c r="U15" s="314">
        <v>7.9519797297847985</v>
      </c>
      <c r="V15" s="314">
        <v>8.6712386186923727</v>
      </c>
      <c r="W15" s="314">
        <v>9.5370102804330639</v>
      </c>
      <c r="X15" s="314">
        <v>9.3255133729824884</v>
      </c>
      <c r="Y15" s="314">
        <v>9.8571193801512944</v>
      </c>
      <c r="Z15" s="314">
        <v>10.596033056898797</v>
      </c>
    </row>
    <row r="16" spans="1:26" s="308" customFormat="1" ht="12.75" x14ac:dyDescent="0.2">
      <c r="A16" s="308" t="s">
        <v>400</v>
      </c>
      <c r="C16" s="308">
        <v>32.080370916393044</v>
      </c>
      <c r="D16" s="308">
        <v>32.665970139503059</v>
      </c>
      <c r="E16" s="308">
        <v>31.231716612106958</v>
      </c>
      <c r="F16" s="308">
        <v>35.292774161413952</v>
      </c>
      <c r="G16" s="308">
        <v>34.228833215512999</v>
      </c>
      <c r="H16" s="308">
        <v>37.02877383362884</v>
      </c>
      <c r="I16" s="308">
        <v>38.115488422335176</v>
      </c>
      <c r="J16" s="308">
        <v>35.890628736521911</v>
      </c>
      <c r="K16" s="308">
        <v>39.893420463005242</v>
      </c>
      <c r="L16" s="308">
        <v>40.933197171722277</v>
      </c>
      <c r="M16" s="308">
        <v>43.6762479776351</v>
      </c>
      <c r="N16" s="308">
        <v>45.272176715038007</v>
      </c>
      <c r="O16" s="308">
        <v>47.142235015646321</v>
      </c>
      <c r="P16" s="308">
        <v>47.7264608083631</v>
      </c>
      <c r="Q16" s="308">
        <v>60.461948183323727</v>
      </c>
      <c r="R16" s="308">
        <v>49.411246707196256</v>
      </c>
      <c r="S16" s="308">
        <v>53.410606117724214</v>
      </c>
      <c r="T16" s="308">
        <v>56.392844565484339</v>
      </c>
      <c r="U16" s="308">
        <v>58.576486730019141</v>
      </c>
      <c r="V16" s="308">
        <v>55.876148265053793</v>
      </c>
      <c r="W16" s="308">
        <v>55.591054317199756</v>
      </c>
      <c r="X16" s="308">
        <v>55.136968713575982</v>
      </c>
      <c r="Y16" s="308">
        <v>63.645361668543757</v>
      </c>
      <c r="Z16" s="308">
        <v>63.437507690648026</v>
      </c>
    </row>
    <row r="17" spans="1:26" s="308" customFormat="1" ht="12.75" x14ac:dyDescent="0.2">
      <c r="A17" s="313" t="s">
        <v>281</v>
      </c>
      <c r="C17" s="308">
        <v>18.248960511582453</v>
      </c>
      <c r="D17" s="308">
        <v>17.561406667252754</v>
      </c>
      <c r="E17" s="308">
        <v>15.503506900924075</v>
      </c>
      <c r="F17" s="308">
        <v>17.946373864704928</v>
      </c>
      <c r="G17" s="308">
        <v>17.935226245195341</v>
      </c>
      <c r="H17" s="308">
        <v>21.30581164749794</v>
      </c>
      <c r="I17" s="308">
        <v>21.160647296456212</v>
      </c>
      <c r="J17" s="308">
        <v>19.654833055325746</v>
      </c>
      <c r="K17" s="308">
        <v>22.393547830839736</v>
      </c>
      <c r="L17" s="308">
        <v>22.41769966231827</v>
      </c>
      <c r="M17" s="308">
        <v>25.099390798791525</v>
      </c>
      <c r="N17" s="308">
        <v>25.675104653242446</v>
      </c>
      <c r="O17" s="308">
        <v>26.945256462184034</v>
      </c>
      <c r="P17" s="308">
        <v>27.726728309709021</v>
      </c>
      <c r="Q17" s="308">
        <v>25.549564780459164</v>
      </c>
      <c r="R17" s="308">
        <v>25.478225335372478</v>
      </c>
      <c r="S17" s="308">
        <v>29.493030832321097</v>
      </c>
      <c r="T17" s="308">
        <v>32.138723437781188</v>
      </c>
      <c r="U17" s="308">
        <v>34.118348899129799</v>
      </c>
      <c r="V17" s="308">
        <v>32.218855053154797</v>
      </c>
      <c r="W17" s="308">
        <v>30.962635807094642</v>
      </c>
      <c r="X17" s="308">
        <v>29.074269937700993</v>
      </c>
      <c r="Y17" s="308">
        <v>32.28969150226316</v>
      </c>
      <c r="Z17" s="308">
        <v>33.57187894715841</v>
      </c>
    </row>
    <row r="18" spans="1:26" s="308" customFormat="1" ht="12.75" x14ac:dyDescent="0.2">
      <c r="A18" s="316" t="s">
        <v>430</v>
      </c>
      <c r="C18" s="314">
        <v>11.893609223220295</v>
      </c>
      <c r="D18" s="314">
        <v>11.637821601176043</v>
      </c>
      <c r="E18" s="314">
        <v>9.8796607470779207</v>
      </c>
      <c r="F18" s="314">
        <v>10.881802426406926</v>
      </c>
      <c r="G18" s="314">
        <v>10.74081979004329</v>
      </c>
      <c r="H18" s="314">
        <v>13.437518671438527</v>
      </c>
      <c r="I18" s="314">
        <v>12.889674704215581</v>
      </c>
      <c r="J18" s="314">
        <v>10.660140680862773</v>
      </c>
      <c r="K18" s="314">
        <v>12.504102169415697</v>
      </c>
      <c r="L18" s="314">
        <v>11.945903835167925</v>
      </c>
      <c r="M18" s="314">
        <v>14.112350547298073</v>
      </c>
      <c r="N18" s="314">
        <v>13.47657082021556</v>
      </c>
      <c r="O18" s="314">
        <v>14.068151196328246</v>
      </c>
      <c r="P18" s="314">
        <v>14.804106731730887</v>
      </c>
      <c r="Q18" s="314">
        <v>13.325940163597819</v>
      </c>
      <c r="R18" s="314">
        <v>14.539237365020306</v>
      </c>
      <c r="S18" s="314">
        <v>18.473270104438711</v>
      </c>
      <c r="T18" s="314">
        <v>19.527098302836272</v>
      </c>
      <c r="U18" s="314">
        <v>21.706138453067709</v>
      </c>
      <c r="V18" s="314">
        <v>20.009204209585992</v>
      </c>
      <c r="W18" s="314">
        <v>16.918713199140615</v>
      </c>
      <c r="X18" s="314">
        <v>15.68356580572582</v>
      </c>
      <c r="Y18" s="314">
        <v>17.443531862630518</v>
      </c>
      <c r="Z18" s="314">
        <v>19.175027452324272</v>
      </c>
    </row>
    <row r="19" spans="1:26" s="317" customFormat="1" ht="12.75" x14ac:dyDescent="0.2">
      <c r="A19" s="316" t="s">
        <v>481</v>
      </c>
      <c r="B19" s="308"/>
      <c r="C19" s="314">
        <v>6.3553512883621579</v>
      </c>
      <c r="D19" s="314">
        <v>5.9235850660767131</v>
      </c>
      <c r="E19" s="314">
        <v>5.6238461538461539</v>
      </c>
      <c r="F19" s="314">
        <v>7.064571438298004</v>
      </c>
      <c r="G19" s="314">
        <v>7.194406455152051</v>
      </c>
      <c r="H19" s="314">
        <v>7.8682929760594122</v>
      </c>
      <c r="I19" s="314">
        <v>8.2709725922406321</v>
      </c>
      <c r="J19" s="314">
        <v>8.9946923744629714</v>
      </c>
      <c r="K19" s="314">
        <v>9.8894456614240394</v>
      </c>
      <c r="L19" s="314">
        <v>10.471795827150345</v>
      </c>
      <c r="M19" s="314">
        <v>10.987040251493454</v>
      </c>
      <c r="N19" s="314">
        <v>12.198533833026886</v>
      </c>
      <c r="O19" s="314">
        <v>12.877105265855789</v>
      </c>
      <c r="P19" s="314">
        <v>12.922621577978134</v>
      </c>
      <c r="Q19" s="314">
        <v>12.223624616861343</v>
      </c>
      <c r="R19" s="314">
        <v>10.938987970352173</v>
      </c>
      <c r="S19" s="314">
        <v>11.019760727882385</v>
      </c>
      <c r="T19" s="314">
        <v>12.611625134944916</v>
      </c>
      <c r="U19" s="314">
        <v>12.412210446062089</v>
      </c>
      <c r="V19" s="314">
        <v>12.209650843568802</v>
      </c>
      <c r="W19" s="314">
        <v>14.043922607954025</v>
      </c>
      <c r="X19" s="314">
        <v>13.390704131975173</v>
      </c>
      <c r="Y19" s="314">
        <v>14.846159639632644</v>
      </c>
      <c r="Z19" s="314">
        <v>14.396851494834136</v>
      </c>
    </row>
    <row r="20" spans="1:26" s="308" customFormat="1" ht="12.75" x14ac:dyDescent="0.2">
      <c r="A20" s="315" t="s">
        <v>482</v>
      </c>
      <c r="B20" s="317"/>
      <c r="C20" s="318">
        <v>0</v>
      </c>
      <c r="D20" s="318">
        <v>0</v>
      </c>
      <c r="E20" s="318">
        <v>0</v>
      </c>
      <c r="F20" s="318">
        <v>0</v>
      </c>
      <c r="G20" s="318">
        <v>0</v>
      </c>
      <c r="H20" s="318">
        <v>0</v>
      </c>
      <c r="I20" s="318">
        <v>0</v>
      </c>
      <c r="J20" s="318">
        <v>0</v>
      </c>
      <c r="K20" s="318">
        <v>0</v>
      </c>
      <c r="L20" s="318">
        <v>0</v>
      </c>
      <c r="M20" s="318">
        <v>0</v>
      </c>
      <c r="N20" s="318">
        <v>0</v>
      </c>
      <c r="O20" s="318">
        <v>0</v>
      </c>
      <c r="P20" s="318">
        <v>0</v>
      </c>
      <c r="Q20" s="318">
        <v>13.4585744</v>
      </c>
      <c r="R20" s="318">
        <v>2.9073991999999991</v>
      </c>
      <c r="S20" s="318">
        <v>1.2974552000000004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</row>
    <row r="21" spans="1:26" s="312" customFormat="1" ht="12.75" x14ac:dyDescent="0.2">
      <c r="A21" s="313" t="s">
        <v>4</v>
      </c>
      <c r="B21" s="308"/>
      <c r="C21" s="308">
        <v>13.83141040481059</v>
      </c>
      <c r="D21" s="308">
        <v>15.104563472250305</v>
      </c>
      <c r="E21" s="308">
        <v>15.728209711182883</v>
      </c>
      <c r="F21" s="308">
        <v>17.346400296709025</v>
      </c>
      <c r="G21" s="308">
        <v>16.293606970317658</v>
      </c>
      <c r="H21" s="308">
        <v>15.7229621861309</v>
      </c>
      <c r="I21" s="308">
        <v>16.954841125878964</v>
      </c>
      <c r="J21" s="308">
        <v>16.235795681196166</v>
      </c>
      <c r="K21" s="308">
        <v>17.499872632165506</v>
      </c>
      <c r="L21" s="308">
        <v>18.515497509404007</v>
      </c>
      <c r="M21" s="308">
        <v>18.576857178843575</v>
      </c>
      <c r="N21" s="308">
        <v>19.597072061795561</v>
      </c>
      <c r="O21" s="308">
        <v>20.196978553462287</v>
      </c>
      <c r="P21" s="308">
        <v>19.99973249865408</v>
      </c>
      <c r="Q21" s="308">
        <v>21.453809002864563</v>
      </c>
      <c r="R21" s="308">
        <v>21.025622171823777</v>
      </c>
      <c r="S21" s="308">
        <v>22.620120085403116</v>
      </c>
      <c r="T21" s="308">
        <v>24.254121127703151</v>
      </c>
      <c r="U21" s="308">
        <v>24.458137830889342</v>
      </c>
      <c r="V21" s="308">
        <v>23.657293211898995</v>
      </c>
      <c r="W21" s="308">
        <v>24.628418510105114</v>
      </c>
      <c r="X21" s="308">
        <v>26.062698775874988</v>
      </c>
      <c r="Y21" s="308">
        <v>31.355670166280596</v>
      </c>
      <c r="Z21" s="308">
        <v>29.865628743489616</v>
      </c>
    </row>
    <row r="22" spans="1:26" s="312" customFormat="1" ht="20.25" customHeight="1" x14ac:dyDescent="0.2">
      <c r="A22" s="312" t="s">
        <v>402</v>
      </c>
      <c r="C22" s="312">
        <v>31.070456084971092</v>
      </c>
      <c r="D22" s="312">
        <v>24.735971913538577</v>
      </c>
      <c r="E22" s="312">
        <v>25.935435831940737</v>
      </c>
      <c r="F22" s="312">
        <v>30.974287164034919</v>
      </c>
      <c r="G22" s="312">
        <v>34.978939926974306</v>
      </c>
      <c r="H22" s="312">
        <v>36.270557670410554</v>
      </c>
      <c r="I22" s="312">
        <v>37.292500192248397</v>
      </c>
      <c r="J22" s="312">
        <v>35.810255699593597</v>
      </c>
      <c r="K22" s="312">
        <v>36.408663947512196</v>
      </c>
      <c r="L22" s="312">
        <v>37.796857699575853</v>
      </c>
      <c r="M22" s="312">
        <v>41.898700738505788</v>
      </c>
      <c r="N22" s="312">
        <v>39.327854694513448</v>
      </c>
      <c r="O22" s="312">
        <v>41.452258497819386</v>
      </c>
      <c r="P22" s="312">
        <v>40.49908446872395</v>
      </c>
      <c r="Q22" s="312">
        <v>39.683320867075892</v>
      </c>
      <c r="R22" s="312">
        <v>35.88555143058818</v>
      </c>
      <c r="S22" s="312">
        <v>36.96778928735948</v>
      </c>
      <c r="T22" s="312">
        <v>29.252009728989258</v>
      </c>
      <c r="U22" s="312">
        <v>35.792883935107398</v>
      </c>
      <c r="V22" s="312">
        <v>45.404507790149616</v>
      </c>
      <c r="W22" s="312">
        <v>63.500451459157027</v>
      </c>
      <c r="X22" s="312">
        <v>62.03513359321618</v>
      </c>
      <c r="Y22" s="312">
        <v>60.605061053102787</v>
      </c>
      <c r="Z22" s="312">
        <v>61.327158118037204</v>
      </c>
    </row>
    <row r="23" spans="1:26" s="308" customFormat="1" ht="12.75" x14ac:dyDescent="0.2">
      <c r="A23" s="308" t="s">
        <v>403</v>
      </c>
      <c r="C23" s="308">
        <v>41.759633211791382</v>
      </c>
      <c r="D23" s="308">
        <v>37.421640977154425</v>
      </c>
      <c r="E23" s="308">
        <v>37.793067098111081</v>
      </c>
      <c r="F23" s="308">
        <v>42.379361053589008</v>
      </c>
      <c r="G23" s="308">
        <v>45.388896900364323</v>
      </c>
      <c r="H23" s="308">
        <v>45.036737639619645</v>
      </c>
      <c r="I23" s="308">
        <v>45.279345945646696</v>
      </c>
      <c r="J23" s="308">
        <v>43.485941706043235</v>
      </c>
      <c r="K23" s="308">
        <v>44.312888167549374</v>
      </c>
      <c r="L23" s="308">
        <v>47.898320077272487</v>
      </c>
      <c r="M23" s="308">
        <v>52.688301912285127</v>
      </c>
      <c r="N23" s="308">
        <v>54.143028319136903</v>
      </c>
      <c r="O23" s="308">
        <v>55.695789179681768</v>
      </c>
      <c r="P23" s="308">
        <v>53.95319587806226</v>
      </c>
      <c r="Q23" s="308">
        <v>52.07825433661629</v>
      </c>
      <c r="R23" s="308">
        <v>51.397102799324657</v>
      </c>
      <c r="S23" s="308">
        <v>58.725332088420743</v>
      </c>
      <c r="T23" s="308">
        <v>58.373857905862423</v>
      </c>
      <c r="U23" s="308">
        <v>63.290996268545186</v>
      </c>
      <c r="V23" s="308">
        <v>68.153588403755876</v>
      </c>
      <c r="W23" s="308">
        <v>84.17339880218573</v>
      </c>
      <c r="X23" s="308">
        <v>86.102843768273203</v>
      </c>
      <c r="Y23" s="308">
        <v>91.628651189606586</v>
      </c>
      <c r="Z23" s="308">
        <v>93.559614550169499</v>
      </c>
    </row>
    <row r="24" spans="1:26" s="308" customFormat="1" ht="12.75" x14ac:dyDescent="0.2">
      <c r="A24" s="313" t="s">
        <v>95</v>
      </c>
      <c r="C24" s="308">
        <v>14.1</v>
      </c>
      <c r="D24" s="308">
        <v>14.1</v>
      </c>
      <c r="E24" s="308">
        <v>14.571633450686932</v>
      </c>
      <c r="F24" s="308">
        <v>14.729503460228443</v>
      </c>
      <c r="G24" s="308">
        <v>16.122254595160484</v>
      </c>
      <c r="H24" s="308">
        <v>18.607050761580467</v>
      </c>
      <c r="I24" s="308">
        <v>19.502948388457298</v>
      </c>
      <c r="J24" s="308">
        <v>17.73281218111515</v>
      </c>
      <c r="K24" s="308">
        <v>20.445628941059113</v>
      </c>
      <c r="L24" s="308">
        <v>19.780048713088036</v>
      </c>
      <c r="M24" s="308">
        <v>20.340806692838669</v>
      </c>
      <c r="N24" s="308">
        <v>21.619680479168892</v>
      </c>
      <c r="O24" s="308">
        <v>21.303713646016121</v>
      </c>
      <c r="P24" s="308">
        <v>19.062545480067136</v>
      </c>
      <c r="Q24" s="308">
        <v>19.245200205230304</v>
      </c>
      <c r="R24" s="308">
        <v>18.351881809924212</v>
      </c>
      <c r="S24" s="308">
        <v>18.194805576087276</v>
      </c>
      <c r="T24" s="308">
        <v>17.826873456536777</v>
      </c>
      <c r="U24" s="308">
        <v>18.445371836926544</v>
      </c>
      <c r="V24" s="308">
        <v>18.467723134262158</v>
      </c>
      <c r="W24" s="308">
        <v>19.41219191426859</v>
      </c>
      <c r="X24" s="308">
        <v>20.982275889277734</v>
      </c>
      <c r="Y24" s="308">
        <v>22.266801585661554</v>
      </c>
      <c r="Z24" s="308">
        <v>22.965507161944302</v>
      </c>
    </row>
    <row r="25" spans="1:26" s="308" customFormat="1" ht="12.75" x14ac:dyDescent="0.2">
      <c r="A25" s="315" t="s">
        <v>404</v>
      </c>
      <c r="C25" s="308">
        <v>10.792</v>
      </c>
      <c r="D25" s="308">
        <v>10.886666666666665</v>
      </c>
      <c r="E25" s="308">
        <v>10.65</v>
      </c>
      <c r="F25" s="308">
        <v>10.863</v>
      </c>
      <c r="G25" s="308">
        <v>10.863</v>
      </c>
      <c r="H25" s="308">
        <v>10.933999999999999</v>
      </c>
      <c r="I25" s="308">
        <v>11.076000000000001</v>
      </c>
      <c r="J25" s="308">
        <v>11.218</v>
      </c>
      <c r="K25" s="308">
        <v>11.218</v>
      </c>
      <c r="L25" s="308">
        <v>15.005701</v>
      </c>
      <c r="M25" s="308">
        <v>15.207549999999999</v>
      </c>
      <c r="N25" s="308">
        <v>15.448964</v>
      </c>
      <c r="O25" s="308">
        <v>15.862380999999999</v>
      </c>
      <c r="P25" s="308">
        <v>16.257960000000001</v>
      </c>
      <c r="Q25" s="308">
        <v>17.167047</v>
      </c>
      <c r="R25" s="308">
        <v>16.765784</v>
      </c>
      <c r="S25" s="308">
        <v>16.915949999999999</v>
      </c>
      <c r="T25" s="308">
        <v>17.035799999999998</v>
      </c>
      <c r="U25" s="308">
        <v>17.547578000000001</v>
      </c>
      <c r="V25" s="308">
        <v>18</v>
      </c>
      <c r="W25" s="308">
        <v>20.929784999999999</v>
      </c>
      <c r="X25" s="308">
        <v>21.2166</v>
      </c>
      <c r="Y25" s="308">
        <v>21.4038</v>
      </c>
      <c r="Z25" s="308">
        <v>21.670200000000001</v>
      </c>
    </row>
    <row r="26" spans="1:26" s="308" customFormat="1" ht="12.75" x14ac:dyDescent="0.2">
      <c r="A26" s="315" t="s">
        <v>483</v>
      </c>
      <c r="B26" s="317"/>
      <c r="C26" s="308">
        <v>0.77864299999999997</v>
      </c>
      <c r="D26" s="308">
        <v>0.77864299999999997</v>
      </c>
      <c r="E26" s="308">
        <v>0.77864299999999997</v>
      </c>
      <c r="F26" s="308">
        <v>0.76634100000000005</v>
      </c>
      <c r="G26" s="308">
        <v>0.94005000000000005</v>
      </c>
      <c r="H26" s="308">
        <v>1.064921</v>
      </c>
      <c r="I26" s="308">
        <v>0.97660599999999997</v>
      </c>
      <c r="J26" s="308">
        <v>1.0944739999999999</v>
      </c>
      <c r="K26" s="308">
        <v>1</v>
      </c>
      <c r="L26" s="308">
        <v>1</v>
      </c>
      <c r="M26" s="308">
        <v>1</v>
      </c>
      <c r="N26" s="308">
        <v>1</v>
      </c>
      <c r="O26" s="308">
        <v>1.75</v>
      </c>
      <c r="P26" s="308">
        <v>2</v>
      </c>
      <c r="Q26" s="308">
        <v>3.25</v>
      </c>
      <c r="R26" s="308">
        <v>3</v>
      </c>
      <c r="S26" s="308">
        <v>3.75</v>
      </c>
      <c r="T26" s="308">
        <v>4</v>
      </c>
      <c r="U26" s="308">
        <v>4</v>
      </c>
      <c r="V26" s="308">
        <v>4.75</v>
      </c>
      <c r="W26" s="308">
        <v>6</v>
      </c>
      <c r="X26" s="308">
        <v>6.125</v>
      </c>
      <c r="Y26" s="308">
        <v>7.2941532135009766</v>
      </c>
      <c r="Z26" s="308">
        <v>7.2793850898742676</v>
      </c>
    </row>
    <row r="27" spans="1:26" s="308" customFormat="1" ht="12.75" x14ac:dyDescent="0.2">
      <c r="A27" s="313" t="s">
        <v>691</v>
      </c>
      <c r="C27" s="308">
        <v>2.150271</v>
      </c>
      <c r="D27" s="308">
        <v>2.0334984999999999</v>
      </c>
      <c r="E27" s="308">
        <v>1.9167259999999999</v>
      </c>
      <c r="F27" s="308">
        <v>3.843</v>
      </c>
      <c r="G27" s="308">
        <v>4.7893999999999997</v>
      </c>
      <c r="H27" s="308">
        <v>2.7506999999999997</v>
      </c>
      <c r="I27" s="308">
        <v>0.89839999999999998</v>
      </c>
      <c r="J27" s="308">
        <v>1.0860179999999999</v>
      </c>
      <c r="K27" s="308">
        <v>1.1788019999999999</v>
      </c>
      <c r="L27" s="308">
        <v>1.7942999999999998</v>
      </c>
      <c r="M27" s="308">
        <v>2.71</v>
      </c>
      <c r="N27" s="308">
        <v>3.1252219999999999</v>
      </c>
      <c r="O27" s="308">
        <v>1.8601610000000002</v>
      </c>
      <c r="P27" s="308">
        <v>2.5686280000000004</v>
      </c>
      <c r="Q27" s="308">
        <v>2.9604299999999997</v>
      </c>
      <c r="R27" s="308">
        <v>3.5415529999999995</v>
      </c>
      <c r="S27" s="308">
        <v>7.8557649999999999</v>
      </c>
      <c r="T27" s="308">
        <v>7.3472140000000001</v>
      </c>
      <c r="U27" s="308">
        <v>10.852110021457673</v>
      </c>
      <c r="V27" s="308">
        <v>17.313474994659423</v>
      </c>
      <c r="W27" s="308">
        <v>25.69994554631073</v>
      </c>
      <c r="X27" s="308">
        <v>25.273986971389771</v>
      </c>
      <c r="Y27" s="308">
        <v>26.442712058822632</v>
      </c>
      <c r="Z27" s="308">
        <v>26.342700114440916</v>
      </c>
    </row>
    <row r="28" spans="1:26" s="308" customFormat="1" ht="12.75" x14ac:dyDescent="0.2">
      <c r="A28" s="313" t="s">
        <v>405</v>
      </c>
      <c r="C28" s="308">
        <v>12.809205316481307</v>
      </c>
      <c r="D28" s="308">
        <v>8.550945762845469</v>
      </c>
      <c r="E28" s="308">
        <v>9.0035019070789239</v>
      </c>
      <c r="F28" s="308">
        <v>10.566576356660399</v>
      </c>
      <c r="G28" s="308">
        <v>10.714343888292506</v>
      </c>
      <c r="H28" s="308">
        <v>10.438509324404553</v>
      </c>
      <c r="I28" s="308">
        <v>12.100993408284467</v>
      </c>
      <c r="J28" s="308">
        <v>11.508182247913354</v>
      </c>
      <c r="K28" s="308">
        <v>9.8937481380007313</v>
      </c>
      <c r="L28" s="308">
        <v>9.635462277509637</v>
      </c>
      <c r="M28" s="308">
        <v>12.684427116732286</v>
      </c>
      <c r="N28" s="308">
        <v>12.142225175073239</v>
      </c>
      <c r="O28" s="308">
        <v>14.106763221272573</v>
      </c>
      <c r="P28" s="308">
        <v>13.199383674625912</v>
      </c>
      <c r="Q28" s="308">
        <v>8.4703234807812056</v>
      </c>
      <c r="R28" s="308">
        <v>7.9964240656867602</v>
      </c>
      <c r="S28" s="308">
        <v>10.517809377231551</v>
      </c>
      <c r="T28" s="308">
        <v>10.162425869596211</v>
      </c>
      <c r="U28" s="308">
        <v>10.521646466912816</v>
      </c>
      <c r="V28" s="308">
        <v>7.7824941232618308</v>
      </c>
      <c r="W28" s="308">
        <v>9.6862191540462099</v>
      </c>
      <c r="X28" s="308">
        <v>10.17047279177765</v>
      </c>
      <c r="Y28" s="308">
        <v>11.92929501083065</v>
      </c>
      <c r="Z28" s="308">
        <v>13.296789210945091</v>
      </c>
    </row>
    <row r="29" spans="1:26" s="308" customFormat="1" ht="12.75" customHeight="1" x14ac:dyDescent="0.2">
      <c r="A29" s="313" t="s">
        <v>4</v>
      </c>
      <c r="C29" s="308">
        <v>1.1295138953100781</v>
      </c>
      <c r="D29" s="308">
        <v>1.0718870476422921</v>
      </c>
      <c r="E29" s="308">
        <v>0.87256274034522874</v>
      </c>
      <c r="F29" s="308">
        <v>1.6109402367001633</v>
      </c>
      <c r="G29" s="308">
        <v>1.959848416911335</v>
      </c>
      <c r="H29" s="308">
        <v>1.2415565536346223</v>
      </c>
      <c r="I29" s="308">
        <v>0.72439814890493348</v>
      </c>
      <c r="J29" s="308">
        <v>0.84645527701473244</v>
      </c>
      <c r="K29" s="308">
        <v>0.57670908848953251</v>
      </c>
      <c r="L29" s="308">
        <v>0.68280808667480941</v>
      </c>
      <c r="M29" s="308">
        <v>0.74551810271418106</v>
      </c>
      <c r="N29" s="308">
        <v>0.80693666489477445</v>
      </c>
      <c r="O29" s="308">
        <v>0.81277031239306918</v>
      </c>
      <c r="P29" s="308">
        <v>0.86467872336921126</v>
      </c>
      <c r="Q29" s="308">
        <v>0.98525365060478443</v>
      </c>
      <c r="R29" s="308">
        <v>1.7414599237136841</v>
      </c>
      <c r="S29" s="308">
        <v>1.4910021351019154</v>
      </c>
      <c r="T29" s="308">
        <v>2.0015445797294378</v>
      </c>
      <c r="U29" s="308">
        <v>1.9242899432481533</v>
      </c>
      <c r="V29" s="308">
        <v>1.8398961515724652</v>
      </c>
      <c r="W29" s="308">
        <v>2.4452571875602001</v>
      </c>
      <c r="X29" s="308">
        <v>2.3345081158280383</v>
      </c>
      <c r="Y29" s="308">
        <v>2.2918893207907676</v>
      </c>
      <c r="Z29" s="308">
        <v>2.0050329729649228</v>
      </c>
    </row>
    <row r="30" spans="1:26" s="312" customFormat="1" ht="12.75" x14ac:dyDescent="0.2">
      <c r="A30" s="308" t="s">
        <v>407</v>
      </c>
      <c r="B30" s="308"/>
      <c r="C30" s="308">
        <v>10.689177126820292</v>
      </c>
      <c r="D30" s="308">
        <v>12.685669063615848</v>
      </c>
      <c r="E30" s="308">
        <v>11.857631266170344</v>
      </c>
      <c r="F30" s="308">
        <v>11.405073889554089</v>
      </c>
      <c r="G30" s="308">
        <v>10.409956973390017</v>
      </c>
      <c r="H30" s="308">
        <v>8.7661799692090945</v>
      </c>
      <c r="I30" s="308">
        <v>7.9868457533982973</v>
      </c>
      <c r="J30" s="308">
        <v>7.6756860064496397</v>
      </c>
      <c r="K30" s="308">
        <v>7.9042242200371753</v>
      </c>
      <c r="L30" s="308">
        <v>10.101462377696635</v>
      </c>
      <c r="M30" s="308">
        <v>10.78960117377934</v>
      </c>
      <c r="N30" s="308">
        <v>14.815173624623451</v>
      </c>
      <c r="O30" s="308">
        <v>14.243530681862385</v>
      </c>
      <c r="P30" s="308">
        <v>13.454111409338312</v>
      </c>
      <c r="Q30" s="308">
        <v>12.394933469540398</v>
      </c>
      <c r="R30" s="308">
        <v>15.511551368736479</v>
      </c>
      <c r="S30" s="308">
        <v>21.757542801061259</v>
      </c>
      <c r="T30" s="308">
        <v>29.121848176873165</v>
      </c>
      <c r="U30" s="308">
        <v>27.498112333437785</v>
      </c>
      <c r="V30" s="308">
        <v>22.74908061360626</v>
      </c>
      <c r="W30" s="308">
        <v>20.672947343028703</v>
      </c>
      <c r="X30" s="308">
        <v>24.067710175057023</v>
      </c>
      <c r="Y30" s="308">
        <v>31.023590136503799</v>
      </c>
      <c r="Z30" s="308">
        <v>32.232456432132295</v>
      </c>
    </row>
    <row r="31" spans="1:26" s="312" customFormat="1" ht="20.25" customHeight="1" x14ac:dyDescent="0.2">
      <c r="A31" s="312" t="s">
        <v>412</v>
      </c>
      <c r="C31" s="312">
        <v>25.906683620071913</v>
      </c>
      <c r="D31" s="312">
        <v>20.884623928249766</v>
      </c>
      <c r="E31" s="312">
        <v>25.118830404722246</v>
      </c>
      <c r="F31" s="312">
        <v>30.144954685542945</v>
      </c>
      <c r="G31" s="312">
        <v>26.40159919598851</v>
      </c>
      <c r="H31" s="312">
        <v>34.494611371808261</v>
      </c>
      <c r="I31" s="312">
        <v>42.765955977237468</v>
      </c>
      <c r="J31" s="312">
        <v>39.127509632400653</v>
      </c>
      <c r="K31" s="312">
        <v>40.975298672911919</v>
      </c>
      <c r="L31" s="312">
        <v>40.589899868993882</v>
      </c>
      <c r="M31" s="312">
        <v>50.042781999528422</v>
      </c>
      <c r="N31" s="312">
        <v>47.446932896840288</v>
      </c>
      <c r="O31" s="312">
        <v>56.953408036977173</v>
      </c>
      <c r="P31" s="312">
        <v>52.539858098199829</v>
      </c>
      <c r="Q31" s="312">
        <v>53.795742357764667</v>
      </c>
      <c r="R31" s="312">
        <v>52.492826680080029</v>
      </c>
      <c r="S31" s="312">
        <v>51.143858358809155</v>
      </c>
      <c r="T31" s="312">
        <v>51.964918922783127</v>
      </c>
      <c r="U31" s="312">
        <v>56.690883387077392</v>
      </c>
      <c r="V31" s="312">
        <v>49.93965539850592</v>
      </c>
      <c r="W31" s="312">
        <v>54.412044906399245</v>
      </c>
      <c r="X31" s="312">
        <v>53.014432596429849</v>
      </c>
      <c r="Y31" s="312">
        <v>50.301713085071981</v>
      </c>
      <c r="Z31" s="312">
        <v>54.387289874549346</v>
      </c>
    </row>
    <row r="32" spans="1:26" s="308" customFormat="1" ht="12.75" x14ac:dyDescent="0.2">
      <c r="A32" s="308" t="s">
        <v>413</v>
      </c>
      <c r="C32" s="308">
        <v>29.122849619307623</v>
      </c>
      <c r="D32" s="308">
        <v>23.850097869914215</v>
      </c>
      <c r="E32" s="308">
        <v>27.959363604651944</v>
      </c>
      <c r="F32" s="308">
        <v>32.972638318821652</v>
      </c>
      <c r="G32" s="308">
        <v>29.26927621093823</v>
      </c>
      <c r="H32" s="308">
        <v>37.55369818209607</v>
      </c>
      <c r="I32" s="308">
        <v>46.010037835064509</v>
      </c>
      <c r="J32" s="308">
        <v>42.611046412650587</v>
      </c>
      <c r="K32" s="308">
        <v>44.491511594975762</v>
      </c>
      <c r="L32" s="308">
        <v>44.187124915330088</v>
      </c>
      <c r="M32" s="308">
        <v>53.876982814680986</v>
      </c>
      <c r="N32" s="308">
        <v>51.354069108974784</v>
      </c>
      <c r="O32" s="308">
        <v>61.060207414272185</v>
      </c>
      <c r="P32" s="308">
        <v>56.817397915338084</v>
      </c>
      <c r="Q32" s="308">
        <v>58.384845194721287</v>
      </c>
      <c r="R32" s="308">
        <v>57.853878072956277</v>
      </c>
      <c r="S32" s="308">
        <v>57.261613934378566</v>
      </c>
      <c r="T32" s="308">
        <v>59.013448523787361</v>
      </c>
      <c r="U32" s="308">
        <v>64.523370151205881</v>
      </c>
      <c r="V32" s="308">
        <v>58.543450073203722</v>
      </c>
      <c r="W32" s="308">
        <v>63.541478524215876</v>
      </c>
      <c r="X32" s="308">
        <v>63.104806306738979</v>
      </c>
      <c r="Y32" s="308">
        <v>60.964561744577352</v>
      </c>
      <c r="Z32" s="308">
        <v>66.544972865598623</v>
      </c>
    </row>
    <row r="33" spans="1:26" s="308" customFormat="1" ht="12.75" x14ac:dyDescent="0.2">
      <c r="A33" s="313" t="s">
        <v>484</v>
      </c>
      <c r="C33" s="308">
        <v>22.194368999999998</v>
      </c>
      <c r="D33" s="308">
        <v>16.867531</v>
      </c>
      <c r="E33" s="308">
        <v>20.784552999999999</v>
      </c>
      <c r="F33" s="308">
        <v>25.711071</v>
      </c>
      <c r="G33" s="308">
        <v>21.638183999999999</v>
      </c>
      <c r="H33" s="308">
        <v>29.528748</v>
      </c>
      <c r="I33" s="308">
        <v>37.635221999999999</v>
      </c>
      <c r="J33" s="308">
        <v>33.956423999999998</v>
      </c>
      <c r="K33" s="308">
        <v>35.87283</v>
      </c>
      <c r="L33" s="308">
        <v>36.456271404567715</v>
      </c>
      <c r="M33" s="308">
        <v>46.317334091337202</v>
      </c>
      <c r="N33" s="308">
        <v>42.27787965145874</v>
      </c>
      <c r="O33" s="308">
        <v>44.903406200408938</v>
      </c>
      <c r="P33" s="308">
        <v>44.762034537196158</v>
      </c>
      <c r="Q33" s="308">
        <v>48.167040739537015</v>
      </c>
      <c r="R33" s="308">
        <v>47.580839587808441</v>
      </c>
      <c r="S33" s="308">
        <v>46.581162373113969</v>
      </c>
      <c r="T33" s="308">
        <v>46.792504367888817</v>
      </c>
      <c r="U33" s="308">
        <v>52.440122956770729</v>
      </c>
      <c r="V33" s="308">
        <v>45.717165921182961</v>
      </c>
      <c r="W33" s="308">
        <v>49.054339829551644</v>
      </c>
      <c r="X33" s="308">
        <v>50.039747511154829</v>
      </c>
      <c r="Y33" s="308">
        <v>47.311049290221099</v>
      </c>
      <c r="Z33" s="308">
        <v>52.727316903021595</v>
      </c>
    </row>
    <row r="34" spans="1:26" s="308" customFormat="1" ht="12.75" x14ac:dyDescent="0.2">
      <c r="A34" s="316" t="s">
        <v>414</v>
      </c>
      <c r="C34" s="308">
        <v>14.155899999999999</v>
      </c>
      <c r="D34" s="308">
        <v>6.9589599999999994</v>
      </c>
      <c r="E34" s="308">
        <v>7.5611179999999996</v>
      </c>
      <c r="F34" s="308">
        <v>7.4234639999999992</v>
      </c>
      <c r="G34" s="308">
        <v>7.973082999999999</v>
      </c>
      <c r="H34" s="308">
        <v>8.0718999999999994</v>
      </c>
      <c r="I34" s="308">
        <v>8.059099999999999</v>
      </c>
      <c r="J34" s="308">
        <v>13.409667000000001</v>
      </c>
      <c r="K34" s="308">
        <v>13.470667000000001</v>
      </c>
      <c r="L34" s="308">
        <v>18.092523574829102</v>
      </c>
      <c r="M34" s="308">
        <v>22.859695434570313</v>
      </c>
      <c r="N34" s="308">
        <v>26.013246536254883</v>
      </c>
      <c r="O34" s="308">
        <v>27.964244842529297</v>
      </c>
      <c r="P34" s="308">
        <v>30.328390121459961</v>
      </c>
      <c r="Q34" s="308">
        <v>34.305484771728516</v>
      </c>
      <c r="R34" s="308">
        <v>32.255413055419922</v>
      </c>
      <c r="S34" s="308">
        <v>30.922735214233398</v>
      </c>
      <c r="T34" s="308">
        <v>31.659523010253906</v>
      </c>
      <c r="U34" s="308">
        <v>29.478694915771484</v>
      </c>
      <c r="V34" s="308">
        <v>29.114114761352539</v>
      </c>
      <c r="W34" s="308">
        <v>33.124225616455078</v>
      </c>
      <c r="X34" s="308">
        <v>32.234962463378906</v>
      </c>
      <c r="Y34" s="308">
        <v>31.179960250854492</v>
      </c>
      <c r="Z34" s="308">
        <v>31.77577018737793</v>
      </c>
    </row>
    <row r="35" spans="1:26" s="308" customFormat="1" ht="12.75" x14ac:dyDescent="0.2">
      <c r="A35" s="316" t="s">
        <v>485</v>
      </c>
      <c r="C35" s="308">
        <v>8.0384689999999992</v>
      </c>
      <c r="D35" s="308">
        <v>9.9085709999999985</v>
      </c>
      <c r="E35" s="308">
        <v>13.223435</v>
      </c>
      <c r="F35" s="308">
        <v>18.287607000000001</v>
      </c>
      <c r="G35" s="308">
        <v>13.665101</v>
      </c>
      <c r="H35" s="308">
        <v>21.456848000000001</v>
      </c>
      <c r="I35" s="308">
        <v>29.576121999999998</v>
      </c>
      <c r="J35" s="308">
        <v>20.546756999999999</v>
      </c>
      <c r="K35" s="308">
        <v>22.402163000000002</v>
      </c>
      <c r="L35" s="308">
        <v>18.363747829738617</v>
      </c>
      <c r="M35" s="308">
        <v>23.457638656766893</v>
      </c>
      <c r="N35" s="308">
        <v>16.264633115203857</v>
      </c>
      <c r="O35" s="308">
        <v>16.939161357879637</v>
      </c>
      <c r="P35" s="308">
        <v>14.433644415736198</v>
      </c>
      <c r="Q35" s="308">
        <v>13.861555967808499</v>
      </c>
      <c r="R35" s="308">
        <v>15.325426532388521</v>
      </c>
      <c r="S35" s="308">
        <v>15.658427158880571</v>
      </c>
      <c r="T35" s="308">
        <v>15.132981357634909</v>
      </c>
      <c r="U35" s="308">
        <v>22.961428040999245</v>
      </c>
      <c r="V35" s="308">
        <v>16.603051159830422</v>
      </c>
      <c r="W35" s="308">
        <v>15.930114213096568</v>
      </c>
      <c r="X35" s="308">
        <v>17.804785047775926</v>
      </c>
      <c r="Y35" s="308">
        <v>16.131089039366607</v>
      </c>
      <c r="Z35" s="308">
        <v>20.951546715643666</v>
      </c>
    </row>
    <row r="36" spans="1:26" s="308" customFormat="1" ht="12.75" x14ac:dyDescent="0.2">
      <c r="A36" s="313" t="s">
        <v>486</v>
      </c>
      <c r="C36" s="308">
        <v>2.7120625</v>
      </c>
      <c r="D36" s="308">
        <v>2.7058750000000003</v>
      </c>
      <c r="E36" s="308">
        <v>2.7182500000000003</v>
      </c>
      <c r="F36" s="308">
        <v>2.6935000000000002</v>
      </c>
      <c r="G36" s="308">
        <v>2.7430000000000003</v>
      </c>
      <c r="H36" s="308">
        <v>2.6440000000000001</v>
      </c>
      <c r="I36" s="308">
        <v>2.8420000000000001</v>
      </c>
      <c r="J36" s="308">
        <v>3.4179999999999997</v>
      </c>
      <c r="K36" s="308">
        <v>2.8879999999999999</v>
      </c>
      <c r="L36" s="308">
        <v>2.0349999999999997</v>
      </c>
      <c r="M36" s="308">
        <v>2.0550000000000002</v>
      </c>
      <c r="N36" s="308">
        <v>2.9219999999999997</v>
      </c>
      <c r="O36" s="308">
        <v>6.8360000000000003</v>
      </c>
      <c r="P36" s="308">
        <v>6.1789999999999994</v>
      </c>
      <c r="Q36" s="308">
        <v>3.8819999999999997</v>
      </c>
      <c r="R36" s="308">
        <v>4.3070000000000004</v>
      </c>
      <c r="S36" s="308">
        <v>4.5699999999999994</v>
      </c>
      <c r="T36" s="308">
        <v>5.952</v>
      </c>
      <c r="U36" s="308">
        <v>5.1360000000000001</v>
      </c>
      <c r="V36" s="308">
        <v>5.9085429999999999</v>
      </c>
      <c r="W36" s="308">
        <v>5.0757580000000004</v>
      </c>
      <c r="X36" s="308">
        <v>4.3605830000000001</v>
      </c>
      <c r="Y36" s="308">
        <v>5.2395779999999998</v>
      </c>
      <c r="Z36" s="308">
        <v>5.4399369999999996</v>
      </c>
    </row>
    <row r="37" spans="1:26" s="308" customFormat="1" ht="12.75" customHeight="1" x14ac:dyDescent="0.2">
      <c r="A37" s="313" t="s">
        <v>516</v>
      </c>
      <c r="C37" s="308">
        <v>4.2164181193076242</v>
      </c>
      <c r="D37" s="308">
        <v>4.2766918699142149</v>
      </c>
      <c r="E37" s="308">
        <v>4.456560604651945</v>
      </c>
      <c r="F37" s="308">
        <v>4.568067318821651</v>
      </c>
      <c r="G37" s="308">
        <v>4.8880922109382308</v>
      </c>
      <c r="H37" s="308">
        <v>5.3809501820960701</v>
      </c>
      <c r="I37" s="308">
        <v>5.5328158350645094</v>
      </c>
      <c r="J37" s="308">
        <v>5.2366224126505898</v>
      </c>
      <c r="K37" s="308">
        <v>5.7306815949757617</v>
      </c>
      <c r="L37" s="308">
        <v>5.6958535107623725</v>
      </c>
      <c r="M37" s="308">
        <v>5.5046487233437844</v>
      </c>
      <c r="N37" s="308">
        <v>6.1541894575160443</v>
      </c>
      <c r="O37" s="308">
        <v>9.3208012138632466</v>
      </c>
      <c r="P37" s="308">
        <v>5.8763633781419271</v>
      </c>
      <c r="Q37" s="308">
        <v>6.335804455184272</v>
      </c>
      <c r="R37" s="308">
        <v>5.9660384851478359</v>
      </c>
      <c r="S37" s="308">
        <v>6.1104515612645978</v>
      </c>
      <c r="T37" s="308">
        <v>6.2689441558985433</v>
      </c>
      <c r="U37" s="308">
        <v>6.9472471944351524</v>
      </c>
      <c r="V37" s="308">
        <v>6.9177411520207617</v>
      </c>
      <c r="W37" s="308">
        <v>9.4113806946642313</v>
      </c>
      <c r="X37" s="308">
        <v>8.7044757955841501</v>
      </c>
      <c r="Y37" s="308">
        <v>8.4139344543562533</v>
      </c>
      <c r="Z37" s="308">
        <v>8.3777189625770276</v>
      </c>
    </row>
    <row r="38" spans="1:26" s="310" customFormat="1" ht="12.75" x14ac:dyDescent="0.2">
      <c r="A38" s="308" t="s">
        <v>517</v>
      </c>
      <c r="B38" s="308"/>
      <c r="C38" s="308">
        <v>3.2161659992357081</v>
      </c>
      <c r="D38" s="308">
        <v>2.9654739416644471</v>
      </c>
      <c r="E38" s="308">
        <v>2.8405331999296983</v>
      </c>
      <c r="F38" s="308">
        <v>2.8276836332787076</v>
      </c>
      <c r="G38" s="308">
        <v>2.8676770149497206</v>
      </c>
      <c r="H38" s="308">
        <v>3.059086810287809</v>
      </c>
      <c r="I38" s="308">
        <v>3.2440818578270374</v>
      </c>
      <c r="J38" s="308">
        <v>3.4835367802499326</v>
      </c>
      <c r="K38" s="308">
        <v>3.5162129220638416</v>
      </c>
      <c r="L38" s="308">
        <v>3.5972250463362032</v>
      </c>
      <c r="M38" s="308">
        <v>3.8342008151525646</v>
      </c>
      <c r="N38" s="308">
        <v>3.9071362121344984</v>
      </c>
      <c r="O38" s="308">
        <v>4.1067993772950135</v>
      </c>
      <c r="P38" s="308">
        <v>4.277539817138253</v>
      </c>
      <c r="Q38" s="308">
        <v>4.5891028369566174</v>
      </c>
      <c r="R38" s="308">
        <v>5.3610513928762478</v>
      </c>
      <c r="S38" s="308">
        <v>6.117755575569408</v>
      </c>
      <c r="T38" s="308">
        <v>7.0485296010042306</v>
      </c>
      <c r="U38" s="308">
        <v>7.832486764128487</v>
      </c>
      <c r="V38" s="308">
        <v>8.6037946746978005</v>
      </c>
      <c r="W38" s="308">
        <v>9.1294336178166269</v>
      </c>
      <c r="X38" s="308">
        <v>10.09037371030913</v>
      </c>
      <c r="Y38" s="308">
        <v>10.662848659505368</v>
      </c>
      <c r="Z38" s="308">
        <v>12.157682991049278</v>
      </c>
    </row>
    <row r="39" spans="1:26" s="310" customFormat="1" ht="19.5" customHeight="1" x14ac:dyDescent="0.2">
      <c r="A39" s="310" t="s">
        <v>418</v>
      </c>
      <c r="C39" s="311">
        <v>28.544537000000002</v>
      </c>
      <c r="D39" s="311">
        <v>72.871282999999991</v>
      </c>
      <c r="E39" s="311">
        <v>28.219876000000003</v>
      </c>
      <c r="F39" s="311">
        <v>29.096918000000002</v>
      </c>
      <c r="G39" s="311">
        <v>28.194851000000003</v>
      </c>
      <c r="H39" s="311">
        <v>28.224100000000004</v>
      </c>
      <c r="I39" s="311">
        <v>28.579710000000002</v>
      </c>
      <c r="J39" s="311">
        <v>20.600518999999998</v>
      </c>
      <c r="K39" s="311">
        <v>19.239332999999998</v>
      </c>
      <c r="L39" s="311">
        <v>-17.641452092910768</v>
      </c>
      <c r="M39" s="311">
        <v>12.252640635131836</v>
      </c>
      <c r="N39" s="311">
        <v>29.28047673904419</v>
      </c>
      <c r="O39" s="311">
        <v>31.901918473999025</v>
      </c>
      <c r="P39" s="311">
        <v>32.005437772583008</v>
      </c>
      <c r="Q39" s="311">
        <v>29.923857131958009</v>
      </c>
      <c r="R39" s="311">
        <v>26.572830036987305</v>
      </c>
      <c r="S39" s="311">
        <v>21.94159181375122</v>
      </c>
      <c r="T39" s="311">
        <v>15.98287927819824</v>
      </c>
      <c r="U39" s="311">
        <v>23.310195385620119</v>
      </c>
      <c r="V39" s="311">
        <v>16.993138133483889</v>
      </c>
      <c r="W39" s="311">
        <v>16.065942868164061</v>
      </c>
      <c r="X39" s="311">
        <v>18.331990161331177</v>
      </c>
      <c r="Y39" s="311">
        <v>20.06536837008667</v>
      </c>
      <c r="Z39" s="311">
        <v>16.459487676177979</v>
      </c>
    </row>
    <row r="40" spans="1:26" s="308" customFormat="1" ht="12.75" x14ac:dyDescent="0.2">
      <c r="A40" s="308" t="s">
        <v>419</v>
      </c>
      <c r="C40" s="308">
        <v>28.544537000000002</v>
      </c>
      <c r="D40" s="308">
        <v>72.871282999999991</v>
      </c>
      <c r="E40" s="308">
        <v>28.219876000000003</v>
      </c>
      <c r="F40" s="308">
        <v>29.096918000000002</v>
      </c>
      <c r="G40" s="308">
        <v>28.194851000000003</v>
      </c>
      <c r="H40" s="308">
        <v>28.224100000000004</v>
      </c>
      <c r="I40" s="308">
        <v>28.579710000000002</v>
      </c>
      <c r="J40" s="308">
        <v>20.600518999999998</v>
      </c>
      <c r="K40" s="308">
        <v>19.239332999999998</v>
      </c>
      <c r="L40" s="308">
        <v>7.3585479070892337</v>
      </c>
      <c r="M40" s="308">
        <v>14.752640635131836</v>
      </c>
      <c r="N40" s="308">
        <v>31.78047673904419</v>
      </c>
      <c r="O40" s="308">
        <v>31.901918473999025</v>
      </c>
      <c r="P40" s="308">
        <v>32.005437772583008</v>
      </c>
      <c r="Q40" s="308">
        <v>29.923857131958009</v>
      </c>
      <c r="R40" s="308">
        <v>26.572830036987305</v>
      </c>
      <c r="S40" s="308">
        <v>23.160788813751221</v>
      </c>
      <c r="T40" s="308">
        <v>16.98287927819824</v>
      </c>
      <c r="U40" s="308">
        <v>23.310195385620119</v>
      </c>
      <c r="V40" s="308">
        <v>16.993138133483889</v>
      </c>
      <c r="W40" s="308">
        <v>16.065942868164061</v>
      </c>
      <c r="X40" s="308">
        <v>18.331990161331177</v>
      </c>
      <c r="Y40" s="308">
        <v>20.06536837008667</v>
      </c>
      <c r="Z40" s="308">
        <v>16.459487676177979</v>
      </c>
    </row>
    <row r="41" spans="1:26" s="308" customFormat="1" ht="12.75" x14ac:dyDescent="0.2">
      <c r="A41" s="315" t="s">
        <v>539</v>
      </c>
      <c r="C41" s="318">
        <v>22.220839999999999</v>
      </c>
      <c r="D41" s="318">
        <v>27.60324</v>
      </c>
      <c r="E41" s="318">
        <v>22.848690000000001</v>
      </c>
      <c r="F41" s="318">
        <v>23.501135999999999</v>
      </c>
      <c r="G41" s="318">
        <v>22.951516999999999</v>
      </c>
      <c r="H41" s="318">
        <v>23.024100000000001</v>
      </c>
      <c r="I41" s="318">
        <v>23.379709999999999</v>
      </c>
      <c r="J41" s="318">
        <v>19.300519000000001</v>
      </c>
      <c r="K41" s="318">
        <v>19.239332999999998</v>
      </c>
      <c r="L41" s="318">
        <v>2.4513471126556396</v>
      </c>
      <c r="M41" s="318">
        <v>4.716519832611084</v>
      </c>
      <c r="N41" s="318">
        <v>9.4965887069702148</v>
      </c>
      <c r="O41" s="318">
        <v>16.582664489746094</v>
      </c>
      <c r="P41" s="318">
        <v>11.28952693939209</v>
      </c>
      <c r="Q41" s="318">
        <v>13.218273162841797</v>
      </c>
      <c r="R41" s="318">
        <v>13.307974815368652</v>
      </c>
      <c r="S41" s="318">
        <v>11.950845718383789</v>
      </c>
      <c r="T41" s="318">
        <v>5.3730630874633789</v>
      </c>
      <c r="U41" s="318">
        <v>4.2465481758117676</v>
      </c>
      <c r="V41" s="318">
        <v>1.9012570381164551</v>
      </c>
      <c r="W41" s="318">
        <v>2.6458649635314941</v>
      </c>
      <c r="X41" s="318">
        <v>3.8073570728302002</v>
      </c>
      <c r="Y41" s="318">
        <v>11.241986274719238</v>
      </c>
      <c r="Z41" s="318">
        <v>8.2467765808105469</v>
      </c>
    </row>
    <row r="42" spans="1:26" s="308" customFormat="1" ht="12.75" customHeight="1" x14ac:dyDescent="0.2">
      <c r="A42" s="313" t="s">
        <v>487</v>
      </c>
      <c r="C42" s="318">
        <v>6.3236970000000028</v>
      </c>
      <c r="D42" s="318">
        <v>45.268042999999992</v>
      </c>
      <c r="E42" s="318">
        <v>5.3711860000000016</v>
      </c>
      <c r="F42" s="318">
        <v>5.5957820000000034</v>
      </c>
      <c r="G42" s="318">
        <v>5.2433340000000044</v>
      </c>
      <c r="H42" s="318">
        <v>5.2000000000000028</v>
      </c>
      <c r="I42" s="318">
        <v>5.2000000000000028</v>
      </c>
      <c r="J42" s="318">
        <v>1.2999999999999972</v>
      </c>
      <c r="K42" s="318">
        <v>0</v>
      </c>
      <c r="L42" s="318">
        <v>4.907200794433594</v>
      </c>
      <c r="M42" s="318">
        <v>10.036120802520752</v>
      </c>
      <c r="N42" s="318">
        <v>22.283888032073975</v>
      </c>
      <c r="O42" s="318">
        <v>15.319253984252931</v>
      </c>
      <c r="P42" s="318">
        <v>20.715910833190918</v>
      </c>
      <c r="Q42" s="318">
        <v>16.705583969116212</v>
      </c>
      <c r="R42" s="318">
        <v>13.264855221618653</v>
      </c>
      <c r="S42" s="318">
        <v>11.209943095367432</v>
      </c>
      <c r="T42" s="318">
        <v>11.609816190734861</v>
      </c>
      <c r="U42" s="318">
        <v>19.063647209808352</v>
      </c>
      <c r="V42" s="318">
        <v>15.091881095367434</v>
      </c>
      <c r="W42" s="318">
        <v>13.420077904632567</v>
      </c>
      <c r="X42" s="318">
        <v>14.524633088500977</v>
      </c>
      <c r="Y42" s="318">
        <v>8.8233820953674318</v>
      </c>
      <c r="Z42" s="318">
        <v>8.2127110953674318</v>
      </c>
    </row>
    <row r="43" spans="1:26" s="310" customFormat="1" ht="19.5" customHeight="1" x14ac:dyDescent="0.2">
      <c r="A43" s="308" t="s">
        <v>420</v>
      </c>
      <c r="B43" s="308"/>
      <c r="C43" s="308">
        <v>0</v>
      </c>
      <c r="D43" s="308">
        <v>0</v>
      </c>
      <c r="E43" s="308">
        <v>0</v>
      </c>
      <c r="F43" s="308">
        <v>0</v>
      </c>
      <c r="G43" s="308">
        <v>0</v>
      </c>
      <c r="H43" s="308">
        <v>0</v>
      </c>
      <c r="I43" s="308">
        <v>0</v>
      </c>
      <c r="J43" s="308">
        <v>0</v>
      </c>
      <c r="K43" s="308">
        <v>0</v>
      </c>
      <c r="L43" s="308">
        <v>25</v>
      </c>
      <c r="M43" s="308">
        <v>2.5</v>
      </c>
      <c r="N43" s="308">
        <v>2.5</v>
      </c>
      <c r="O43" s="308">
        <v>0</v>
      </c>
      <c r="P43" s="308">
        <v>0</v>
      </c>
      <c r="Q43" s="308">
        <v>0</v>
      </c>
      <c r="R43" s="308">
        <v>0</v>
      </c>
      <c r="S43" s="308">
        <v>1.2191970000000001</v>
      </c>
      <c r="T43" s="308">
        <v>1</v>
      </c>
      <c r="U43" s="308">
        <v>0</v>
      </c>
      <c r="V43" s="308">
        <v>0</v>
      </c>
      <c r="W43" s="308">
        <v>0</v>
      </c>
      <c r="X43" s="308">
        <v>0</v>
      </c>
      <c r="Y43" s="308">
        <v>0</v>
      </c>
      <c r="Z43" s="308">
        <v>0</v>
      </c>
    </row>
    <row r="44" spans="1:26" s="310" customFormat="1" ht="19.5" customHeight="1" x14ac:dyDescent="0.2">
      <c r="A44" s="310" t="s">
        <v>488</v>
      </c>
      <c r="C44" s="311">
        <v>10.706004786172059</v>
      </c>
      <c r="D44" s="311">
        <v>44.557036644188017</v>
      </c>
      <c r="E44" s="311">
        <v>17.951136469897225</v>
      </c>
      <c r="F44" s="311">
        <v>20.239153725614489</v>
      </c>
      <c r="G44" s="311">
        <v>17.727288834141167</v>
      </c>
      <c r="H44" s="311">
        <v>15.804761183082942</v>
      </c>
      <c r="I44" s="311">
        <v>25.603860033517019</v>
      </c>
      <c r="J44" s="311">
        <v>32.646687073100168</v>
      </c>
      <c r="K44" s="311">
        <v>22.411648202992705</v>
      </c>
      <c r="L44" s="311">
        <v>-9.0165325918030703</v>
      </c>
      <c r="M44" s="311">
        <v>23.314608909081738</v>
      </c>
      <c r="N44" s="311">
        <v>28.057185134533789</v>
      </c>
      <c r="O44" s="311">
        <v>37.75877773793475</v>
      </c>
      <c r="P44" s="311">
        <v>33.175690771589956</v>
      </c>
      <c r="Q44" s="311">
        <v>14.322496333416588</v>
      </c>
      <c r="R44" s="311">
        <v>2.5166900285229516</v>
      </c>
      <c r="S44" s="311">
        <v>23.712214702875659</v>
      </c>
      <c r="T44" s="311">
        <v>15.21096153855769</v>
      </c>
      <c r="U44" s="311">
        <v>11.649387616574757</v>
      </c>
      <c r="V44" s="311">
        <v>23.311686619568377</v>
      </c>
      <c r="W44" s="311">
        <v>47.856292598848071</v>
      </c>
      <c r="X44" s="311">
        <v>50.690890248540853</v>
      </c>
      <c r="Y44" s="311">
        <v>36.092879744965956</v>
      </c>
      <c r="Z44" s="311">
        <v>30.877172352972664</v>
      </c>
    </row>
    <row r="45" spans="1:26" s="310" customFormat="1" ht="19.5" customHeight="1" x14ac:dyDescent="0.2">
      <c r="A45" s="310" t="s">
        <v>421</v>
      </c>
      <c r="C45" s="311">
        <v>29.276004725498794</v>
      </c>
      <c r="D45" s="311">
        <v>-44.450835957938175</v>
      </c>
      <c r="E45" s="311">
        <v>5.6097251943878854</v>
      </c>
      <c r="F45" s="311">
        <v>10.292970660229916</v>
      </c>
      <c r="G45" s="311">
        <v>-11.664902020676379</v>
      </c>
      <c r="H45" s="311">
        <v>-4.35301070403042</v>
      </c>
      <c r="I45" s="311">
        <v>-2.9319987844614808</v>
      </c>
      <c r="J45" s="311">
        <v>3.9119378106112315</v>
      </c>
      <c r="K45" s="311">
        <v>-12.645353054448497</v>
      </c>
      <c r="L45" s="311">
        <v>48.429219527858123</v>
      </c>
      <c r="M45" s="311">
        <v>0.99776430080866874</v>
      </c>
      <c r="N45" s="311">
        <v>26.871066517500797</v>
      </c>
      <c r="O45" s="311">
        <v>-0.39538770923476552</v>
      </c>
      <c r="P45" s="311">
        <v>22.252839727894045</v>
      </c>
      <c r="Q45" s="311">
        <v>31.149467403205882</v>
      </c>
      <c r="R45" s="311">
        <v>35.368518557318083</v>
      </c>
      <c r="S45" s="311">
        <v>21.262214461440408</v>
      </c>
      <c r="T45" s="311">
        <v>17.241866582550522</v>
      </c>
      <c r="U45" s="311">
        <v>28.994660290872147</v>
      </c>
      <c r="V45" s="311">
        <v>6.1984414568967914</v>
      </c>
      <c r="W45" s="311">
        <v>-3.7298149555005438</v>
      </c>
      <c r="X45" s="311">
        <v>-9.46455664042875</v>
      </c>
      <c r="Y45" s="311">
        <v>-11.720905739029714</v>
      </c>
      <c r="Z45" s="311">
        <v>20.026503849717429</v>
      </c>
    </row>
    <row r="46" spans="1:26" s="308" customFormat="1" ht="12.75" customHeight="1" x14ac:dyDescent="0.2">
      <c r="A46" s="308" t="s">
        <v>422</v>
      </c>
      <c r="C46" s="308">
        <v>0.66496162462395991</v>
      </c>
      <c r="D46" s="308">
        <v>0.6983706218588045</v>
      </c>
      <c r="E46" s="308">
        <v>0.72092281416982029</v>
      </c>
      <c r="F46" s="308">
        <v>0.71769816740371728</v>
      </c>
      <c r="G46" s="308">
        <v>3.7313674748225867</v>
      </c>
      <c r="H46" s="308">
        <v>0.76246909552064568</v>
      </c>
      <c r="I46" s="308">
        <v>0.75695228203683307</v>
      </c>
      <c r="J46" s="308">
        <v>0.85903983225625669</v>
      </c>
      <c r="K46" s="308">
        <v>-1.114704989011079</v>
      </c>
      <c r="L46" s="308">
        <v>1.2078415518867855</v>
      </c>
      <c r="M46" s="308">
        <v>3.3549143008086735</v>
      </c>
      <c r="N46" s="308">
        <v>-0.96974691499920462</v>
      </c>
      <c r="O46" s="308">
        <v>7.0982649574318826</v>
      </c>
      <c r="P46" s="308">
        <v>5.8089453945607303</v>
      </c>
      <c r="Q46" s="308">
        <v>14.822739913205886</v>
      </c>
      <c r="R46" s="308">
        <v>40.917227244755573</v>
      </c>
      <c r="S46" s="308">
        <v>8.4276143301247863</v>
      </c>
      <c r="T46" s="308">
        <v>4.7106557910441129</v>
      </c>
      <c r="U46" s="308">
        <v>6.9861383621654216</v>
      </c>
      <c r="V46" s="308">
        <v>4.7295038126297264</v>
      </c>
      <c r="W46" s="308">
        <v>4.1409623783940406</v>
      </c>
      <c r="X46" s="308">
        <v>5.4328512070712565</v>
      </c>
      <c r="Y46" s="308">
        <v>6.5759138909703125</v>
      </c>
      <c r="Z46" s="308">
        <v>7.2832441922174063</v>
      </c>
    </row>
    <row r="47" spans="1:26" s="308" customFormat="1" ht="12.75" x14ac:dyDescent="0.2">
      <c r="A47" s="308" t="s">
        <v>489</v>
      </c>
      <c r="C47" s="308">
        <v>24.447516046533167</v>
      </c>
      <c r="D47" s="308">
        <v>-44.67752774979698</v>
      </c>
      <c r="E47" s="308">
        <v>-5.2919289522069324</v>
      </c>
      <c r="F47" s="308">
        <v>-5.7036322447487997</v>
      </c>
      <c r="G47" s="308">
        <v>-18.434284495498964</v>
      </c>
      <c r="H47" s="308">
        <v>-4.1622107253086433</v>
      </c>
      <c r="I47" s="308">
        <v>-13.644554157407406</v>
      </c>
      <c r="J47" s="308">
        <v>2.7430684646464654</v>
      </c>
      <c r="K47" s="308">
        <v>-4.9420849891892153</v>
      </c>
      <c r="L47" s="308">
        <v>49.711591746764974</v>
      </c>
      <c r="M47" s="308">
        <v>3.0564873333333358</v>
      </c>
      <c r="N47" s="308">
        <v>21.739709333333334</v>
      </c>
      <c r="O47" s="308">
        <v>-2.3702319999999979</v>
      </c>
      <c r="P47" s="308">
        <v>17.305806333333333</v>
      </c>
      <c r="Q47" s="308">
        <v>12.199229769999999</v>
      </c>
      <c r="R47" s="308">
        <v>7.3256362100000043</v>
      </c>
      <c r="S47" s="308">
        <v>15.269483000000006</v>
      </c>
      <c r="T47" s="308">
        <v>6.9141879999999958</v>
      </c>
      <c r="U47" s="308">
        <v>10.637732239999997</v>
      </c>
      <c r="V47" s="308">
        <v>16.863100759999998</v>
      </c>
      <c r="W47" s="308">
        <v>20.255781420000002</v>
      </c>
      <c r="X47" s="308">
        <v>17.578917739999994</v>
      </c>
      <c r="Y47" s="308">
        <v>7.9108918399999943</v>
      </c>
      <c r="Z47" s="308">
        <v>11.503275000000004</v>
      </c>
    </row>
    <row r="48" spans="1:26" s="308" customFormat="1" ht="12.75" x14ac:dyDescent="0.2">
      <c r="A48" s="335" t="s">
        <v>423</v>
      </c>
      <c r="C48" s="318">
        <v>9.1154230465331576</v>
      </c>
      <c r="D48" s="318">
        <v>-30.724373749796978</v>
      </c>
      <c r="E48" s="318">
        <v>8.6511720477930663</v>
      </c>
      <c r="F48" s="318">
        <v>9.9382537552511998</v>
      </c>
      <c r="G48" s="318">
        <v>8.9546345045010316</v>
      </c>
      <c r="H48" s="318">
        <v>11.711192941358025</v>
      </c>
      <c r="I48" s="318">
        <v>8.8664658425925928</v>
      </c>
      <c r="J48" s="318">
        <v>2.7459392222222232</v>
      </c>
      <c r="K48" s="318">
        <v>-5.6971244134316406</v>
      </c>
      <c r="L48" s="318">
        <v>49.094665746764974</v>
      </c>
      <c r="M48" s="318">
        <v>3.3327540000000022</v>
      </c>
      <c r="N48" s="318">
        <v>21.859776</v>
      </c>
      <c r="O48" s="318">
        <v>-0.89523199999999803</v>
      </c>
      <c r="P48" s="318">
        <v>17.914473000000001</v>
      </c>
      <c r="Q48" s="318">
        <v>11.399229769999998</v>
      </c>
      <c r="R48" s="318">
        <v>6.9256362100000048</v>
      </c>
      <c r="S48" s="318">
        <v>15.169483000000007</v>
      </c>
      <c r="T48" s="318">
        <v>6.6141879999999951</v>
      </c>
      <c r="U48" s="318">
        <v>10.761495999999998</v>
      </c>
      <c r="V48" s="318">
        <v>15.550336999999999</v>
      </c>
      <c r="W48" s="318">
        <v>19.587292000000001</v>
      </c>
      <c r="X48" s="318">
        <v>17.205845999999994</v>
      </c>
      <c r="Y48" s="318">
        <v>9.226452999999994</v>
      </c>
      <c r="Z48" s="318">
        <v>11.250275000000004</v>
      </c>
    </row>
    <row r="49" spans="1:26" s="308" customFormat="1" ht="12.75" x14ac:dyDescent="0.2">
      <c r="A49" s="338" t="s">
        <v>649</v>
      </c>
      <c r="C49" s="318">
        <v>9.1154230465331576</v>
      </c>
      <c r="D49" s="318">
        <v>-30.724373749796978</v>
      </c>
      <c r="E49" s="318">
        <v>8.6511720477930663</v>
      </c>
      <c r="F49" s="318">
        <v>9.9382537552511998</v>
      </c>
      <c r="G49" s="318">
        <v>8.9546345045010316</v>
      </c>
      <c r="H49" s="318">
        <v>11.711192941358025</v>
      </c>
      <c r="I49" s="318">
        <v>14.025608842592593</v>
      </c>
      <c r="J49" s="318">
        <v>20.011374222222223</v>
      </c>
      <c r="K49" s="318">
        <v>16.011227333333334</v>
      </c>
      <c r="L49" s="318">
        <v>32.749552999999999</v>
      </c>
      <c r="M49" s="318">
        <v>9.1548630000000024</v>
      </c>
      <c r="N49" s="318">
        <v>20.372212000000001</v>
      </c>
      <c r="O49" s="318">
        <v>5.8908410000000035</v>
      </c>
      <c r="P49" s="318">
        <v>10.279150000000001</v>
      </c>
      <c r="Q49" s="318">
        <v>13.909894770000001</v>
      </c>
      <c r="R49" s="318">
        <v>10.13645021</v>
      </c>
      <c r="S49" s="318">
        <v>14.014485000000001</v>
      </c>
      <c r="T49" s="318">
        <v>13.149367999999999</v>
      </c>
      <c r="U49" s="318">
        <v>13.162690999999999</v>
      </c>
      <c r="V49" s="318">
        <v>14.439318</v>
      </c>
      <c r="W49" s="318">
        <v>13.659521999999999</v>
      </c>
      <c r="X49" s="318">
        <v>13.541525999999999</v>
      </c>
      <c r="Y49" s="318">
        <v>13.541525999999999</v>
      </c>
      <c r="Z49" s="318">
        <v>13.541525999999999</v>
      </c>
    </row>
    <row r="50" spans="1:26" s="308" customFormat="1" ht="12.75" x14ac:dyDescent="0.2">
      <c r="A50" s="319" t="s">
        <v>508</v>
      </c>
      <c r="C50" s="318">
        <v>0</v>
      </c>
      <c r="D50" s="318">
        <v>0</v>
      </c>
      <c r="E50" s="318">
        <v>0</v>
      </c>
      <c r="F50" s="318">
        <v>0</v>
      </c>
      <c r="G50" s="318">
        <v>0</v>
      </c>
      <c r="H50" s="318">
        <v>0</v>
      </c>
      <c r="I50" s="318">
        <v>-5.1591430000000003</v>
      </c>
      <c r="J50" s="318">
        <v>0.23456499999999991</v>
      </c>
      <c r="K50" s="318">
        <v>-6.1719407467649745</v>
      </c>
      <c r="L50" s="318">
        <v>-3.5771352532350242</v>
      </c>
      <c r="M50" s="318">
        <v>-7.8105609999999999</v>
      </c>
      <c r="N50" s="318">
        <v>-4.7164440000000027</v>
      </c>
      <c r="O50" s="318">
        <v>-6.7491410000000016</v>
      </c>
      <c r="P50" s="318">
        <v>7.6369550000000004</v>
      </c>
      <c r="Q50" s="318">
        <v>-2.6086790000000022</v>
      </c>
      <c r="R50" s="318">
        <v>-3.2668879999999945</v>
      </c>
      <c r="S50" s="318">
        <v>1.1549980000000062</v>
      </c>
      <c r="T50" s="318">
        <v>-6.535180000000004</v>
      </c>
      <c r="U50" s="318">
        <v>-2.4011950000000013</v>
      </c>
      <c r="V50" s="318">
        <v>1.1110189999999989</v>
      </c>
      <c r="W50" s="318">
        <v>5.9277700000000024</v>
      </c>
      <c r="X50" s="318">
        <v>3.6643199999999965</v>
      </c>
      <c r="Y50" s="318">
        <v>-4.3150730000000053</v>
      </c>
      <c r="Z50" s="318">
        <v>-2.2912509999999955</v>
      </c>
    </row>
    <row r="51" spans="1:26" s="308" customFormat="1" ht="12.75" x14ac:dyDescent="0.2">
      <c r="A51" s="319" t="s">
        <v>650</v>
      </c>
      <c r="C51" s="318">
        <v>0</v>
      </c>
      <c r="D51" s="318">
        <v>0</v>
      </c>
      <c r="E51" s="318">
        <v>0</v>
      </c>
      <c r="F51" s="318">
        <v>0</v>
      </c>
      <c r="G51" s="318">
        <v>0</v>
      </c>
      <c r="H51" s="318">
        <v>0</v>
      </c>
      <c r="I51" s="318">
        <v>0</v>
      </c>
      <c r="J51" s="318">
        <v>-17.5</v>
      </c>
      <c r="K51" s="318">
        <v>-15.536411000000001</v>
      </c>
      <c r="L51" s="318">
        <v>19.922248</v>
      </c>
      <c r="M51" s="318">
        <v>1.9884519999999997</v>
      </c>
      <c r="N51" s="318">
        <v>6.2040080000000017</v>
      </c>
      <c r="O51" s="318">
        <v>-3.6931999999999965E-2</v>
      </c>
      <c r="P51" s="318">
        <v>-1.632000000000744E-3</v>
      </c>
      <c r="Q51" s="318">
        <v>9.8013999999999157E-2</v>
      </c>
      <c r="R51" s="318">
        <v>5.6073999999999735E-2</v>
      </c>
      <c r="S51" s="318">
        <v>0</v>
      </c>
      <c r="T51" s="318">
        <v>0</v>
      </c>
      <c r="U51" s="318">
        <v>0</v>
      </c>
      <c r="V51" s="318">
        <v>0</v>
      </c>
      <c r="W51" s="318">
        <v>0</v>
      </c>
      <c r="X51" s="318">
        <v>0</v>
      </c>
      <c r="Y51" s="318">
        <v>0</v>
      </c>
      <c r="Z51" s="318">
        <v>0</v>
      </c>
    </row>
    <row r="52" spans="1:26" s="308" customFormat="1" ht="12.75" customHeight="1" x14ac:dyDescent="0.2">
      <c r="A52" s="315" t="s">
        <v>424</v>
      </c>
      <c r="C52" s="318">
        <v>15.332093000000009</v>
      </c>
      <c r="D52" s="318">
        <v>-13.953154</v>
      </c>
      <c r="E52" s="318">
        <v>-13.943100999999999</v>
      </c>
      <c r="F52" s="318">
        <v>-15.641886</v>
      </c>
      <c r="G52" s="318">
        <v>-27.388918999999998</v>
      </c>
      <c r="H52" s="318">
        <v>-15.873403666666668</v>
      </c>
      <c r="I52" s="318">
        <v>-22.511019999999998</v>
      </c>
      <c r="J52" s="318">
        <v>-2.8707575757578319E-3</v>
      </c>
      <c r="K52" s="318">
        <v>0.75503942424242521</v>
      </c>
      <c r="L52" s="318">
        <v>0.61692599999999942</v>
      </c>
      <c r="M52" s="318">
        <v>-0.27626666666666644</v>
      </c>
      <c r="N52" s="318">
        <v>-0.12006666666666677</v>
      </c>
      <c r="O52" s="318">
        <v>-1.4750000000000001</v>
      </c>
      <c r="P52" s="318">
        <v>-0.60866666666666669</v>
      </c>
      <c r="Q52" s="318">
        <v>0.79999999999999982</v>
      </c>
      <c r="R52" s="318">
        <v>0.39999999999999991</v>
      </c>
      <c r="S52" s="318">
        <v>0.10000000000000009</v>
      </c>
      <c r="T52" s="318">
        <v>0.30000000000000027</v>
      </c>
      <c r="U52" s="318">
        <v>-0.12376376000000056</v>
      </c>
      <c r="V52" s="318">
        <v>1.3127637600000006</v>
      </c>
      <c r="W52" s="318">
        <v>0.66848941999999933</v>
      </c>
      <c r="X52" s="318">
        <v>0.37307174000000032</v>
      </c>
      <c r="Y52" s="318">
        <v>-1.3155611599999997</v>
      </c>
      <c r="Z52" s="318">
        <v>0.25300000000000011</v>
      </c>
    </row>
    <row r="53" spans="1:26" s="308" customFormat="1" ht="12.75" x14ac:dyDescent="0.2">
      <c r="A53" s="308" t="s">
        <v>490</v>
      </c>
      <c r="C53" s="308">
        <v>4.1635270543416656</v>
      </c>
      <c r="D53" s="308">
        <v>-0.47167882999999944</v>
      </c>
      <c r="E53" s="308">
        <v>10.180731332424998</v>
      </c>
      <c r="F53" s="308">
        <v>15.278904737574999</v>
      </c>
      <c r="G53" s="308">
        <v>3.0380149999999979</v>
      </c>
      <c r="H53" s="308">
        <v>-0.95326907424242258</v>
      </c>
      <c r="I53" s="308">
        <v>9.9556030909090918</v>
      </c>
      <c r="J53" s="308">
        <v>0.3098295137085092</v>
      </c>
      <c r="K53" s="308">
        <v>-6.588563076248203</v>
      </c>
      <c r="L53" s="308">
        <v>-2.4902137707936385</v>
      </c>
      <c r="M53" s="308">
        <v>-5.413637333333341</v>
      </c>
      <c r="N53" s="308">
        <v>6.101104099166669</v>
      </c>
      <c r="O53" s="308">
        <v>-5.1234206666666502</v>
      </c>
      <c r="P53" s="308">
        <v>-0.861912000000018</v>
      </c>
      <c r="Q53" s="308">
        <v>4.1274977199999991</v>
      </c>
      <c r="R53" s="308">
        <v>-12.874344897437496</v>
      </c>
      <c r="S53" s="308">
        <v>-2.4348828686843822</v>
      </c>
      <c r="T53" s="308">
        <v>5.617022791506411</v>
      </c>
      <c r="U53" s="308">
        <v>11.370789688706729</v>
      </c>
      <c r="V53" s="308">
        <v>-15.394163115732933</v>
      </c>
      <c r="W53" s="308">
        <v>-28.126558753894585</v>
      </c>
      <c r="X53" s="308">
        <v>-32.4763255875</v>
      </c>
      <c r="Y53" s="308">
        <v>-26.207711470000021</v>
      </c>
      <c r="Z53" s="308">
        <v>1.2399846575000177</v>
      </c>
    </row>
    <row r="54" spans="1:26" s="308" customFormat="1" ht="12.75" x14ac:dyDescent="0.2">
      <c r="A54" s="315" t="s">
        <v>491</v>
      </c>
      <c r="C54" s="318">
        <v>0.69999999999999896</v>
      </c>
      <c r="D54" s="318">
        <v>-2.3780000000000001</v>
      </c>
      <c r="E54" s="318">
        <v>1.2779999999999987</v>
      </c>
      <c r="F54" s="318">
        <v>0.67249999999999943</v>
      </c>
      <c r="G54" s="318">
        <v>-5.322499999999998</v>
      </c>
      <c r="H54" s="318">
        <v>-9.5562424242424235</v>
      </c>
      <c r="I54" s="318">
        <v>1.939109090909092</v>
      </c>
      <c r="J54" s="318">
        <v>-7.2406914862914888</v>
      </c>
      <c r="K54" s="318">
        <v>-9.9902481962482028</v>
      </c>
      <c r="L54" s="318">
        <v>-2.6771936507936402</v>
      </c>
      <c r="M54" s="318">
        <v>-2.6175333333333413</v>
      </c>
      <c r="N54" s="318">
        <v>-3.982533333333329</v>
      </c>
      <c r="O54" s="318">
        <v>-3.1690666666666516</v>
      </c>
      <c r="P54" s="318">
        <v>3.6443999999999832</v>
      </c>
      <c r="Q54" s="318">
        <v>-6.5</v>
      </c>
      <c r="R54" s="318">
        <v>-8.1999999999999957</v>
      </c>
      <c r="S54" s="318">
        <v>-0.10000000000000853</v>
      </c>
      <c r="T54" s="318">
        <v>9.8000000000000043</v>
      </c>
      <c r="U54" s="318">
        <v>9.6465430300000037</v>
      </c>
      <c r="V54" s="318">
        <v>-12.221638009999999</v>
      </c>
      <c r="W54" s="318">
        <v>-22.891601170000001</v>
      </c>
      <c r="X54" s="318">
        <v>-27.792740519999995</v>
      </c>
      <c r="Y54" s="318">
        <v>-20.327563330000018</v>
      </c>
      <c r="Z54" s="318">
        <v>6.474000000000018</v>
      </c>
    </row>
    <row r="55" spans="1:26" s="310" customFormat="1" ht="12.75" x14ac:dyDescent="0.2">
      <c r="A55" s="315" t="s">
        <v>492</v>
      </c>
      <c r="B55" s="308"/>
      <c r="C55" s="318">
        <v>3.4635270543416663</v>
      </c>
      <c r="D55" s="318">
        <v>1.9063211700000007</v>
      </c>
      <c r="E55" s="318">
        <v>8.9027313324249988</v>
      </c>
      <c r="F55" s="318">
        <v>14.606404737575</v>
      </c>
      <c r="G55" s="318">
        <v>8.3605149999999959</v>
      </c>
      <c r="H55" s="318">
        <v>8.602973350000001</v>
      </c>
      <c r="I55" s="318">
        <v>8.0164939999999998</v>
      </c>
      <c r="J55" s="318">
        <v>7.550520999999998</v>
      </c>
      <c r="K55" s="318">
        <v>3.4016851200000002</v>
      </c>
      <c r="L55" s="318">
        <v>0.18697988000000199</v>
      </c>
      <c r="M55" s="318">
        <v>-2.7961040000000001</v>
      </c>
      <c r="N55" s="318">
        <v>10.083637432499998</v>
      </c>
      <c r="O55" s="318">
        <v>-1.9543539999999988</v>
      </c>
      <c r="P55" s="318">
        <v>-4.5063120000000012</v>
      </c>
      <c r="Q55" s="318">
        <v>10.627497719999999</v>
      </c>
      <c r="R55" s="318">
        <v>-4.6743448974375008</v>
      </c>
      <c r="S55" s="318">
        <v>-2.3348828686843737</v>
      </c>
      <c r="T55" s="318">
        <v>-4.1829772084935932</v>
      </c>
      <c r="U55" s="318">
        <v>1.7242466587067249</v>
      </c>
      <c r="V55" s="318">
        <v>-3.1725251057329347</v>
      </c>
      <c r="W55" s="318">
        <v>-5.2349575838945839</v>
      </c>
      <c r="X55" s="318">
        <v>-4.6835850675000028</v>
      </c>
      <c r="Y55" s="318">
        <v>-5.8801481400000011</v>
      </c>
      <c r="Z55" s="318">
        <v>-5.2340153425000002</v>
      </c>
    </row>
    <row r="56" spans="1:26" s="310" customFormat="1" ht="19.5" customHeight="1" x14ac:dyDescent="0.2">
      <c r="A56" s="323" t="s">
        <v>273</v>
      </c>
      <c r="B56" s="323"/>
      <c r="C56" s="592">
        <v>-39.982009511670853</v>
      </c>
      <c r="D56" s="592">
        <v>-0.10620068624984214</v>
      </c>
      <c r="E56" s="592">
        <v>-23.56086166428511</v>
      </c>
      <c r="F56" s="592">
        <v>-30.532124385844405</v>
      </c>
      <c r="G56" s="592">
        <v>-6.0623868134647871</v>
      </c>
      <c r="H56" s="592">
        <v>-11.451750479052521</v>
      </c>
      <c r="I56" s="592">
        <v>-22.671861249055539</v>
      </c>
      <c r="J56" s="592">
        <v>-36.558624883711403</v>
      </c>
      <c r="K56" s="592">
        <v>-9.7662951485442075</v>
      </c>
      <c r="L56" s="592">
        <v>-39.412686936055053</v>
      </c>
      <c r="M56" s="592">
        <v>-24.312373209890406</v>
      </c>
      <c r="N56" s="592">
        <v>-54.928251652034589</v>
      </c>
      <c r="O56" s="592">
        <v>-37.363390028699982</v>
      </c>
      <c r="P56" s="592">
        <v>-55.428530499483998</v>
      </c>
      <c r="Q56" s="592">
        <v>-45.47196373662247</v>
      </c>
      <c r="R56" s="592">
        <v>-37.885208585841035</v>
      </c>
      <c r="S56" s="592">
        <v>-44.974429164316064</v>
      </c>
      <c r="T56" s="592">
        <v>-32.452828121108212</v>
      </c>
      <c r="U56" s="592">
        <v>-40.644047907446904</v>
      </c>
      <c r="V56" s="592">
        <v>-29.510128076465168</v>
      </c>
      <c r="W56" s="592">
        <v>-44.126477643347528</v>
      </c>
      <c r="X56" s="592">
        <v>-41.2263336081121</v>
      </c>
      <c r="Y56" s="592">
        <v>-24.371974005936242</v>
      </c>
      <c r="Z56" s="592">
        <v>-50.903676202690093</v>
      </c>
    </row>
    <row r="57" spans="1:26" s="308" customFormat="1" ht="20.25" customHeight="1" x14ac:dyDescent="0.2">
      <c r="A57" s="327" t="s">
        <v>493</v>
      </c>
    </row>
    <row r="58" spans="1:26" s="308" customFormat="1" ht="12.75" x14ac:dyDescent="0.2">
      <c r="A58" s="308" t="s">
        <v>532</v>
      </c>
      <c r="C58" s="318" t="s">
        <v>248</v>
      </c>
      <c r="D58" s="318" t="s">
        <v>248</v>
      </c>
      <c r="E58" s="318" t="s">
        <v>248</v>
      </c>
      <c r="F58" s="318" t="s">
        <v>248</v>
      </c>
      <c r="G58" s="318" t="s">
        <v>248</v>
      </c>
      <c r="H58" s="318" t="s">
        <v>248</v>
      </c>
      <c r="I58" s="318">
        <v>28.198950350284576</v>
      </c>
      <c r="J58" s="318">
        <v>34.470929622650146</v>
      </c>
      <c r="K58" s="318">
        <v>32.795687437057495</v>
      </c>
      <c r="L58" s="318">
        <v>42.896219730377197</v>
      </c>
      <c r="M58" s="318">
        <v>54.044247627258301</v>
      </c>
      <c r="N58" s="318">
        <v>44.87985897064209</v>
      </c>
      <c r="O58" s="318">
        <v>78.880190849304199</v>
      </c>
      <c r="P58" s="318">
        <v>67.203884124755859</v>
      </c>
      <c r="Q58" s="318">
        <v>72.623003005981445</v>
      </c>
      <c r="R58" s="318">
        <v>72.995824813842773</v>
      </c>
      <c r="S58" s="318">
        <v>86.973657608032227</v>
      </c>
      <c r="T58" s="318">
        <v>94.855194091796875</v>
      </c>
      <c r="U58" s="318">
        <v>95.189975738525391</v>
      </c>
      <c r="V58" s="318">
        <v>73.644168853759766</v>
      </c>
      <c r="W58" s="318">
        <v>44.70814323425293</v>
      </c>
      <c r="X58" s="318">
        <v>29.632326126098633</v>
      </c>
      <c r="Y58" s="318">
        <v>36.090000152587891</v>
      </c>
      <c r="Z58" s="318">
        <v>34.889013290405273</v>
      </c>
    </row>
    <row r="59" spans="1:26" s="308" customFormat="1" ht="12.75" x14ac:dyDescent="0.2">
      <c r="A59" s="977" t="s">
        <v>536</v>
      </c>
      <c r="B59" s="977"/>
      <c r="C59" s="977"/>
      <c r="D59" s="977"/>
      <c r="E59" s="977"/>
      <c r="F59" s="977"/>
      <c r="G59" s="977"/>
      <c r="H59" s="977"/>
      <c r="I59" s="977"/>
      <c r="J59" s="977"/>
      <c r="K59" s="977"/>
      <c r="L59" s="977"/>
      <c r="M59" s="977"/>
      <c r="N59" s="977"/>
      <c r="O59" s="977"/>
      <c r="P59" s="977"/>
      <c r="Q59" s="977"/>
      <c r="R59" s="977"/>
      <c r="S59" s="977"/>
      <c r="T59" s="977"/>
      <c r="U59" s="977"/>
      <c r="V59" s="977"/>
      <c r="W59" s="977"/>
      <c r="X59" s="977"/>
      <c r="Y59" s="977"/>
    </row>
    <row r="60" spans="1:26" s="308" customFormat="1" ht="12.75" x14ac:dyDescent="0.2">
      <c r="A60" s="266" t="s">
        <v>514</v>
      </c>
    </row>
    <row r="61" spans="1:26" ht="15" customHeight="1" x14ac:dyDescent="0.25">
      <c r="A61" s="266" t="s">
        <v>515</v>
      </c>
    </row>
    <row r="62" spans="1:26" ht="15" customHeight="1" x14ac:dyDescent="0.25">
      <c r="A62" s="266" t="s">
        <v>694</v>
      </c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</row>
    <row r="63" spans="1:26" ht="15" customHeight="1" x14ac:dyDescent="0.25"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</row>
    <row r="64" spans="1:26" ht="15" customHeight="1" x14ac:dyDescent="0.25">
      <c r="A64" s="259"/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</row>
    <row r="65" spans="1:13" ht="15" customHeight="1" x14ac:dyDescent="0.25">
      <c r="A65" s="259"/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</row>
    <row r="66" spans="1:13" ht="15" customHeight="1" x14ac:dyDescent="0.25">
      <c r="A66" s="259"/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</row>
    <row r="67" spans="1:13" ht="15" customHeight="1" x14ac:dyDescent="0.25">
      <c r="A67" s="259"/>
      <c r="B67" s="259"/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</row>
    <row r="68" spans="1:13" ht="15" customHeight="1" x14ac:dyDescent="0.25">
      <c r="A68" s="259"/>
      <c r="B68" s="259"/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</row>
    <row r="69" spans="1:13" ht="15" customHeight="1" x14ac:dyDescent="0.25">
      <c r="A69" s="259"/>
      <c r="B69" s="259"/>
      <c r="C69" s="259"/>
      <c r="D69" s="259"/>
      <c r="E69" s="259"/>
      <c r="F69" s="259"/>
      <c r="G69" s="259"/>
      <c r="H69" s="259"/>
      <c r="I69" s="259"/>
      <c r="J69" s="259"/>
      <c r="K69" s="259"/>
      <c r="L69" s="259"/>
      <c r="M69" s="259"/>
    </row>
    <row r="70" spans="1:13" ht="15" customHeight="1" x14ac:dyDescent="0.25">
      <c r="A70" s="259"/>
      <c r="B70" s="259"/>
      <c r="C70" s="259"/>
      <c r="D70" s="259"/>
      <c r="E70" s="259"/>
      <c r="F70" s="259"/>
      <c r="G70" s="259"/>
      <c r="H70" s="259"/>
      <c r="I70" s="259"/>
      <c r="J70" s="259"/>
      <c r="K70" s="259"/>
      <c r="L70" s="259"/>
      <c r="M70" s="259"/>
    </row>
    <row r="71" spans="1:13" ht="15" customHeight="1" x14ac:dyDescent="0.25">
      <c r="A71" s="259"/>
      <c r="B71" s="259"/>
      <c r="C71" s="259"/>
      <c r="D71" s="259"/>
      <c r="E71" s="259"/>
      <c r="F71" s="259"/>
      <c r="G71" s="259"/>
      <c r="H71" s="259"/>
      <c r="I71" s="259"/>
      <c r="J71" s="259"/>
      <c r="K71" s="259"/>
      <c r="L71" s="259"/>
      <c r="M71" s="259"/>
    </row>
    <row r="72" spans="1:13" ht="15" customHeight="1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  <c r="K72" s="259"/>
      <c r="L72" s="259"/>
      <c r="M72" s="259"/>
    </row>
    <row r="73" spans="1:13" ht="15" customHeight="1" x14ac:dyDescent="0.25">
      <c r="A73" s="259"/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</row>
    <row r="74" spans="1:13" ht="15" customHeight="1" x14ac:dyDescent="0.25">
      <c r="A74" s="259"/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</row>
    <row r="75" spans="1:13" ht="15" customHeight="1" x14ac:dyDescent="0.25">
      <c r="A75" s="259"/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</row>
    <row r="76" spans="1:13" ht="15" customHeight="1" x14ac:dyDescent="0.25">
      <c r="A76" s="259"/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</row>
    <row r="77" spans="1:13" ht="15" customHeight="1" x14ac:dyDescent="0.25">
      <c r="A77" s="259"/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</row>
    <row r="78" spans="1:13" ht="15" customHeight="1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</row>
    <row r="79" spans="1:13" ht="15" customHeight="1" x14ac:dyDescent="0.25"/>
    <row r="80" spans="1:13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</sheetData>
  <mergeCells count="1">
    <mergeCell ref="A59:Y59"/>
  </mergeCells>
  <phoneticPr fontId="6" type="noConversion"/>
  <pageMargins left="0.74803149606299202" right="0.74803149606299202" top="0.98425196850393704" bottom="0.98425196850393704" header="0.511811023622047" footer="0.511811023622047"/>
  <pageSetup scale="5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J321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8" defaultRowHeight="13.5" customHeight="1" outlineLevelCol="1" x14ac:dyDescent="0.25"/>
  <cols>
    <col min="1" max="1" width="39.28515625" style="167" customWidth="1"/>
    <col min="2" max="10" width="9.28515625" style="167" hidden="1" customWidth="1" outlineLevel="1"/>
    <col min="11" max="11" width="9.28515625" style="167" customWidth="1" collapsed="1"/>
    <col min="12" max="16" width="9.28515625" style="167" customWidth="1"/>
    <col min="17" max="36" width="9.28515625" style="259" customWidth="1"/>
    <col min="37" max="16384" width="8" style="167"/>
  </cols>
  <sheetData>
    <row r="1" spans="1:25" s="308" customFormat="1" ht="25.15" customHeight="1" x14ac:dyDescent="0.2">
      <c r="A1" s="293" t="str">
        <f>Index!B76</f>
        <v>Table 9b    Marshall Islands: Balance of payments (detail), FY2004-FY2018</v>
      </c>
    </row>
    <row r="2" spans="1:25" s="332" customFormat="1" ht="18.75" customHeight="1" x14ac:dyDescent="0.2">
      <c r="A2" s="265" t="s">
        <v>344</v>
      </c>
      <c r="B2" s="179" t="str">
        <f>IF(PubGrf="P",Sys!C3,Sys!C4)</f>
        <v>FY1995</v>
      </c>
      <c r="C2" s="179" t="str">
        <f>IF(PubGrf="P",Sys!D3,Sys!D4)</f>
        <v>FY1996</v>
      </c>
      <c r="D2" s="179" t="str">
        <f>IF(PubGrf="P",Sys!E3,Sys!E4)</f>
        <v>FY1997</v>
      </c>
      <c r="E2" s="179" t="str">
        <f>IF(PubGrf="P",Sys!F3,Sys!F4)</f>
        <v>FY1998</v>
      </c>
      <c r="F2" s="179" t="str">
        <f>IF(PubGrf="P",Sys!G3,Sys!G4)</f>
        <v>FY1999</v>
      </c>
      <c r="G2" s="179" t="str">
        <f>IF(PubGrf="P",Sys!H3,Sys!H4)</f>
        <v>FY2000</v>
      </c>
      <c r="H2" s="179" t="str">
        <f>IF(PubGrf="P",Sys!I3,Sys!I4)</f>
        <v>FY2001</v>
      </c>
      <c r="I2" s="179" t="str">
        <f>IF(PubGrf="P",Sys!J3,Sys!J4)</f>
        <v>FY2002</v>
      </c>
      <c r="J2" s="179" t="str">
        <f>IF(PubGrf="P",Sys!K3,Sys!K4)</f>
        <v>FY2003</v>
      </c>
      <c r="K2" s="179" t="str">
        <f>IF(PubGrf="P",Sys!L3,Sys!L4)</f>
        <v>FY2004</v>
      </c>
      <c r="L2" s="179" t="str">
        <f>IF(PubGrf="P",Sys!M3,Sys!M4)</f>
        <v>FY2005</v>
      </c>
      <c r="M2" s="179" t="str">
        <f>IF(PubGrf="P",Sys!N3,Sys!N4)</f>
        <v>FY2006</v>
      </c>
      <c r="N2" s="179" t="str">
        <f>IF(PubGrf="P",Sys!O3,Sys!O4)</f>
        <v>FY2007</v>
      </c>
      <c r="O2" s="179" t="str">
        <f>IF(PubGrf="P",Sys!P3,Sys!P4)</f>
        <v>FY2008</v>
      </c>
      <c r="P2" s="179" t="str">
        <f>IF(PubGrf="P",Sys!Q3,Sys!Q4)</f>
        <v>FY2009</v>
      </c>
      <c r="Q2" s="179" t="str">
        <f>IF(PubGrf="P",Sys!R3,Sys!R4)</f>
        <v>FY2010</v>
      </c>
      <c r="R2" s="179" t="str">
        <f>IF(PubGrf="P",Sys!S3,Sys!S4)</f>
        <v>FY2011</v>
      </c>
      <c r="S2" s="179" t="str">
        <f>IF(PubGrf="P",Sys!T3,Sys!T4)</f>
        <v>FY2012</v>
      </c>
      <c r="T2" s="179" t="str">
        <f>IF(PubGrf="P",Sys!U3,Sys!U4)</f>
        <v>FY2013</v>
      </c>
      <c r="U2" s="179" t="str">
        <f>IF(PubGrf="P",Sys!V3,Sys!V4)</f>
        <v>FY2014</v>
      </c>
      <c r="V2" s="179" t="str">
        <f>IF(PubGrf="P",Sys!W3,Sys!W4)</f>
        <v>FY2015</v>
      </c>
      <c r="W2" s="179" t="str">
        <f>IF(PubGrf="P",Sys!X3,Sys!X4)</f>
        <v>FY2016</v>
      </c>
      <c r="X2" s="179" t="str">
        <f>IF(PubGrf="P",Sys!Y3,Sys!Y4)</f>
        <v>FY2017</v>
      </c>
      <c r="Y2" s="179" t="str">
        <f>IF(PubGrf="P",Sys!Z3,Sys!Z4)</f>
        <v>FY2018</v>
      </c>
    </row>
    <row r="3" spans="1:25" s="310" customFormat="1" ht="18" customHeight="1" x14ac:dyDescent="0.2">
      <c r="A3" s="310" t="s">
        <v>393</v>
      </c>
      <c r="B3" s="339">
        <v>-17.838532213827943</v>
      </c>
      <c r="C3" s="339">
        <v>-28.314246355811974</v>
      </c>
      <c r="D3" s="339">
        <v>-10.268739530102778</v>
      </c>
      <c r="E3" s="339">
        <v>-8.8577642743855129</v>
      </c>
      <c r="F3" s="339">
        <v>-10.467562165858837</v>
      </c>
      <c r="G3" s="339">
        <v>-12.419338816917062</v>
      </c>
      <c r="H3" s="339">
        <v>-2.9758499664829827</v>
      </c>
      <c r="I3" s="339">
        <v>12.046168073100169</v>
      </c>
      <c r="J3" s="339">
        <v>3.1723152029927064</v>
      </c>
      <c r="K3" s="339">
        <v>8.6249195011076978</v>
      </c>
      <c r="L3" s="339">
        <v>11.061968273949901</v>
      </c>
      <c r="M3" s="339">
        <v>-1.2232916045104005</v>
      </c>
      <c r="N3" s="339">
        <v>5.8568592639357249</v>
      </c>
      <c r="O3" s="339">
        <v>1.1702529990069479</v>
      </c>
      <c r="P3" s="339">
        <v>-15.601360798541421</v>
      </c>
      <c r="Q3" s="339">
        <v>-24.056140008464354</v>
      </c>
      <c r="R3" s="339">
        <v>1.7706228891244393</v>
      </c>
      <c r="S3" s="339">
        <v>-0.77191773964054988</v>
      </c>
      <c r="T3" s="339">
        <v>-11.660807769045363</v>
      </c>
      <c r="U3" s="339">
        <v>6.318548486084488</v>
      </c>
      <c r="V3" s="339">
        <v>31.790349730684007</v>
      </c>
      <c r="W3" s="339">
        <v>32.358900087209676</v>
      </c>
      <c r="X3" s="339">
        <v>16.027511374879282</v>
      </c>
      <c r="Y3" s="339">
        <v>14.417684676794686</v>
      </c>
    </row>
    <row r="4" spans="1:25" s="312" customFormat="1" ht="19.5" customHeight="1" x14ac:dyDescent="0.2">
      <c r="A4" s="312" t="s">
        <v>394</v>
      </c>
      <c r="B4" s="340">
        <v>-74.815671918870947</v>
      </c>
      <c r="C4" s="340">
        <v>-73.934842197600318</v>
      </c>
      <c r="D4" s="340">
        <v>-61.32300576676576</v>
      </c>
      <c r="E4" s="340">
        <v>-69.977006123963378</v>
      </c>
      <c r="F4" s="340">
        <v>-71.848101288821653</v>
      </c>
      <c r="G4" s="340">
        <v>-83.184507859135877</v>
      </c>
      <c r="H4" s="340">
        <v>-83.034306135968848</v>
      </c>
      <c r="I4" s="340">
        <v>-62.89159725889408</v>
      </c>
      <c r="J4" s="340">
        <v>-74.211647417431408</v>
      </c>
      <c r="K4" s="340">
        <v>-69.761838067462037</v>
      </c>
      <c r="L4" s="340">
        <v>-80.879514464084309</v>
      </c>
      <c r="M4" s="340">
        <v>-87.998079195864136</v>
      </c>
      <c r="N4" s="340">
        <v>-92.548807270860834</v>
      </c>
      <c r="O4" s="340">
        <v>-91.868689567916832</v>
      </c>
      <c r="P4" s="340">
        <v>-109.08042402338198</v>
      </c>
      <c r="Q4" s="340">
        <v>-112.43451811913256</v>
      </c>
      <c r="R4" s="340">
        <v>-86.341024757044195</v>
      </c>
      <c r="S4" s="340">
        <v>-81.988846391412935</v>
      </c>
      <c r="T4" s="340">
        <v>-104.14457509123015</v>
      </c>
      <c r="U4" s="340">
        <v>-89.025614702571048</v>
      </c>
      <c r="V4" s="340">
        <v>-86.122146634872266</v>
      </c>
      <c r="W4" s="340">
        <v>-82.690666102436353</v>
      </c>
      <c r="X4" s="340">
        <v>-94.879262763295486</v>
      </c>
      <c r="Y4" s="340">
        <v>-101.29676331579186</v>
      </c>
    </row>
    <row r="5" spans="1:25" s="312" customFormat="1" ht="19.5" customHeight="1" x14ac:dyDescent="0.2">
      <c r="A5" s="312" t="s">
        <v>395</v>
      </c>
      <c r="B5" s="340">
        <v>-51.92417154818272</v>
      </c>
      <c r="C5" s="340">
        <v>-50.053687093896968</v>
      </c>
      <c r="D5" s="340">
        <v>-40.054517010016326</v>
      </c>
      <c r="E5" s="340">
        <v>-45.133815204825602</v>
      </c>
      <c r="F5" s="340">
        <v>-48.25520055483603</v>
      </c>
      <c r="G5" s="340">
        <v>-60.256267018843857</v>
      </c>
      <c r="H5" s="340">
        <v>-58.870669383099326</v>
      </c>
      <c r="I5" s="340">
        <v>-43.136636795139083</v>
      </c>
      <c r="J5" s="340">
        <v>-51.446916290335857</v>
      </c>
      <c r="K5" s="340">
        <v>-46.118362769876782</v>
      </c>
      <c r="L5" s="340">
        <v>-51.698171874534168</v>
      </c>
      <c r="M5" s="340">
        <v>-57.283470837495713</v>
      </c>
      <c r="N5" s="340">
        <v>-60.243101957073364</v>
      </c>
      <c r="O5" s="340">
        <v>-59.290070070283051</v>
      </c>
      <c r="P5" s="340">
        <v>-64.21549387233425</v>
      </c>
      <c r="Q5" s="340">
        <v>-80.106378110659875</v>
      </c>
      <c r="R5" s="340">
        <v>-51.185377743341675</v>
      </c>
      <c r="S5" s="340">
        <v>-44.428964049386281</v>
      </c>
      <c r="T5" s="340">
        <v>-65.548402172239818</v>
      </c>
      <c r="U5" s="340">
        <v>-55.798297593109936</v>
      </c>
      <c r="V5" s="340">
        <v>-52.859676320756577</v>
      </c>
      <c r="W5" s="340">
        <v>-49.336709774429508</v>
      </c>
      <c r="X5" s="340">
        <v>-54.413469132227554</v>
      </c>
      <c r="Y5" s="340">
        <v>-63.214951082874762</v>
      </c>
    </row>
    <row r="6" spans="1:25" s="308" customFormat="1" ht="19.5" customHeight="1" x14ac:dyDescent="0.2">
      <c r="A6" s="308" t="s">
        <v>396</v>
      </c>
      <c r="B6" s="341">
        <v>17.644716708219086</v>
      </c>
      <c r="C6" s="341">
        <v>17.04548615909955</v>
      </c>
      <c r="D6" s="341">
        <v>18.447428766097214</v>
      </c>
      <c r="E6" s="341">
        <v>17.293622492701488</v>
      </c>
      <c r="F6" s="341">
        <v>14.648891003401701</v>
      </c>
      <c r="G6" s="341">
        <v>19.000008900847771</v>
      </c>
      <c r="H6" s="341">
        <v>17.200054547481813</v>
      </c>
      <c r="I6" s="341">
        <v>19.929672381592731</v>
      </c>
      <c r="J6" s="341">
        <v>22.491820838597555</v>
      </c>
      <c r="K6" s="341">
        <v>24.598405719678968</v>
      </c>
      <c r="L6" s="341">
        <v>31.885491210777023</v>
      </c>
      <c r="M6" s="341">
        <v>22.803084289102504</v>
      </c>
      <c r="N6" s="341">
        <v>25.848671051216627</v>
      </c>
      <c r="O6" s="341">
        <v>28.969051650532524</v>
      </c>
      <c r="P6" s="341">
        <v>27.665962946171287</v>
      </c>
      <c r="Q6" s="341">
        <v>43.657656518080529</v>
      </c>
      <c r="R6" s="341">
        <v>70.125670484313943</v>
      </c>
      <c r="S6" s="341">
        <v>81.669386919272739</v>
      </c>
      <c r="T6" s="341">
        <v>76.203319778600289</v>
      </c>
      <c r="U6" s="341">
        <v>69.529297794214116</v>
      </c>
      <c r="V6" s="341">
        <v>58.971294967056252</v>
      </c>
      <c r="W6" s="341">
        <v>51.51433210624181</v>
      </c>
      <c r="X6" s="341">
        <v>60.215972731610613</v>
      </c>
      <c r="Y6" s="341">
        <v>63.310366780776079</v>
      </c>
    </row>
    <row r="7" spans="1:25" s="308" customFormat="1" ht="12.75" customHeight="1" x14ac:dyDescent="0.2">
      <c r="A7" s="313" t="s">
        <v>495</v>
      </c>
      <c r="B7" s="341">
        <v>15.356935513830217</v>
      </c>
      <c r="C7" s="341">
        <v>14.943961192144364</v>
      </c>
      <c r="D7" s="341">
        <v>15.259128875579025</v>
      </c>
      <c r="E7" s="341">
        <v>14.797622551829297</v>
      </c>
      <c r="F7" s="341">
        <v>12.901591024191802</v>
      </c>
      <c r="G7" s="341">
        <v>16.771878489996624</v>
      </c>
      <c r="H7" s="341">
        <v>15.998370428470885</v>
      </c>
      <c r="I7" s="341">
        <v>18.0000126857109</v>
      </c>
      <c r="J7" s="341">
        <v>19.99965419039583</v>
      </c>
      <c r="K7" s="341">
        <v>22.561578601019608</v>
      </c>
      <c r="L7" s="341">
        <v>27.94069865773649</v>
      </c>
      <c r="M7" s="341">
        <v>21.237930416135736</v>
      </c>
      <c r="N7" s="341">
        <v>22.389472039890791</v>
      </c>
      <c r="O7" s="341">
        <v>22.825825098522941</v>
      </c>
      <c r="P7" s="341">
        <v>21.380584299320702</v>
      </c>
      <c r="Q7" s="341">
        <v>27.122354069807823</v>
      </c>
      <c r="R7" s="341">
        <v>34.491450742492653</v>
      </c>
      <c r="S7" s="341">
        <v>37.070646782649362</v>
      </c>
      <c r="T7" s="341">
        <v>36.75689997927244</v>
      </c>
      <c r="U7" s="341">
        <v>38.611661447397104</v>
      </c>
      <c r="V7" s="341">
        <v>29.329496089340186</v>
      </c>
      <c r="W7" s="341">
        <v>20.597952153811082</v>
      </c>
      <c r="X7" s="341">
        <v>18.20947882940419</v>
      </c>
      <c r="Y7" s="341">
        <v>22.219644279498155</v>
      </c>
    </row>
    <row r="8" spans="1:25" s="308" customFormat="1" ht="12.75" customHeight="1" x14ac:dyDescent="0.2">
      <c r="A8" s="313" t="s">
        <v>496</v>
      </c>
      <c r="B8" s="341">
        <v>1.9387811943888664</v>
      </c>
      <c r="C8" s="341">
        <v>1.8015249669551849</v>
      </c>
      <c r="D8" s="341">
        <v>3.1422998905181885</v>
      </c>
      <c r="E8" s="341">
        <v>1.5369999408721924</v>
      </c>
      <c r="F8" s="341">
        <v>1.2742999792098999</v>
      </c>
      <c r="G8" s="341">
        <v>1.252500057220459</v>
      </c>
      <c r="H8" s="341">
        <v>0.20800000429153442</v>
      </c>
      <c r="I8" s="341">
        <v>0.93999999761581421</v>
      </c>
      <c r="J8" s="341">
        <v>1.5118999481201172</v>
      </c>
      <c r="K8" s="341">
        <v>1.0368000268936157</v>
      </c>
      <c r="L8" s="341">
        <v>2.9098999500274658</v>
      </c>
      <c r="M8" s="341">
        <v>0.47589999437332153</v>
      </c>
      <c r="N8" s="341">
        <v>2.3939108848571777</v>
      </c>
      <c r="O8" s="341">
        <v>4.8459320068359375</v>
      </c>
      <c r="P8" s="341">
        <v>2.2650001049041748</v>
      </c>
      <c r="Q8" s="341">
        <v>2.6516890525817871</v>
      </c>
      <c r="R8" s="341">
        <v>4.0164170265197754</v>
      </c>
      <c r="S8" s="341">
        <v>3.2929999828338623</v>
      </c>
      <c r="T8" s="341">
        <v>3.5093998908996582</v>
      </c>
      <c r="U8" s="341">
        <v>2.9676001071929932</v>
      </c>
      <c r="V8" s="341">
        <v>2.9786911010742188</v>
      </c>
      <c r="W8" s="341">
        <v>3.9137721061706543</v>
      </c>
      <c r="X8" s="341">
        <v>4.6824860572814941</v>
      </c>
      <c r="Y8" s="341">
        <v>3.1132729053497314</v>
      </c>
    </row>
    <row r="9" spans="1:25" s="308" customFormat="1" ht="12.75" customHeight="1" x14ac:dyDescent="0.2">
      <c r="A9" s="313" t="s">
        <v>479</v>
      </c>
      <c r="B9" s="341">
        <v>0.34899999999999998</v>
      </c>
      <c r="C9" s="341">
        <v>0.3</v>
      </c>
      <c r="D9" s="341">
        <v>4.5999999999999999E-2</v>
      </c>
      <c r="E9" s="341">
        <v>0.95899999999999985</v>
      </c>
      <c r="F9" s="341">
        <v>0.47299999999999998</v>
      </c>
      <c r="G9" s="341">
        <v>0.97563035363068817</v>
      </c>
      <c r="H9" s="341">
        <v>0.99368411471939289</v>
      </c>
      <c r="I9" s="341">
        <v>0.98965969826601763</v>
      </c>
      <c r="J9" s="341">
        <v>0.98026670008160799</v>
      </c>
      <c r="K9" s="341">
        <v>1.0000270917657432</v>
      </c>
      <c r="L9" s="341">
        <v>1.0348926030130672</v>
      </c>
      <c r="M9" s="341">
        <v>1.0892538785934449</v>
      </c>
      <c r="N9" s="341">
        <v>1.0652881264686584</v>
      </c>
      <c r="O9" s="341">
        <v>1.2972945451736451</v>
      </c>
      <c r="P9" s="341">
        <v>4.0203785419464113</v>
      </c>
      <c r="Q9" s="341">
        <v>13.883613395690919</v>
      </c>
      <c r="R9" s="341">
        <v>31.617802715301515</v>
      </c>
      <c r="S9" s="341">
        <v>41.305740153789522</v>
      </c>
      <c r="T9" s="341">
        <v>35.937019908428191</v>
      </c>
      <c r="U9" s="341">
        <v>27.950036239624023</v>
      </c>
      <c r="V9" s="341">
        <v>26.663107776641844</v>
      </c>
      <c r="W9" s="341">
        <v>27.002607846260069</v>
      </c>
      <c r="X9" s="341">
        <v>37.324007844924928</v>
      </c>
      <c r="Y9" s="341">
        <v>37.977449595928192</v>
      </c>
    </row>
    <row r="10" spans="1:25" s="308" customFormat="1" ht="19.5" customHeight="1" x14ac:dyDescent="0.2">
      <c r="A10" s="308" t="s">
        <v>480</v>
      </c>
      <c r="B10" s="341">
        <v>69.568888256401806</v>
      </c>
      <c r="C10" s="341">
        <v>67.099173252996522</v>
      </c>
      <c r="D10" s="341">
        <v>58.501945776113537</v>
      </c>
      <c r="E10" s="341">
        <v>62.42743769752709</v>
      </c>
      <c r="F10" s="341">
        <v>62.904091558237731</v>
      </c>
      <c r="G10" s="341">
        <v>79.256275919691632</v>
      </c>
      <c r="H10" s="341">
        <v>76.070723930581138</v>
      </c>
      <c r="I10" s="341">
        <v>63.066309176731814</v>
      </c>
      <c r="J10" s="341">
        <v>73.938737128933411</v>
      </c>
      <c r="K10" s="341">
        <v>70.716768489555747</v>
      </c>
      <c r="L10" s="341">
        <v>83.583663085311187</v>
      </c>
      <c r="M10" s="341">
        <v>80.086555126598213</v>
      </c>
      <c r="N10" s="341">
        <v>86.091773008289991</v>
      </c>
      <c r="O10" s="341">
        <v>88.259121720815571</v>
      </c>
      <c r="P10" s="341">
        <v>91.881456818505541</v>
      </c>
      <c r="Q10" s="341">
        <v>123.7640346287404</v>
      </c>
      <c r="R10" s="341">
        <v>121.31104822765562</v>
      </c>
      <c r="S10" s="341">
        <v>126.09835096865902</v>
      </c>
      <c r="T10" s="341">
        <v>141.75172195084011</v>
      </c>
      <c r="U10" s="341">
        <v>125.32759538732405</v>
      </c>
      <c r="V10" s="341">
        <v>111.83097128781283</v>
      </c>
      <c r="W10" s="341">
        <v>100.85104188067132</v>
      </c>
      <c r="X10" s="341">
        <v>114.62944186383817</v>
      </c>
      <c r="Y10" s="341">
        <v>126.52531786365084</v>
      </c>
    </row>
    <row r="11" spans="1:25" s="312" customFormat="1" ht="19.5" customHeight="1" x14ac:dyDescent="0.2">
      <c r="A11" s="312" t="s">
        <v>397</v>
      </c>
      <c r="B11" s="340">
        <v>-22.89150037068822</v>
      </c>
      <c r="C11" s="340">
        <v>-23.881155103703346</v>
      </c>
      <c r="D11" s="340">
        <v>-21.268488756749434</v>
      </c>
      <c r="E11" s="340">
        <v>-24.843190919137783</v>
      </c>
      <c r="F11" s="340">
        <v>-23.59290073398563</v>
      </c>
      <c r="G11" s="340">
        <v>-22.92824084029202</v>
      </c>
      <c r="H11" s="340">
        <v>-24.163636752869529</v>
      </c>
      <c r="I11" s="340">
        <v>-19.754960463755001</v>
      </c>
      <c r="J11" s="340">
        <v>-22.764731127095558</v>
      </c>
      <c r="K11" s="340">
        <v>-23.643475297585248</v>
      </c>
      <c r="L11" s="340">
        <v>-29.181342589550148</v>
      </c>
      <c r="M11" s="340">
        <v>-30.714608358368423</v>
      </c>
      <c r="N11" s="340">
        <v>-32.30570531378747</v>
      </c>
      <c r="O11" s="340">
        <v>-32.578619497633781</v>
      </c>
      <c r="P11" s="340">
        <v>-44.86493015104773</v>
      </c>
      <c r="Q11" s="340">
        <v>-32.328140008472687</v>
      </c>
      <c r="R11" s="340">
        <v>-35.15564701370252</v>
      </c>
      <c r="S11" s="340">
        <v>-37.559882342026654</v>
      </c>
      <c r="T11" s="340">
        <v>-38.596172918990334</v>
      </c>
      <c r="U11" s="340">
        <v>-33.227317109461111</v>
      </c>
      <c r="V11" s="340">
        <v>-33.262470314115689</v>
      </c>
      <c r="W11" s="340">
        <v>-33.353956328006852</v>
      </c>
      <c r="X11" s="340">
        <v>-40.465793631067925</v>
      </c>
      <c r="Y11" s="340">
        <v>-38.081812232917102</v>
      </c>
    </row>
    <row r="12" spans="1:25" s="308" customFormat="1" ht="19.5" customHeight="1" x14ac:dyDescent="0.2">
      <c r="A12" s="308" t="s">
        <v>398</v>
      </c>
      <c r="B12" s="341">
        <v>9.1888705457048214</v>
      </c>
      <c r="C12" s="341">
        <v>8.7848150357997135</v>
      </c>
      <c r="D12" s="341">
        <v>9.9632278553575251</v>
      </c>
      <c r="E12" s="341">
        <v>10.449583242276171</v>
      </c>
      <c r="F12" s="341">
        <v>10.635932481527368</v>
      </c>
      <c r="G12" s="341">
        <v>14.100532993336818</v>
      </c>
      <c r="H12" s="341">
        <v>13.951851669465645</v>
      </c>
      <c r="I12" s="341">
        <v>16.13566827276691</v>
      </c>
      <c r="J12" s="341">
        <v>17.128689335909684</v>
      </c>
      <c r="K12" s="341">
        <v>17.28972187413703</v>
      </c>
      <c r="L12" s="341">
        <v>14.49490538808495</v>
      </c>
      <c r="M12" s="341">
        <v>14.557568356669584</v>
      </c>
      <c r="N12" s="341">
        <v>14.836529701858847</v>
      </c>
      <c r="O12" s="341">
        <v>15.147841310729323</v>
      </c>
      <c r="P12" s="341">
        <v>15.597018032276001</v>
      </c>
      <c r="Q12" s="341">
        <v>17.083106698723565</v>
      </c>
      <c r="R12" s="341">
        <v>18.254959104021694</v>
      </c>
      <c r="S12" s="341">
        <v>18.832962223457681</v>
      </c>
      <c r="T12" s="341">
        <v>19.980313811028811</v>
      </c>
      <c r="U12" s="341">
        <v>22.648831155592681</v>
      </c>
      <c r="V12" s="341">
        <v>22.328584003084064</v>
      </c>
      <c r="W12" s="341">
        <v>21.78301238556913</v>
      </c>
      <c r="X12" s="341">
        <v>23.179568037475832</v>
      </c>
      <c r="Y12" s="341">
        <v>25.355695457730921</v>
      </c>
    </row>
    <row r="13" spans="1:25" s="308" customFormat="1" ht="12.75" customHeight="1" x14ac:dyDescent="0.2">
      <c r="A13" s="315" t="s">
        <v>426</v>
      </c>
      <c r="B13" s="341">
        <v>0</v>
      </c>
      <c r="C13" s="341">
        <v>0</v>
      </c>
      <c r="D13" s="341">
        <v>0.72327882051467896</v>
      </c>
      <c r="E13" s="341">
        <v>0.49540308117866516</v>
      </c>
      <c r="F13" s="341">
        <v>7.9913392663002014E-2</v>
      </c>
      <c r="G13" s="341">
        <v>2.9804533610586077</v>
      </c>
      <c r="H13" s="341">
        <v>2.9453130997717381</v>
      </c>
      <c r="I13" s="341">
        <v>3.7577849738299847</v>
      </c>
      <c r="J13" s="341">
        <v>4.6957548186182976</v>
      </c>
      <c r="K13" s="341">
        <v>5.2762624770402908</v>
      </c>
      <c r="L13" s="341">
        <v>1.9696724116802216</v>
      </c>
      <c r="M13" s="341">
        <v>2.241445437859511</v>
      </c>
      <c r="N13" s="341">
        <v>2.3340007301885635</v>
      </c>
      <c r="O13" s="341">
        <v>2.9899543393403292</v>
      </c>
      <c r="P13" s="341">
        <v>3.2763140760362148</v>
      </c>
      <c r="Q13" s="341">
        <v>3.7267937250435352</v>
      </c>
      <c r="R13" s="341">
        <v>4.2750365231186152</v>
      </c>
      <c r="S13" s="341">
        <v>4.5426421090960503</v>
      </c>
      <c r="T13" s="341">
        <v>4.9061782732605934</v>
      </c>
      <c r="U13" s="341">
        <v>6.1310567632317543</v>
      </c>
      <c r="V13" s="341">
        <v>5.0761548951268196</v>
      </c>
      <c r="W13" s="341">
        <v>4.8025928027927876</v>
      </c>
      <c r="X13" s="341">
        <v>4.7813105434179306</v>
      </c>
      <c r="Y13" s="341">
        <v>4.7775666192173958</v>
      </c>
    </row>
    <row r="14" spans="1:25" s="308" customFormat="1" ht="12.75" customHeight="1" x14ac:dyDescent="0.2">
      <c r="A14" s="313" t="s">
        <v>281</v>
      </c>
      <c r="B14" s="341">
        <v>2.1829619252019459</v>
      </c>
      <c r="C14" s="341">
        <v>2.1173278139034908</v>
      </c>
      <c r="D14" s="341">
        <v>2.2517304879426954</v>
      </c>
      <c r="E14" s="341">
        <v>2.5638012540340425</v>
      </c>
      <c r="F14" s="341">
        <v>2.1198718333244324</v>
      </c>
      <c r="G14" s="341">
        <v>3.0044657695293422</v>
      </c>
      <c r="H14" s="341">
        <v>2.8864566934108731</v>
      </c>
      <c r="I14" s="341">
        <v>3.3428871715068817</v>
      </c>
      <c r="J14" s="341">
        <v>3.5539046239852903</v>
      </c>
      <c r="K14" s="341">
        <v>3.3282253265380861</v>
      </c>
      <c r="L14" s="341">
        <v>3.2932175886631012</v>
      </c>
      <c r="M14" s="341">
        <v>2.7240010428428652</v>
      </c>
      <c r="N14" s="341">
        <v>3.0836309731006626</v>
      </c>
      <c r="O14" s="341">
        <v>2.8537333667278286</v>
      </c>
      <c r="P14" s="341">
        <v>2.9185371637344359</v>
      </c>
      <c r="Q14" s="341">
        <v>3.2611003994941714</v>
      </c>
      <c r="R14" s="341">
        <v>3.4029930591583253</v>
      </c>
      <c r="S14" s="341">
        <v>3.5901035428047181</v>
      </c>
      <c r="T14" s="341">
        <v>3.986228311061859</v>
      </c>
      <c r="U14" s="341">
        <v>4.5462012052536016</v>
      </c>
      <c r="V14" s="341">
        <v>5.2033137440681463</v>
      </c>
      <c r="W14" s="341">
        <v>4.793390083312989</v>
      </c>
      <c r="X14" s="341">
        <v>4.6688466787338259</v>
      </c>
      <c r="Y14" s="341">
        <v>4.9380353450775152</v>
      </c>
    </row>
    <row r="15" spans="1:25" s="308" customFormat="1" ht="12.75" customHeight="1" x14ac:dyDescent="0.2">
      <c r="A15" s="315" t="s">
        <v>497</v>
      </c>
      <c r="B15" s="341">
        <v>0.89585826429159365</v>
      </c>
      <c r="C15" s="341">
        <v>0.92090896051332161</v>
      </c>
      <c r="D15" s="341">
        <v>0.96799448405225208</v>
      </c>
      <c r="E15" s="341">
        <v>0.99616548015079298</v>
      </c>
      <c r="F15" s="341">
        <v>1.0148110097973366</v>
      </c>
      <c r="G15" s="341">
        <v>1.0239811385517574</v>
      </c>
      <c r="H15" s="341">
        <v>1.0429296171081668</v>
      </c>
      <c r="I15" s="341">
        <v>1.0387057565788198</v>
      </c>
      <c r="J15" s="341">
        <v>1.0288472554164756</v>
      </c>
      <c r="K15" s="341">
        <v>1.0495869426347446</v>
      </c>
      <c r="L15" s="341">
        <v>1.0861803366085632</v>
      </c>
      <c r="M15" s="341">
        <v>1.1432356759128097</v>
      </c>
      <c r="N15" s="341">
        <v>1.1733794409286242</v>
      </c>
      <c r="O15" s="341">
        <v>1.3455732548361843</v>
      </c>
      <c r="P15" s="341">
        <v>1.3519999999999999</v>
      </c>
      <c r="Q15" s="341">
        <v>1.3759004386896825</v>
      </c>
      <c r="R15" s="341">
        <v>1.400223385492944</v>
      </c>
      <c r="S15" s="341">
        <v>1.4249763094403065</v>
      </c>
      <c r="T15" s="341">
        <v>1.4501668115986108</v>
      </c>
      <c r="U15" s="341">
        <v>1.4758026274051379</v>
      </c>
      <c r="V15" s="341">
        <v>1.5018916290429847</v>
      </c>
      <c r="W15" s="341">
        <v>1.5284418278584349</v>
      </c>
      <c r="X15" s="341">
        <v>1.5554613768210654</v>
      </c>
      <c r="Y15" s="341">
        <v>1.5829585730273386</v>
      </c>
    </row>
    <row r="16" spans="1:25" s="308" customFormat="1" ht="12.75" customHeight="1" x14ac:dyDescent="0.2">
      <c r="A16" s="315" t="s">
        <v>305</v>
      </c>
      <c r="B16" s="341">
        <v>2.8443661658321817</v>
      </c>
      <c r="C16" s="341">
        <v>2.6543059089021379</v>
      </c>
      <c r="D16" s="341">
        <v>2.9337524617193207</v>
      </c>
      <c r="E16" s="341">
        <v>3.1481107093938645</v>
      </c>
      <c r="F16" s="341">
        <v>4.3183594067962536</v>
      </c>
      <c r="G16" s="341">
        <v>4.6541209016158209</v>
      </c>
      <c r="H16" s="341">
        <v>4.7100331638493973</v>
      </c>
      <c r="I16" s="341">
        <v>5.3164590418631459</v>
      </c>
      <c r="J16" s="341">
        <v>5.2167785313918555</v>
      </c>
      <c r="K16" s="341">
        <v>5.0585209998464045</v>
      </c>
      <c r="L16" s="341">
        <v>5.4239957203406366</v>
      </c>
      <c r="M16" s="341">
        <v>5.3481187336285023</v>
      </c>
      <c r="N16" s="341">
        <v>5.0645720793933542</v>
      </c>
      <c r="O16" s="341">
        <v>5.0797649402838516</v>
      </c>
      <c r="P16" s="341">
        <v>5.3337592931919957</v>
      </c>
      <c r="Q16" s="341">
        <v>6.0441682439232221</v>
      </c>
      <c r="R16" s="341">
        <v>6.4444291458381429</v>
      </c>
      <c r="S16" s="341">
        <v>6.5906845420257394</v>
      </c>
      <c r="T16" s="341">
        <v>7.1221558079834191</v>
      </c>
      <c r="U16" s="341">
        <v>7.8465357736685544</v>
      </c>
      <c r="V16" s="341">
        <v>7.7154188275241804</v>
      </c>
      <c r="W16" s="341">
        <v>7.6549062097938538</v>
      </c>
      <c r="X16" s="341">
        <v>8.5411381139066069</v>
      </c>
      <c r="Y16" s="341">
        <v>9.9820957816147278</v>
      </c>
    </row>
    <row r="17" spans="1:25" s="308" customFormat="1" ht="12.75" customHeight="1" x14ac:dyDescent="0.2">
      <c r="A17" s="313" t="s">
        <v>399</v>
      </c>
      <c r="B17" s="341">
        <v>1.1774600124359131</v>
      </c>
      <c r="C17" s="341">
        <v>1.1668200016021728</v>
      </c>
      <c r="D17" s="341">
        <v>1.2393000411987303</v>
      </c>
      <c r="E17" s="341">
        <v>1.1262599945068359</v>
      </c>
      <c r="F17" s="341">
        <v>1.1348999691009523</v>
      </c>
      <c r="G17" s="341">
        <v>1.1509200096130372</v>
      </c>
      <c r="H17" s="341">
        <v>1.0843200302124023</v>
      </c>
      <c r="I17" s="341">
        <v>1.1316600322723387</v>
      </c>
      <c r="J17" s="341">
        <v>1.0117800092697142</v>
      </c>
      <c r="K17" s="341">
        <v>0.8667179918289184</v>
      </c>
      <c r="L17" s="341">
        <v>0.80560202121734625</v>
      </c>
      <c r="M17" s="341">
        <v>0.87292199134826665</v>
      </c>
      <c r="N17" s="341">
        <v>0.88445999622344962</v>
      </c>
      <c r="O17" s="341">
        <v>0.91164000034332271</v>
      </c>
      <c r="P17" s="341">
        <v>0.82541998386383053</v>
      </c>
      <c r="Q17" s="341">
        <v>0.79436566829681388</v>
      </c>
      <c r="R17" s="341">
        <v>0.72498001098632803</v>
      </c>
      <c r="S17" s="341">
        <v>0.69066391468048094</v>
      </c>
      <c r="T17" s="341">
        <v>0.71027996063232424</v>
      </c>
      <c r="U17" s="341">
        <v>0.65968860626220693</v>
      </c>
      <c r="V17" s="341">
        <v>0.59985605478286741</v>
      </c>
      <c r="W17" s="341">
        <v>0.521547954082489</v>
      </c>
      <c r="X17" s="341">
        <v>0.48855485200881954</v>
      </c>
      <c r="Y17" s="341">
        <v>0.42433356285095214</v>
      </c>
    </row>
    <row r="18" spans="1:25" s="308" customFormat="1" ht="12.75" customHeight="1" x14ac:dyDescent="0.2">
      <c r="A18" s="313" t="s">
        <v>1086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41">
        <v>1.7104081362485886</v>
      </c>
      <c r="L18" s="341">
        <v>1.9162373095750809</v>
      </c>
      <c r="M18" s="341">
        <v>2.2278454750776291</v>
      </c>
      <c r="N18" s="341">
        <v>2.2964864820241928</v>
      </c>
      <c r="O18" s="341">
        <v>1.9671754091978073</v>
      </c>
      <c r="P18" s="341">
        <v>1.8909875154495239</v>
      </c>
      <c r="Q18" s="341">
        <v>1.8807782232761383</v>
      </c>
      <c r="R18" s="341">
        <v>2.0072969794273376</v>
      </c>
      <c r="S18" s="341">
        <v>1.9938918054103851</v>
      </c>
      <c r="T18" s="341">
        <v>1.8053046464920044</v>
      </c>
      <c r="U18" s="341">
        <v>1.9895461797714233</v>
      </c>
      <c r="V18" s="341">
        <v>2.2319488525390625</v>
      </c>
      <c r="W18" s="341">
        <v>2.4821335077285767</v>
      </c>
      <c r="X18" s="341">
        <v>3.1442564725875854</v>
      </c>
      <c r="Y18" s="341">
        <v>3.6507055759429932</v>
      </c>
    </row>
    <row r="19" spans="1:25" s="308" customFormat="1" ht="19.5" customHeight="1" x14ac:dyDescent="0.2">
      <c r="A19" s="308" t="s">
        <v>400</v>
      </c>
      <c r="B19" s="341">
        <v>2.0882241779431872</v>
      </c>
      <c r="C19" s="341">
        <v>1.9254523508785897</v>
      </c>
      <c r="D19" s="341">
        <v>1.8471715599298477</v>
      </c>
      <c r="E19" s="341">
        <v>2.1198427230119705</v>
      </c>
      <c r="F19" s="341">
        <v>1.9680768698453903</v>
      </c>
      <c r="G19" s="341">
        <v>1.2865918129682541</v>
      </c>
      <c r="H19" s="341">
        <v>1.2827990651130676</v>
      </c>
      <c r="I19" s="341">
        <v>1.5481712967157364</v>
      </c>
      <c r="J19" s="341">
        <v>1.6216240972280502</v>
      </c>
      <c r="K19" s="341">
        <v>40.933197171722277</v>
      </c>
      <c r="L19" s="341">
        <v>43.6762479776351</v>
      </c>
      <c r="M19" s="341">
        <v>45.272176715038007</v>
      </c>
      <c r="N19" s="341">
        <v>47.142235015646321</v>
      </c>
      <c r="O19" s="341">
        <v>47.7264608083631</v>
      </c>
      <c r="P19" s="341">
        <v>60.461948183323727</v>
      </c>
      <c r="Q19" s="341">
        <v>49.411246707196256</v>
      </c>
      <c r="R19" s="341">
        <v>53.410606117724214</v>
      </c>
      <c r="S19" s="341">
        <v>56.392844565484339</v>
      </c>
      <c r="T19" s="341">
        <v>58.576486730019141</v>
      </c>
      <c r="U19" s="341">
        <v>55.876148265053793</v>
      </c>
      <c r="V19" s="341">
        <v>55.591054317199756</v>
      </c>
      <c r="W19" s="341">
        <v>55.136968713575982</v>
      </c>
      <c r="X19" s="341">
        <v>63.645361668543757</v>
      </c>
      <c r="Y19" s="341">
        <v>63.437507690648026</v>
      </c>
    </row>
    <row r="20" spans="1:25" s="308" customFormat="1" ht="12.75" customHeight="1" x14ac:dyDescent="0.2">
      <c r="A20" s="313" t="s">
        <v>281</v>
      </c>
      <c r="B20" s="341">
        <v>32.080370916393044</v>
      </c>
      <c r="C20" s="341">
        <v>32.665970139503059</v>
      </c>
      <c r="D20" s="341">
        <v>31.231716612106958</v>
      </c>
      <c r="E20" s="341">
        <v>35.292774161413952</v>
      </c>
      <c r="F20" s="341">
        <v>34.228833215512999</v>
      </c>
      <c r="G20" s="341">
        <v>37.02877383362884</v>
      </c>
      <c r="H20" s="341">
        <v>38.115488422335176</v>
      </c>
      <c r="I20" s="341">
        <v>35.890628736521911</v>
      </c>
      <c r="J20" s="341">
        <v>39.893420463005242</v>
      </c>
      <c r="K20" s="341">
        <v>22.41769966231827</v>
      </c>
      <c r="L20" s="341">
        <v>25.099390798791525</v>
      </c>
      <c r="M20" s="341">
        <v>25.675104653242446</v>
      </c>
      <c r="N20" s="341">
        <v>26.945256462184034</v>
      </c>
      <c r="O20" s="341">
        <v>27.726728309709021</v>
      </c>
      <c r="P20" s="341">
        <v>25.549564780459164</v>
      </c>
      <c r="Q20" s="341">
        <v>25.478225335372478</v>
      </c>
      <c r="R20" s="341">
        <v>29.493030832321097</v>
      </c>
      <c r="S20" s="341">
        <v>32.138723437781188</v>
      </c>
      <c r="T20" s="341">
        <v>34.118348899129799</v>
      </c>
      <c r="U20" s="341">
        <v>32.218855053154797</v>
      </c>
      <c r="V20" s="341">
        <v>30.962635807094642</v>
      </c>
      <c r="W20" s="341">
        <v>29.074269937700993</v>
      </c>
      <c r="X20" s="341">
        <v>32.28969150226316</v>
      </c>
      <c r="Y20" s="341">
        <v>33.57187894715841</v>
      </c>
    </row>
    <row r="21" spans="1:25" s="308" customFormat="1" ht="12.75" customHeight="1" x14ac:dyDescent="0.2">
      <c r="A21" s="316" t="s">
        <v>430</v>
      </c>
      <c r="B21" s="341">
        <v>18.248960511582453</v>
      </c>
      <c r="C21" s="341">
        <v>17.561406667252754</v>
      </c>
      <c r="D21" s="341">
        <v>15.503506900924075</v>
      </c>
      <c r="E21" s="341">
        <v>17.946373864704928</v>
      </c>
      <c r="F21" s="341">
        <v>17.935226245195341</v>
      </c>
      <c r="G21" s="341">
        <v>21.30581164749794</v>
      </c>
      <c r="H21" s="341">
        <v>21.160647296456212</v>
      </c>
      <c r="I21" s="341">
        <v>19.654833055325746</v>
      </c>
      <c r="J21" s="341">
        <v>22.393547830839736</v>
      </c>
      <c r="K21" s="341">
        <v>11.945903835167925</v>
      </c>
      <c r="L21" s="341">
        <v>14.112350547298073</v>
      </c>
      <c r="M21" s="341">
        <v>13.47657082021556</v>
      </c>
      <c r="N21" s="341">
        <v>14.068151196328246</v>
      </c>
      <c r="O21" s="341">
        <v>14.804106731730887</v>
      </c>
      <c r="P21" s="341">
        <v>13.325940163597819</v>
      </c>
      <c r="Q21" s="341">
        <v>14.539237365020306</v>
      </c>
      <c r="R21" s="341">
        <v>18.473270104438711</v>
      </c>
      <c r="S21" s="341">
        <v>19.527098302836272</v>
      </c>
      <c r="T21" s="341">
        <v>21.706138453067709</v>
      </c>
      <c r="U21" s="341">
        <v>20.009204209585992</v>
      </c>
      <c r="V21" s="341">
        <v>16.918713199140615</v>
      </c>
      <c r="W21" s="341">
        <v>15.68356580572582</v>
      </c>
      <c r="X21" s="341">
        <v>17.443531862630518</v>
      </c>
      <c r="Y21" s="341">
        <v>19.175027452324272</v>
      </c>
    </row>
    <row r="22" spans="1:25" s="308" customFormat="1" ht="12.75" customHeight="1" x14ac:dyDescent="0.2">
      <c r="A22" s="316" t="s">
        <v>481</v>
      </c>
      <c r="B22" s="341">
        <v>11.893609223220295</v>
      </c>
      <c r="C22" s="341">
        <v>11.637821601176043</v>
      </c>
      <c r="D22" s="341">
        <v>9.8796607470779207</v>
      </c>
      <c r="E22" s="341">
        <v>10.881802426406926</v>
      </c>
      <c r="F22" s="341">
        <v>10.74081979004329</v>
      </c>
      <c r="G22" s="341">
        <v>13.437518671438527</v>
      </c>
      <c r="H22" s="341">
        <v>12.889674704215581</v>
      </c>
      <c r="I22" s="341">
        <v>10.660140680862773</v>
      </c>
      <c r="J22" s="341">
        <v>12.504102169415697</v>
      </c>
      <c r="K22" s="341">
        <v>10.471795827150345</v>
      </c>
      <c r="L22" s="341">
        <v>10.987040251493454</v>
      </c>
      <c r="M22" s="341">
        <v>12.198533833026886</v>
      </c>
      <c r="N22" s="341">
        <v>12.877105265855789</v>
      </c>
      <c r="O22" s="341">
        <v>12.922621577978134</v>
      </c>
      <c r="P22" s="341">
        <v>12.223624616861343</v>
      </c>
      <c r="Q22" s="341">
        <v>10.938987970352173</v>
      </c>
      <c r="R22" s="341">
        <v>11.019760727882385</v>
      </c>
      <c r="S22" s="341">
        <v>12.611625134944916</v>
      </c>
      <c r="T22" s="341">
        <v>12.412210446062089</v>
      </c>
      <c r="U22" s="341">
        <v>12.209650843568802</v>
      </c>
      <c r="V22" s="341">
        <v>14.043922607954025</v>
      </c>
      <c r="W22" s="341">
        <v>13.390704131975173</v>
      </c>
      <c r="X22" s="341">
        <v>14.846159639632644</v>
      </c>
      <c r="Y22" s="341">
        <v>14.396851494834136</v>
      </c>
    </row>
    <row r="23" spans="1:25" s="317" customFormat="1" ht="12.75" customHeight="1" x14ac:dyDescent="0.2">
      <c r="A23" s="315" t="s">
        <v>482</v>
      </c>
      <c r="B23" s="341">
        <v>6.3553512883621579</v>
      </c>
      <c r="C23" s="341">
        <v>5.9235850660767131</v>
      </c>
      <c r="D23" s="341">
        <v>5.6238461538461539</v>
      </c>
      <c r="E23" s="341">
        <v>7.064571438298004</v>
      </c>
      <c r="F23" s="341">
        <v>7.194406455152051</v>
      </c>
      <c r="G23" s="341">
        <v>7.8682929760594122</v>
      </c>
      <c r="H23" s="341">
        <v>8.2709725922406321</v>
      </c>
      <c r="I23" s="341">
        <v>8.9946923744629714</v>
      </c>
      <c r="J23" s="341">
        <v>9.8894456614240394</v>
      </c>
      <c r="K23" s="341">
        <v>0</v>
      </c>
      <c r="L23" s="341">
        <v>0</v>
      </c>
      <c r="M23" s="341">
        <v>0</v>
      </c>
      <c r="N23" s="341">
        <v>0</v>
      </c>
      <c r="O23" s="341">
        <v>0</v>
      </c>
      <c r="P23" s="341">
        <v>13.4585744</v>
      </c>
      <c r="Q23" s="341">
        <v>2.9073991999999991</v>
      </c>
      <c r="R23" s="341">
        <v>1.2974552000000004</v>
      </c>
      <c r="S23" s="341">
        <v>0</v>
      </c>
      <c r="T23" s="341">
        <v>0</v>
      </c>
      <c r="U23" s="341">
        <v>0</v>
      </c>
      <c r="V23" s="341">
        <v>0</v>
      </c>
      <c r="W23" s="341">
        <v>0</v>
      </c>
      <c r="X23" s="341">
        <v>0</v>
      </c>
      <c r="Y23" s="341">
        <v>0</v>
      </c>
    </row>
    <row r="24" spans="1:25" s="308" customFormat="1" ht="12.75" customHeight="1" x14ac:dyDescent="0.2">
      <c r="A24" s="313" t="s">
        <v>427</v>
      </c>
      <c r="B24" s="341">
        <v>0</v>
      </c>
      <c r="C24" s="341">
        <v>0</v>
      </c>
      <c r="D24" s="341">
        <v>0</v>
      </c>
      <c r="E24" s="341">
        <v>0</v>
      </c>
      <c r="F24" s="341">
        <v>0</v>
      </c>
      <c r="G24" s="341">
        <v>0</v>
      </c>
      <c r="H24" s="341">
        <v>0</v>
      </c>
      <c r="I24" s="341">
        <v>0</v>
      </c>
      <c r="J24" s="341">
        <v>0</v>
      </c>
      <c r="K24" s="341">
        <v>4.7319112727213763</v>
      </c>
      <c r="L24" s="341">
        <v>3.935417336993785</v>
      </c>
      <c r="M24" s="341">
        <v>4.7316291550694149</v>
      </c>
      <c r="N24" s="341">
        <v>4.0299117597775274</v>
      </c>
      <c r="O24" s="341">
        <v>3.9983429210410826</v>
      </c>
      <c r="P24" s="341">
        <v>4.5876360442909077</v>
      </c>
      <c r="Q24" s="341">
        <v>5.483505499585247</v>
      </c>
      <c r="R24" s="341">
        <v>6.9959117123892636</v>
      </c>
      <c r="S24" s="341">
        <v>8.0642879088812212</v>
      </c>
      <c r="T24" s="341">
        <v>7.1720537727320046</v>
      </c>
      <c r="U24" s="341">
        <v>6.0173468085465522</v>
      </c>
      <c r="V24" s="341">
        <v>6.2542832712301877</v>
      </c>
      <c r="W24" s="341">
        <v>5.942068519120463</v>
      </c>
      <c r="X24" s="341">
        <v>9.3533961089787852</v>
      </c>
      <c r="Y24" s="341">
        <v>6.718509807360868</v>
      </c>
    </row>
    <row r="25" spans="1:25" s="308" customFormat="1" ht="12.75" customHeight="1" x14ac:dyDescent="0.2">
      <c r="A25" s="315" t="s">
        <v>498</v>
      </c>
      <c r="B25" s="341">
        <v>3.3794212227438347</v>
      </c>
      <c r="C25" s="341">
        <v>4.7827630422186056</v>
      </c>
      <c r="D25" s="341">
        <v>5.3597879842970562</v>
      </c>
      <c r="E25" s="341">
        <v>6.6332672769193524</v>
      </c>
      <c r="F25" s="341">
        <v>4.9656419589399459</v>
      </c>
      <c r="G25" s="341">
        <v>3.9258468057007798</v>
      </c>
      <c r="H25" s="341">
        <v>4.1333882769795522</v>
      </c>
      <c r="I25" s="341">
        <v>4.2423928443550629</v>
      </c>
      <c r="J25" s="341">
        <v>4.5258426466014825</v>
      </c>
      <c r="K25" s="341">
        <v>1.8651069999999998</v>
      </c>
      <c r="L25" s="341">
        <v>2.1309589999999998</v>
      </c>
      <c r="M25" s="341">
        <v>2.229206</v>
      </c>
      <c r="N25" s="341">
        <v>2.627891</v>
      </c>
      <c r="O25" s="341">
        <v>2.700599</v>
      </c>
      <c r="P25" s="341">
        <v>2.9276080000000002</v>
      </c>
      <c r="Q25" s="341">
        <v>1.9725539999999999</v>
      </c>
      <c r="R25" s="341">
        <v>2.6549999999999998</v>
      </c>
      <c r="S25" s="341">
        <v>2.5129999999999999</v>
      </c>
      <c r="T25" s="341">
        <v>3.5615000000000001</v>
      </c>
      <c r="U25" s="341">
        <v>3.1719999999999997</v>
      </c>
      <c r="V25" s="341">
        <v>4.0990000000000002</v>
      </c>
      <c r="W25" s="341">
        <v>4.8896850000000001</v>
      </c>
      <c r="X25" s="341">
        <v>4.9051620000000007</v>
      </c>
      <c r="Y25" s="341">
        <v>6.3963750000000008</v>
      </c>
    </row>
    <row r="26" spans="1:25" s="308" customFormat="1" ht="12.75" customHeight="1" x14ac:dyDescent="0.2">
      <c r="A26" s="315" t="s">
        <v>499</v>
      </c>
      <c r="B26" s="341">
        <v>1.7704624896357717</v>
      </c>
      <c r="C26" s="341">
        <v>1.8235763643248448</v>
      </c>
      <c r="D26" s="341">
        <v>1.8655186207043162</v>
      </c>
      <c r="E26" s="341">
        <v>1.9214842755130892</v>
      </c>
      <c r="F26" s="341">
        <v>1.9656784046404348</v>
      </c>
      <c r="G26" s="341">
        <v>1.9348103572381909</v>
      </c>
      <c r="H26" s="341">
        <v>1.9971291035772156</v>
      </c>
      <c r="I26" s="341">
        <v>2.0270610610184581</v>
      </c>
      <c r="J26" s="341">
        <v>2.0746500000000001</v>
      </c>
      <c r="K26" s="341">
        <v>7.3549009226479445</v>
      </c>
      <c r="L26" s="341">
        <v>7.960863217326442</v>
      </c>
      <c r="M26" s="341">
        <v>7.6844682053647269</v>
      </c>
      <c r="N26" s="341">
        <v>8.1199530438352454</v>
      </c>
      <c r="O26" s="341">
        <v>7.7912250286668332</v>
      </c>
      <c r="P26" s="341">
        <v>6.924318110254144</v>
      </c>
      <c r="Q26" s="341">
        <v>7.7102374003077836</v>
      </c>
      <c r="R26" s="341">
        <v>7.5699846365122898</v>
      </c>
      <c r="S26" s="341">
        <v>8.0139470008341878</v>
      </c>
      <c r="T26" s="341">
        <v>7.9827393101305937</v>
      </c>
      <c r="U26" s="341">
        <v>8.686720068990283</v>
      </c>
      <c r="V26" s="341">
        <v>8.056231271548711</v>
      </c>
      <c r="W26" s="341">
        <v>9.0450705554042692</v>
      </c>
      <c r="X26" s="341">
        <v>9.9520513100707699</v>
      </c>
      <c r="Y26" s="341">
        <v>9.8914497986017427</v>
      </c>
    </row>
    <row r="27" spans="1:25" s="308" customFormat="1" ht="12.75" customHeight="1" x14ac:dyDescent="0.2">
      <c r="A27" s="313" t="s">
        <v>401</v>
      </c>
      <c r="B27" s="341">
        <v>4.7371768659801692</v>
      </c>
      <c r="C27" s="341">
        <v>4.4729928281549567</v>
      </c>
      <c r="D27" s="341">
        <v>4.4906206673974554</v>
      </c>
      <c r="E27" s="341">
        <v>4.4613950980663821</v>
      </c>
      <c r="F27" s="341">
        <v>4.7797503629828846</v>
      </c>
      <c r="G27" s="341">
        <v>5.0327193676832751</v>
      </c>
      <c r="H27" s="341">
        <v>5.8462511143052982</v>
      </c>
      <c r="I27" s="341">
        <v>5.6348113639888382</v>
      </c>
      <c r="J27" s="341">
        <v>6.2755988687046287</v>
      </c>
      <c r="K27" s="341">
        <v>0.52</v>
      </c>
      <c r="L27" s="341">
        <v>0.53</v>
      </c>
      <c r="M27" s="341">
        <v>0.54</v>
      </c>
      <c r="N27" s="341">
        <v>0.56000000000000005</v>
      </c>
      <c r="O27" s="341">
        <v>0.57999999999999996</v>
      </c>
      <c r="P27" s="341">
        <v>0.578120646900669</v>
      </c>
      <c r="Q27" s="341">
        <v>0.58785997889120545</v>
      </c>
      <c r="R27" s="341">
        <v>0.60345801367793284</v>
      </c>
      <c r="S27" s="341">
        <v>0.61803289178694054</v>
      </c>
      <c r="T27" s="341">
        <v>0.62809539787180479</v>
      </c>
      <c r="U27" s="341">
        <v>0.63826903168710991</v>
      </c>
      <c r="V27" s="341">
        <v>0.64025203887171345</v>
      </c>
      <c r="W27" s="341">
        <v>0.64619505220097728</v>
      </c>
      <c r="X27" s="341">
        <v>0.65945168676651045</v>
      </c>
      <c r="Y27" s="341">
        <v>0.67491656366612507</v>
      </c>
    </row>
    <row r="28" spans="1:25" s="308" customFormat="1" ht="12.75" customHeight="1" x14ac:dyDescent="0.2">
      <c r="A28" s="313" t="s">
        <v>4</v>
      </c>
      <c r="B28" s="341">
        <v>3.5943498264508102</v>
      </c>
      <c r="C28" s="341">
        <v>3.6552312375519005</v>
      </c>
      <c r="D28" s="341">
        <v>3.6122824387840575</v>
      </c>
      <c r="E28" s="341">
        <v>3.9102536462101978</v>
      </c>
      <c r="F28" s="341">
        <v>4.142536243754396</v>
      </c>
      <c r="G28" s="341">
        <v>4.3695856555086516</v>
      </c>
      <c r="H28" s="341">
        <v>4.5080726310169004</v>
      </c>
      <c r="I28" s="341">
        <v>3.8415304118338067</v>
      </c>
      <c r="J28" s="341">
        <v>4.123781116859389</v>
      </c>
      <c r="K28" s="341">
        <v>4.0435783140346828</v>
      </c>
      <c r="L28" s="341">
        <v>4.0196176245233399</v>
      </c>
      <c r="M28" s="341">
        <v>4.4117687013614244</v>
      </c>
      <c r="N28" s="341">
        <v>4.8592227498495157</v>
      </c>
      <c r="O28" s="341">
        <v>4.9295655489461634</v>
      </c>
      <c r="P28" s="341">
        <v>6.436126201418829</v>
      </c>
      <c r="Q28" s="341">
        <v>5.2714652930395447</v>
      </c>
      <c r="R28" s="341">
        <v>4.7957657228236314</v>
      </c>
      <c r="S28" s="341">
        <v>5.0448533262007977</v>
      </c>
      <c r="T28" s="341">
        <v>5.1137493501549427</v>
      </c>
      <c r="U28" s="341">
        <v>5.1429573026750575</v>
      </c>
      <c r="V28" s="341">
        <v>5.5786519284544971</v>
      </c>
      <c r="W28" s="341">
        <v>5.5396796491492797</v>
      </c>
      <c r="X28" s="341">
        <v>6.4856090604645331</v>
      </c>
      <c r="Y28" s="341">
        <v>6.1843775738608828</v>
      </c>
    </row>
    <row r="29" spans="1:25" s="312" customFormat="1" ht="19.5" customHeight="1" x14ac:dyDescent="0.2">
      <c r="A29" s="312" t="s">
        <v>402</v>
      </c>
      <c r="B29" s="340">
        <v>31.070456084971092</v>
      </c>
      <c r="C29" s="340">
        <v>24.735971913538577</v>
      </c>
      <c r="D29" s="340">
        <v>25.935435831940737</v>
      </c>
      <c r="E29" s="340">
        <v>30.974287164034919</v>
      </c>
      <c r="F29" s="340">
        <v>34.978939926974306</v>
      </c>
      <c r="G29" s="340">
        <v>36.270557670410554</v>
      </c>
      <c r="H29" s="340">
        <v>37.292500192248397</v>
      </c>
      <c r="I29" s="340">
        <v>35.810255699593597</v>
      </c>
      <c r="J29" s="340">
        <v>36.408663947512196</v>
      </c>
      <c r="K29" s="340">
        <v>37.796857699575853</v>
      </c>
      <c r="L29" s="340">
        <v>41.898700738505788</v>
      </c>
      <c r="M29" s="340">
        <v>39.327854694513448</v>
      </c>
      <c r="N29" s="340">
        <v>41.452258497819386</v>
      </c>
      <c r="O29" s="340">
        <v>40.49908446872395</v>
      </c>
      <c r="P29" s="340">
        <v>39.683320867075892</v>
      </c>
      <c r="Q29" s="340">
        <v>35.88555143058818</v>
      </c>
      <c r="R29" s="340">
        <v>36.96778928735948</v>
      </c>
      <c r="S29" s="340">
        <v>29.252009728989258</v>
      </c>
      <c r="T29" s="340">
        <v>35.792883935107398</v>
      </c>
      <c r="U29" s="340">
        <v>45.404507790149616</v>
      </c>
      <c r="V29" s="340">
        <v>63.500451459157027</v>
      </c>
      <c r="W29" s="340">
        <v>62.03513359321618</v>
      </c>
      <c r="X29" s="340">
        <v>60.605061053102787</v>
      </c>
      <c r="Y29" s="340">
        <v>61.327158118037204</v>
      </c>
    </row>
    <row r="30" spans="1:25" s="308" customFormat="1" ht="19.5" customHeight="1" x14ac:dyDescent="0.2">
      <c r="A30" s="308" t="s">
        <v>403</v>
      </c>
      <c r="B30" s="341">
        <v>41.759633211791382</v>
      </c>
      <c r="C30" s="341">
        <v>37.421640977154425</v>
      </c>
      <c r="D30" s="341">
        <v>37.793067098111081</v>
      </c>
      <c r="E30" s="341">
        <v>42.379361053589008</v>
      </c>
      <c r="F30" s="341">
        <v>45.388896900364323</v>
      </c>
      <c r="G30" s="341">
        <v>45.036737639619645</v>
      </c>
      <c r="H30" s="341">
        <v>45.279345945646696</v>
      </c>
      <c r="I30" s="341">
        <v>43.485941706043235</v>
      </c>
      <c r="J30" s="341">
        <v>44.312888167549374</v>
      </c>
      <c r="K30" s="341">
        <v>47.898320077272487</v>
      </c>
      <c r="L30" s="341">
        <v>52.688301912285127</v>
      </c>
      <c r="M30" s="341">
        <v>54.143028319136903</v>
      </c>
      <c r="N30" s="341">
        <v>55.695789179681768</v>
      </c>
      <c r="O30" s="341">
        <v>53.95319587806226</v>
      </c>
      <c r="P30" s="341">
        <v>52.07825433661629</v>
      </c>
      <c r="Q30" s="341">
        <v>51.397102799324657</v>
      </c>
      <c r="R30" s="341">
        <v>58.725332088420743</v>
      </c>
      <c r="S30" s="341">
        <v>58.373857905862423</v>
      </c>
      <c r="T30" s="341">
        <v>63.290996268545186</v>
      </c>
      <c r="U30" s="341">
        <v>68.153588403755876</v>
      </c>
      <c r="V30" s="341">
        <v>84.17339880218573</v>
      </c>
      <c r="W30" s="341">
        <v>86.102843768273203</v>
      </c>
      <c r="X30" s="341">
        <v>91.628651189606586</v>
      </c>
      <c r="Y30" s="341">
        <v>93.559614550169499</v>
      </c>
    </row>
    <row r="31" spans="1:25" s="308" customFormat="1" ht="12.75" customHeight="1" x14ac:dyDescent="0.2">
      <c r="A31" s="313" t="s">
        <v>95</v>
      </c>
      <c r="B31" s="341">
        <v>14.1</v>
      </c>
      <c r="C31" s="341">
        <v>14.1</v>
      </c>
      <c r="D31" s="341">
        <v>14.571633450686932</v>
      </c>
      <c r="E31" s="341">
        <v>14.729503460228443</v>
      </c>
      <c r="F31" s="341">
        <v>16.122254595160484</v>
      </c>
      <c r="G31" s="341">
        <v>18.607050761580467</v>
      </c>
      <c r="H31" s="341">
        <v>19.502948388457298</v>
      </c>
      <c r="I31" s="341">
        <v>17.73281218111515</v>
      </c>
      <c r="J31" s="341">
        <v>20.445628941059113</v>
      </c>
      <c r="K31" s="341">
        <v>19.780048713088036</v>
      </c>
      <c r="L31" s="341">
        <v>20.340806692838669</v>
      </c>
      <c r="M31" s="341">
        <v>21.619680479168892</v>
      </c>
      <c r="N31" s="341">
        <v>21.303713646016121</v>
      </c>
      <c r="O31" s="341">
        <v>19.062545480067136</v>
      </c>
      <c r="P31" s="341">
        <v>19.245200205230304</v>
      </c>
      <c r="Q31" s="341">
        <v>18.351881809924212</v>
      </c>
      <c r="R31" s="341">
        <v>18.194805576087276</v>
      </c>
      <c r="S31" s="341">
        <v>17.826873456536777</v>
      </c>
      <c r="T31" s="341">
        <v>18.445371836926544</v>
      </c>
      <c r="U31" s="341">
        <v>18.467723134262158</v>
      </c>
      <c r="V31" s="341">
        <v>19.41219191426859</v>
      </c>
      <c r="W31" s="341">
        <v>20.982275889277734</v>
      </c>
      <c r="X31" s="341">
        <v>22.266801585661554</v>
      </c>
      <c r="Y31" s="341">
        <v>22.965507161944302</v>
      </c>
    </row>
    <row r="32" spans="1:25" s="308" customFormat="1" ht="12.75" customHeight="1" x14ac:dyDescent="0.2">
      <c r="A32" s="316" t="s">
        <v>500</v>
      </c>
      <c r="B32" s="341">
        <v>14</v>
      </c>
      <c r="C32" s="341">
        <v>14</v>
      </c>
      <c r="D32" s="341">
        <v>14.457221984863281</v>
      </c>
      <c r="E32" s="341">
        <v>14.607792854309082</v>
      </c>
      <c r="F32" s="341">
        <v>15.971368789672852</v>
      </c>
      <c r="G32" s="341">
        <v>18.445549011230469</v>
      </c>
      <c r="H32" s="341">
        <v>19.324089050292969</v>
      </c>
      <c r="I32" s="341">
        <v>17.57533073425293</v>
      </c>
      <c r="J32" s="341">
        <v>20.283073425292969</v>
      </c>
      <c r="K32" s="341">
        <v>19.587131500244141</v>
      </c>
      <c r="L32" s="341">
        <v>20.140872955322266</v>
      </c>
      <c r="M32" s="341">
        <v>21.400388717651367</v>
      </c>
      <c r="N32" s="341">
        <v>20.919155120849609</v>
      </c>
      <c r="O32" s="341">
        <v>18.670951843261719</v>
      </c>
      <c r="P32" s="341">
        <v>18.862356185913086</v>
      </c>
      <c r="Q32" s="341">
        <v>17.84259033203125</v>
      </c>
      <c r="R32" s="341">
        <v>17.568080902099609</v>
      </c>
      <c r="S32" s="341">
        <v>17.122583389282227</v>
      </c>
      <c r="T32" s="341">
        <v>17.584362030029297</v>
      </c>
      <c r="U32" s="341">
        <v>17.614753723144531</v>
      </c>
      <c r="V32" s="341">
        <v>18.515691757202148</v>
      </c>
      <c r="W32" s="341">
        <v>20.168766021728516</v>
      </c>
      <c r="X32" s="341">
        <v>21.389892578125</v>
      </c>
      <c r="Y32" s="341">
        <v>22.023199081420898</v>
      </c>
    </row>
    <row r="33" spans="1:25" s="308" customFormat="1" ht="12.75" customHeight="1" x14ac:dyDescent="0.2">
      <c r="A33" s="313" t="s">
        <v>404</v>
      </c>
      <c r="B33" s="341">
        <v>10.792</v>
      </c>
      <c r="C33" s="341">
        <v>10.886666666666665</v>
      </c>
      <c r="D33" s="341">
        <v>10.65</v>
      </c>
      <c r="E33" s="341">
        <v>10.863</v>
      </c>
      <c r="F33" s="341">
        <v>10.863</v>
      </c>
      <c r="G33" s="341">
        <v>10.933999999999999</v>
      </c>
      <c r="H33" s="341">
        <v>11.076000000000001</v>
      </c>
      <c r="I33" s="341">
        <v>11.218</v>
      </c>
      <c r="J33" s="341">
        <v>11.218</v>
      </c>
      <c r="K33" s="341">
        <v>15.005701</v>
      </c>
      <c r="L33" s="341">
        <v>15.207549999999999</v>
      </c>
      <c r="M33" s="341">
        <v>15.448964</v>
      </c>
      <c r="N33" s="341">
        <v>15.862380999999999</v>
      </c>
      <c r="O33" s="341">
        <v>16.257960000000001</v>
      </c>
      <c r="P33" s="341">
        <v>17.167047</v>
      </c>
      <c r="Q33" s="341">
        <v>16.765784</v>
      </c>
      <c r="R33" s="341">
        <v>16.915949999999999</v>
      </c>
      <c r="S33" s="341">
        <v>17.035799999999998</v>
      </c>
      <c r="T33" s="341">
        <v>17.547578000000001</v>
      </c>
      <c r="U33" s="341">
        <v>18</v>
      </c>
      <c r="V33" s="341">
        <v>20.929784999999999</v>
      </c>
      <c r="W33" s="341">
        <v>21.2166</v>
      </c>
      <c r="X33" s="341">
        <v>21.4038</v>
      </c>
      <c r="Y33" s="341">
        <v>21.670200000000001</v>
      </c>
    </row>
    <row r="34" spans="1:25" s="308" customFormat="1" ht="12.75" customHeight="1" x14ac:dyDescent="0.2">
      <c r="A34" s="315" t="s">
        <v>483</v>
      </c>
      <c r="B34" s="341">
        <v>0.77864299999999997</v>
      </c>
      <c r="C34" s="341">
        <v>0.77864299999999997</v>
      </c>
      <c r="D34" s="341">
        <v>0.77864299999999997</v>
      </c>
      <c r="E34" s="341">
        <v>0.76634100000000005</v>
      </c>
      <c r="F34" s="341">
        <v>0.94005000000000005</v>
      </c>
      <c r="G34" s="341">
        <v>1.064921</v>
      </c>
      <c r="H34" s="341">
        <v>0.97660599999999997</v>
      </c>
      <c r="I34" s="341">
        <v>1.0944739999999999</v>
      </c>
      <c r="J34" s="341">
        <v>1</v>
      </c>
      <c r="K34" s="341">
        <v>1</v>
      </c>
      <c r="L34" s="341">
        <v>1</v>
      </c>
      <c r="M34" s="341">
        <v>1</v>
      </c>
      <c r="N34" s="341">
        <v>1.75</v>
      </c>
      <c r="O34" s="341">
        <v>2</v>
      </c>
      <c r="P34" s="341">
        <v>3.25</v>
      </c>
      <c r="Q34" s="341">
        <v>3</v>
      </c>
      <c r="R34" s="341">
        <v>3.75</v>
      </c>
      <c r="S34" s="341">
        <v>4</v>
      </c>
      <c r="T34" s="341">
        <v>4</v>
      </c>
      <c r="U34" s="341">
        <v>4.75</v>
      </c>
      <c r="V34" s="341">
        <v>6</v>
      </c>
      <c r="W34" s="341">
        <v>6.125</v>
      </c>
      <c r="X34" s="341">
        <v>7.2941532135009766</v>
      </c>
      <c r="Y34" s="341">
        <v>7.2793850898742676</v>
      </c>
    </row>
    <row r="35" spans="1:25" s="308" customFormat="1" ht="12.75" customHeight="1" x14ac:dyDescent="0.2">
      <c r="A35" s="313" t="s">
        <v>692</v>
      </c>
      <c r="B35" s="341">
        <v>2.150271</v>
      </c>
      <c r="C35" s="341">
        <v>2.0334984999999999</v>
      </c>
      <c r="D35" s="341">
        <v>1.9167259999999999</v>
      </c>
      <c r="E35" s="341">
        <v>3.843</v>
      </c>
      <c r="F35" s="341">
        <v>4.7893999999999997</v>
      </c>
      <c r="G35" s="341">
        <v>2.7506999999999997</v>
      </c>
      <c r="H35" s="341">
        <v>0.89839999999999998</v>
      </c>
      <c r="I35" s="341">
        <v>1.0860179999999999</v>
      </c>
      <c r="J35" s="341">
        <v>1.1788019999999999</v>
      </c>
      <c r="K35" s="341">
        <v>1.7942999999999998</v>
      </c>
      <c r="L35" s="341">
        <v>2.71</v>
      </c>
      <c r="M35" s="341">
        <v>3.1252219999999999</v>
      </c>
      <c r="N35" s="341">
        <v>1.8601610000000002</v>
      </c>
      <c r="O35" s="341">
        <v>2.5686280000000004</v>
      </c>
      <c r="P35" s="341">
        <v>2.9604299999999997</v>
      </c>
      <c r="Q35" s="341">
        <v>3.5415529999999995</v>
      </c>
      <c r="R35" s="341">
        <v>7.8557649999999999</v>
      </c>
      <c r="S35" s="341">
        <v>7.3472140000000001</v>
      </c>
      <c r="T35" s="341">
        <v>10.852110021457673</v>
      </c>
      <c r="U35" s="341">
        <v>17.313474994659423</v>
      </c>
      <c r="V35" s="341">
        <v>25.69994554631073</v>
      </c>
      <c r="W35" s="341">
        <v>25.273986971389771</v>
      </c>
      <c r="X35" s="341">
        <v>26.442712058822632</v>
      </c>
      <c r="Y35" s="341">
        <v>26.342700114440916</v>
      </c>
    </row>
    <row r="36" spans="1:25" s="308" customFormat="1" ht="12.75" customHeight="1" x14ac:dyDescent="0.2">
      <c r="A36" s="315" t="s">
        <v>501</v>
      </c>
      <c r="B36" s="341">
        <v>1.1295138953100781</v>
      </c>
      <c r="C36" s="341">
        <v>1.0718870476422921</v>
      </c>
      <c r="D36" s="341">
        <v>0.87256274034522874</v>
      </c>
      <c r="E36" s="341">
        <v>1.6109402367001633</v>
      </c>
      <c r="F36" s="341">
        <v>1.959848416911335</v>
      </c>
      <c r="G36" s="341">
        <v>1.2415565536346223</v>
      </c>
      <c r="H36" s="341">
        <v>0.72439814890493348</v>
      </c>
      <c r="I36" s="341">
        <v>0.84645527701473244</v>
      </c>
      <c r="J36" s="341">
        <v>0.57670908848953251</v>
      </c>
      <c r="K36" s="341">
        <v>0.68280808667480941</v>
      </c>
      <c r="L36" s="341">
        <v>0.74551810271418106</v>
      </c>
      <c r="M36" s="341">
        <v>0.80693666489477445</v>
      </c>
      <c r="N36" s="341">
        <v>0.81277031239306918</v>
      </c>
      <c r="O36" s="341">
        <v>0.86467872336921126</v>
      </c>
      <c r="P36" s="341">
        <v>0.98525365060478443</v>
      </c>
      <c r="Q36" s="341">
        <v>1.7414599237136841</v>
      </c>
      <c r="R36" s="341">
        <v>1.4910021351019154</v>
      </c>
      <c r="S36" s="341">
        <v>2.0015445797294378</v>
      </c>
      <c r="T36" s="341">
        <v>1.9242899432481533</v>
      </c>
      <c r="U36" s="341">
        <v>1.8398961515724652</v>
      </c>
      <c r="V36" s="341">
        <v>2.4452571875602001</v>
      </c>
      <c r="W36" s="341">
        <v>2.3345081158280383</v>
      </c>
      <c r="X36" s="341">
        <v>2.2918893207907676</v>
      </c>
      <c r="Y36" s="341">
        <v>2.0050329729649228</v>
      </c>
    </row>
    <row r="37" spans="1:25" s="308" customFormat="1" ht="12.75" customHeight="1" x14ac:dyDescent="0.2">
      <c r="A37" s="313" t="s">
        <v>405</v>
      </c>
      <c r="B37" s="341">
        <v>12.809205316481307</v>
      </c>
      <c r="C37" s="341">
        <v>8.550945762845469</v>
      </c>
      <c r="D37" s="341">
        <v>9.0035019070789239</v>
      </c>
      <c r="E37" s="341">
        <v>10.566576356660399</v>
      </c>
      <c r="F37" s="341">
        <v>10.714343888292506</v>
      </c>
      <c r="G37" s="341">
        <v>10.438509324404553</v>
      </c>
      <c r="H37" s="341">
        <v>12.100993408284467</v>
      </c>
      <c r="I37" s="341">
        <v>11.508182247913354</v>
      </c>
      <c r="J37" s="341">
        <v>9.8937481380007313</v>
      </c>
      <c r="K37" s="341">
        <v>9.635462277509637</v>
      </c>
      <c r="L37" s="341">
        <v>12.684427116732286</v>
      </c>
      <c r="M37" s="341">
        <v>12.142225175073239</v>
      </c>
      <c r="N37" s="341">
        <v>14.106763221272573</v>
      </c>
      <c r="O37" s="341">
        <v>13.199383674625912</v>
      </c>
      <c r="P37" s="341">
        <v>8.4703234807812056</v>
      </c>
      <c r="Q37" s="341">
        <v>7.9964240656867602</v>
      </c>
      <c r="R37" s="341">
        <v>10.517809377231551</v>
      </c>
      <c r="S37" s="341">
        <v>10.162425869596211</v>
      </c>
      <c r="T37" s="341">
        <v>10.521646466912816</v>
      </c>
      <c r="U37" s="341">
        <v>7.7824941232618308</v>
      </c>
      <c r="V37" s="341">
        <v>9.6862191540462099</v>
      </c>
      <c r="W37" s="341">
        <v>10.17047279177765</v>
      </c>
      <c r="X37" s="341">
        <v>11.92929501083065</v>
      </c>
      <c r="Y37" s="341">
        <v>13.296789210945091</v>
      </c>
    </row>
    <row r="38" spans="1:25" s="308" customFormat="1" ht="12.75" customHeight="1" x14ac:dyDescent="0.2">
      <c r="A38" s="316" t="s">
        <v>502</v>
      </c>
      <c r="B38" s="341">
        <v>7.2640698978768317</v>
      </c>
      <c r="C38" s="341">
        <v>1.9345129323685633</v>
      </c>
      <c r="D38" s="341">
        <v>1.6532822896006503</v>
      </c>
      <c r="E38" s="341">
        <v>2.5998539144845609</v>
      </c>
      <c r="F38" s="341">
        <v>1.4927801126143527</v>
      </c>
      <c r="G38" s="341">
        <v>1.4256193205050305</v>
      </c>
      <c r="H38" s="341">
        <v>1.3435399201720795</v>
      </c>
      <c r="I38" s="341">
        <v>1.339891596000234</v>
      </c>
      <c r="J38" s="341">
        <v>1.0967433450236361</v>
      </c>
      <c r="K38" s="341">
        <v>1.9007280217361449</v>
      </c>
      <c r="L38" s="341">
        <v>2.8129359913940428</v>
      </c>
      <c r="M38" s="341">
        <v>1.7216909939155578</v>
      </c>
      <c r="N38" s="341">
        <v>2.0326398327618409</v>
      </c>
      <c r="O38" s="341">
        <v>2.1492949881248471</v>
      </c>
      <c r="P38" s="341">
        <v>1.1466589987812041</v>
      </c>
      <c r="Q38" s="341">
        <v>1.5381389930467604</v>
      </c>
      <c r="R38" s="341">
        <v>1.7639390007915499</v>
      </c>
      <c r="S38" s="341">
        <v>1.2996369943962096</v>
      </c>
      <c r="T38" s="341">
        <v>1.3592260038328172</v>
      </c>
      <c r="U38" s="341">
        <v>0.72997899854183201</v>
      </c>
      <c r="V38" s="341">
        <v>2.781767994046211</v>
      </c>
      <c r="W38" s="341">
        <v>3.735686001777649</v>
      </c>
      <c r="X38" s="341">
        <v>4.6957410008306502</v>
      </c>
      <c r="Y38" s="341">
        <v>5.8735840009450913</v>
      </c>
    </row>
    <row r="39" spans="1:25" s="308" customFormat="1" ht="12.75" customHeight="1" x14ac:dyDescent="0.2">
      <c r="A39" s="316" t="s">
        <v>503</v>
      </c>
      <c r="B39" s="341">
        <v>4.424812833864892</v>
      </c>
      <c r="C39" s="341">
        <v>5.4921872005289885</v>
      </c>
      <c r="D39" s="341">
        <v>6.132219617478273</v>
      </c>
      <c r="E39" s="341">
        <v>6.8337224421758389</v>
      </c>
      <c r="F39" s="341">
        <v>8.1835637756781523</v>
      </c>
      <c r="G39" s="341">
        <v>7.5088900038995225</v>
      </c>
      <c r="H39" s="341">
        <v>9.3264534881123868</v>
      </c>
      <c r="I39" s="341">
        <v>8.1462906519131195</v>
      </c>
      <c r="J39" s="341">
        <v>8.4280047929770951</v>
      </c>
      <c r="K39" s="341">
        <v>7.2247342557734928</v>
      </c>
      <c r="L39" s="341">
        <v>8.4424911253382415</v>
      </c>
      <c r="M39" s="341">
        <v>8.0105341811576807</v>
      </c>
      <c r="N39" s="341">
        <v>8.7531233885107298</v>
      </c>
      <c r="O39" s="341">
        <v>9.0940886865010633</v>
      </c>
      <c r="P39" s="341">
        <v>5.8495858700000003</v>
      </c>
      <c r="Q39" s="341">
        <v>4.7483931899999998</v>
      </c>
      <c r="R39" s="341">
        <v>5.5002261900000002</v>
      </c>
      <c r="S39" s="341">
        <v>5.5132411900000005</v>
      </c>
      <c r="T39" s="341">
        <v>5.8030394899999997</v>
      </c>
      <c r="U39" s="341">
        <v>5.6846401899999996</v>
      </c>
      <c r="V39" s="341">
        <v>6.4874261899999999</v>
      </c>
      <c r="W39" s="341">
        <v>5.28119519</v>
      </c>
      <c r="X39" s="341">
        <v>5.28119519</v>
      </c>
      <c r="Y39" s="341">
        <v>5.28119519</v>
      </c>
    </row>
    <row r="40" spans="1:25" s="308" customFormat="1" ht="12.75" customHeight="1" x14ac:dyDescent="0.2">
      <c r="A40" s="316" t="s">
        <v>422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341">
        <v>0</v>
      </c>
      <c r="K40" s="341">
        <v>0</v>
      </c>
      <c r="L40" s="341">
        <v>0</v>
      </c>
      <c r="M40" s="341">
        <v>0</v>
      </c>
      <c r="N40" s="341">
        <v>0.8</v>
      </c>
      <c r="O40" s="341">
        <v>1.123</v>
      </c>
      <c r="P40" s="341">
        <v>1.363078612</v>
      </c>
      <c r="Q40" s="341">
        <v>1.5898918826399999</v>
      </c>
      <c r="R40" s="341">
        <v>3.1266441864400001</v>
      </c>
      <c r="S40" s="341">
        <v>3.2545476851999999</v>
      </c>
      <c r="T40" s="341">
        <v>3.25038097308</v>
      </c>
      <c r="U40" s="341">
        <v>1.2388749347199999</v>
      </c>
      <c r="V40" s="341">
        <v>0.26495000000000002</v>
      </c>
      <c r="W40" s="341">
        <v>0.79400000000000004</v>
      </c>
      <c r="X40" s="341">
        <v>0.91023399999999999</v>
      </c>
      <c r="Y40" s="341">
        <v>0.14876300000000001</v>
      </c>
    </row>
    <row r="41" spans="1:25" s="308" customFormat="1" ht="12.75" customHeight="1" x14ac:dyDescent="0.2">
      <c r="A41" s="316" t="s">
        <v>406</v>
      </c>
      <c r="B41" s="341">
        <v>1.120322584739583</v>
      </c>
      <c r="C41" s="341">
        <v>1.1242456299479171</v>
      </c>
      <c r="D41" s="341">
        <v>1.218</v>
      </c>
      <c r="E41" s="341">
        <v>1.133</v>
      </c>
      <c r="F41" s="341">
        <v>1.038</v>
      </c>
      <c r="G41" s="341">
        <v>1.504</v>
      </c>
      <c r="H41" s="341">
        <v>1.431</v>
      </c>
      <c r="I41" s="341">
        <v>2.0219999999999998</v>
      </c>
      <c r="J41" s="341">
        <v>0.36899999999999999</v>
      </c>
      <c r="K41" s="341">
        <v>0.51</v>
      </c>
      <c r="L41" s="341">
        <v>1.429</v>
      </c>
      <c r="M41" s="341">
        <v>2.41</v>
      </c>
      <c r="N41" s="341">
        <v>2.5209999999999999</v>
      </c>
      <c r="O41" s="341">
        <v>0.83299999999999996</v>
      </c>
      <c r="P41" s="341">
        <v>0.111</v>
      </c>
      <c r="Q41" s="341">
        <v>0.12</v>
      </c>
      <c r="R41" s="341">
        <v>0.127</v>
      </c>
      <c r="S41" s="341">
        <v>9.5000000000000001E-2</v>
      </c>
      <c r="T41" s="341">
        <v>0.109</v>
      </c>
      <c r="U41" s="341">
        <v>0.129</v>
      </c>
      <c r="V41" s="341">
        <v>0.15207497</v>
      </c>
      <c r="W41" s="341">
        <v>0.35959160000000001</v>
      </c>
      <c r="X41" s="341">
        <v>1.04212482</v>
      </c>
      <c r="Y41" s="341">
        <v>1.9932470200000001</v>
      </c>
    </row>
    <row r="42" spans="1:25" s="308" customFormat="1" ht="19.5" customHeight="1" x14ac:dyDescent="0.2">
      <c r="A42" s="308" t="s">
        <v>407</v>
      </c>
      <c r="B42" s="341">
        <v>10.689177126820292</v>
      </c>
      <c r="C42" s="341">
        <v>12.685669063615848</v>
      </c>
      <c r="D42" s="341">
        <v>11.857631266170344</v>
      </c>
      <c r="E42" s="341">
        <v>11.405073889554089</v>
      </c>
      <c r="F42" s="341">
        <v>10.409956973390017</v>
      </c>
      <c r="G42" s="341">
        <v>8.7661799692090945</v>
      </c>
      <c r="H42" s="341">
        <v>7.9868457533982973</v>
      </c>
      <c r="I42" s="341">
        <v>7.6756860064496397</v>
      </c>
      <c r="J42" s="341">
        <v>7.9042242200371753</v>
      </c>
      <c r="K42" s="341">
        <v>10.101462377696635</v>
      </c>
      <c r="L42" s="341">
        <v>10.78960117377934</v>
      </c>
      <c r="M42" s="341">
        <v>14.815173624623451</v>
      </c>
      <c r="N42" s="341">
        <v>14.243530681862385</v>
      </c>
      <c r="O42" s="341">
        <v>13.454111409338312</v>
      </c>
      <c r="P42" s="341">
        <v>12.394933469540398</v>
      </c>
      <c r="Q42" s="341">
        <v>15.511551368736479</v>
      </c>
      <c r="R42" s="341">
        <v>21.757542801061259</v>
      </c>
      <c r="S42" s="341">
        <v>29.121848176873165</v>
      </c>
      <c r="T42" s="341">
        <v>27.498112333437785</v>
      </c>
      <c r="U42" s="341">
        <v>22.74908061360626</v>
      </c>
      <c r="V42" s="341">
        <v>20.672947343028703</v>
      </c>
      <c r="W42" s="341">
        <v>24.067710175057023</v>
      </c>
      <c r="X42" s="341">
        <v>31.023590136503799</v>
      </c>
      <c r="Y42" s="341">
        <v>32.232456432132295</v>
      </c>
    </row>
    <row r="43" spans="1:25" s="308" customFormat="1" ht="12.75" customHeight="1" x14ac:dyDescent="0.2">
      <c r="A43" s="313" t="s">
        <v>408</v>
      </c>
      <c r="B43" s="341">
        <v>1.4246864686468645</v>
      </c>
      <c r="C43" s="341">
        <v>1.4371837183718368</v>
      </c>
      <c r="D43" s="341">
        <v>1.4059405940594059</v>
      </c>
      <c r="E43" s="341">
        <v>1.4340594059405938</v>
      </c>
      <c r="F43" s="341">
        <v>1.4340594059405938</v>
      </c>
      <c r="G43" s="341">
        <v>1.4434323432343232</v>
      </c>
      <c r="H43" s="341">
        <v>1.4621782178217821</v>
      </c>
      <c r="I43" s="341">
        <v>1.4809240924092408</v>
      </c>
      <c r="J43" s="341">
        <v>1.4809240924092408</v>
      </c>
      <c r="K43" s="341">
        <v>1.9809506270627062</v>
      </c>
      <c r="L43" s="341">
        <v>2.0075973597359735</v>
      </c>
      <c r="M43" s="341">
        <v>2.0394671947194718</v>
      </c>
      <c r="N43" s="341">
        <v>2.0940436963696367</v>
      </c>
      <c r="O43" s="341">
        <v>2.1462653465346535</v>
      </c>
      <c r="P43" s="341">
        <v>2.2662768316831681</v>
      </c>
      <c r="Q43" s="341">
        <v>2.213304818481848</v>
      </c>
      <c r="R43" s="341">
        <v>2.2331287128712867</v>
      </c>
      <c r="S43" s="341">
        <v>2.2489504950495047</v>
      </c>
      <c r="T43" s="341">
        <v>2.3165119471947193</v>
      </c>
      <c r="U43" s="341">
        <v>2.3762376237623761</v>
      </c>
      <c r="V43" s="341">
        <v>2.763007920792079</v>
      </c>
      <c r="W43" s="341">
        <v>2.8008712871287127</v>
      </c>
      <c r="X43" s="341">
        <v>2.8255841584158414</v>
      </c>
      <c r="Y43" s="341">
        <v>2.8607524752475246</v>
      </c>
    </row>
    <row r="44" spans="1:25" s="308" customFormat="1" ht="12.75" customHeight="1" x14ac:dyDescent="0.2">
      <c r="A44" s="313" t="s">
        <v>409</v>
      </c>
      <c r="B44" s="341">
        <v>3.1248081231197999</v>
      </c>
      <c r="C44" s="341">
        <v>3.2918531092940229</v>
      </c>
      <c r="D44" s="341">
        <v>3.3546140708491019</v>
      </c>
      <c r="E44" s="341">
        <v>3.3384908370185871</v>
      </c>
      <c r="F44" s="341">
        <v>3.3568373741129331</v>
      </c>
      <c r="G44" s="341">
        <v>3.5123454776032288</v>
      </c>
      <c r="H44" s="341">
        <v>3.4347614101841657</v>
      </c>
      <c r="I44" s="341">
        <v>3.9451991612812845</v>
      </c>
      <c r="J44" s="341">
        <v>4.0764750549446056</v>
      </c>
      <c r="K44" s="341">
        <v>5.5392077594339284</v>
      </c>
      <c r="L44" s="341">
        <v>6.2745715040433678</v>
      </c>
      <c r="M44" s="341">
        <v>9.3512654250039784</v>
      </c>
      <c r="N44" s="341">
        <v>8.2725747871594155</v>
      </c>
      <c r="O44" s="341">
        <v>7.763476972803657</v>
      </c>
      <c r="P44" s="341">
        <v>6.853849566029437</v>
      </c>
      <c r="Q44" s="341">
        <v>9.2865416493931594</v>
      </c>
      <c r="R44" s="341">
        <v>15.870251733123521</v>
      </c>
      <c r="S44" s="341">
        <v>23.05327895522057</v>
      </c>
      <c r="T44" s="341">
        <v>21.645747038106776</v>
      </c>
      <c r="U44" s="341">
        <v>16.864033769760269</v>
      </c>
      <c r="V44" s="341">
        <v>14.396388730463553</v>
      </c>
      <c r="W44" s="341">
        <v>18.200624166993858</v>
      </c>
      <c r="X44" s="341">
        <v>24.972739263239326</v>
      </c>
      <c r="Y44" s="341">
        <v>26.388525782101443</v>
      </c>
    </row>
    <row r="45" spans="1:25" s="308" customFormat="1" ht="12.75" customHeight="1" x14ac:dyDescent="0.2">
      <c r="A45" s="313" t="s">
        <v>410</v>
      </c>
      <c r="B45" s="341">
        <v>1.5077350143416655</v>
      </c>
      <c r="C45" s="341">
        <v>1.5891606466666661</v>
      </c>
      <c r="D45" s="341">
        <v>1.5880224524249991</v>
      </c>
      <c r="E45" s="341">
        <v>2.0336483015258131</v>
      </c>
      <c r="F45" s="341">
        <v>2.0170289175000007</v>
      </c>
      <c r="G45" s="341">
        <v>2.0976179776666668</v>
      </c>
      <c r="H45" s="341">
        <v>2.1511740399999999</v>
      </c>
      <c r="I45" s="341">
        <v>2.21232176</v>
      </c>
      <c r="J45" s="341">
        <v>2.30870978</v>
      </c>
      <c r="K45" s="341">
        <v>2.5423039912000003</v>
      </c>
      <c r="L45" s="341">
        <v>2.4744323100000001</v>
      </c>
      <c r="M45" s="341">
        <v>3.3134410049</v>
      </c>
      <c r="N45" s="341">
        <v>3.6584121983333326</v>
      </c>
      <c r="O45" s="341">
        <v>3.3678690900000001</v>
      </c>
      <c r="P45" s="341">
        <v>3.0325188999999999</v>
      </c>
      <c r="Q45" s="341">
        <v>3.5855280946499999</v>
      </c>
      <c r="R45" s="341">
        <v>2.8362303467999999</v>
      </c>
      <c r="S45" s="341">
        <v>2.6429426850000004</v>
      </c>
      <c r="T45" s="341">
        <v>2.37978836</v>
      </c>
      <c r="U45" s="341">
        <v>2.3395213687500003</v>
      </c>
      <c r="V45" s="341">
        <v>2.3594870775000003</v>
      </c>
      <c r="W45" s="341">
        <v>2.1705990150000005</v>
      </c>
      <c r="X45" s="341">
        <v>1.9956253875000001</v>
      </c>
      <c r="Y45" s="341">
        <v>1.8194421799999998</v>
      </c>
    </row>
    <row r="46" spans="1:25" s="308" customFormat="1" ht="12.75" customHeight="1" x14ac:dyDescent="0.2">
      <c r="A46" s="313" t="s">
        <v>411</v>
      </c>
      <c r="B46" s="341">
        <v>4.5994207349999998</v>
      </c>
      <c r="C46" s="341">
        <v>6.3339689999999997</v>
      </c>
      <c r="D46" s="341">
        <v>5.4747810000000001</v>
      </c>
      <c r="E46" s="341">
        <v>4.563574</v>
      </c>
      <c r="F46" s="341">
        <v>3.5659179999999999</v>
      </c>
      <c r="G46" s="341">
        <v>1.677238</v>
      </c>
      <c r="H46" s="341">
        <v>0.90204099999999998</v>
      </c>
      <c r="I46" s="341">
        <v>0</v>
      </c>
      <c r="J46" s="341">
        <v>0</v>
      </c>
      <c r="K46" s="341">
        <v>0</v>
      </c>
      <c r="L46" s="341">
        <v>0</v>
      </c>
      <c r="M46" s="341">
        <v>0</v>
      </c>
      <c r="N46" s="341">
        <v>0</v>
      </c>
      <c r="O46" s="341">
        <v>0</v>
      </c>
      <c r="P46" s="341">
        <v>0</v>
      </c>
      <c r="Q46" s="341">
        <v>0</v>
      </c>
      <c r="R46" s="341">
        <v>0</v>
      </c>
      <c r="S46" s="341">
        <v>0</v>
      </c>
      <c r="T46" s="341">
        <v>0</v>
      </c>
      <c r="U46" s="341">
        <v>0</v>
      </c>
      <c r="V46" s="341">
        <v>0</v>
      </c>
      <c r="W46" s="341">
        <v>0</v>
      </c>
      <c r="X46" s="341">
        <v>0</v>
      </c>
      <c r="Y46" s="341">
        <v>0</v>
      </c>
    </row>
    <row r="47" spans="1:25" s="586" customFormat="1" ht="12.75" x14ac:dyDescent="0.2">
      <c r="A47" s="584" t="s">
        <v>95</v>
      </c>
      <c r="B47" s="585">
        <v>3.2526785711962325E-2</v>
      </c>
      <c r="C47" s="585">
        <v>3.3502589283321192E-2</v>
      </c>
      <c r="D47" s="585">
        <v>3.4273148836837575E-2</v>
      </c>
      <c r="E47" s="585">
        <v>3.5301345069093874E-2</v>
      </c>
      <c r="F47" s="585">
        <v>3.6113275836487706E-2</v>
      </c>
      <c r="G47" s="585">
        <v>3.5546170704875438E-2</v>
      </c>
      <c r="H47" s="585">
        <v>3.6691085392350456E-2</v>
      </c>
      <c r="I47" s="585">
        <v>3.7240992759114924E-2</v>
      </c>
      <c r="J47" s="585">
        <v>3.8115292683328916E-2</v>
      </c>
      <c r="K47" s="341">
        <v>3.9E-2</v>
      </c>
      <c r="L47" s="341">
        <v>3.3000000000000002E-2</v>
      </c>
      <c r="M47" s="341">
        <v>0.111</v>
      </c>
      <c r="N47" s="341">
        <v>0.2185</v>
      </c>
      <c r="O47" s="341">
        <v>0.17649999999999999</v>
      </c>
      <c r="P47" s="341">
        <v>0.24228817182779311</v>
      </c>
      <c r="Q47" s="341">
        <v>0.42617680621147158</v>
      </c>
      <c r="R47" s="341">
        <v>0.81793200826644896</v>
      </c>
      <c r="S47" s="341">
        <v>1.1766760416030884</v>
      </c>
      <c r="T47" s="341">
        <v>1.1560649881362914</v>
      </c>
      <c r="U47" s="341">
        <v>1.1692878513336182</v>
      </c>
      <c r="V47" s="341">
        <v>1.1540636142730714</v>
      </c>
      <c r="W47" s="341">
        <v>0.89561570593444828</v>
      </c>
      <c r="X47" s="341">
        <v>1.2296413273486329</v>
      </c>
      <c r="Y47" s="341">
        <v>1.1637359947833252</v>
      </c>
    </row>
    <row r="48" spans="1:25" s="312" customFormat="1" ht="19.5" customHeight="1" x14ac:dyDescent="0.2">
      <c r="A48" s="312" t="s">
        <v>412</v>
      </c>
      <c r="B48" s="340">
        <v>25.906683620071913</v>
      </c>
      <c r="C48" s="340">
        <v>20.884623928249766</v>
      </c>
      <c r="D48" s="340">
        <v>25.118830404722246</v>
      </c>
      <c r="E48" s="340">
        <v>30.144954685542945</v>
      </c>
      <c r="F48" s="340">
        <v>26.40159919598851</v>
      </c>
      <c r="G48" s="340">
        <v>34.494611371808261</v>
      </c>
      <c r="H48" s="340">
        <v>42.765955977237468</v>
      </c>
      <c r="I48" s="340">
        <v>39.127509632400653</v>
      </c>
      <c r="J48" s="340">
        <v>40.975298672911919</v>
      </c>
      <c r="K48" s="340">
        <v>40.589899868993882</v>
      </c>
      <c r="L48" s="340">
        <v>50.042781999528422</v>
      </c>
      <c r="M48" s="340">
        <v>47.446932896840288</v>
      </c>
      <c r="N48" s="340">
        <v>56.953408036977173</v>
      </c>
      <c r="O48" s="340">
        <v>52.539858098199829</v>
      </c>
      <c r="P48" s="340">
        <v>53.795742357764667</v>
      </c>
      <c r="Q48" s="340">
        <v>52.492826680080029</v>
      </c>
      <c r="R48" s="340">
        <v>51.143858358809155</v>
      </c>
      <c r="S48" s="340">
        <v>51.964918922783127</v>
      </c>
      <c r="T48" s="340">
        <v>56.690883387077392</v>
      </c>
      <c r="U48" s="340">
        <v>49.93965539850592</v>
      </c>
      <c r="V48" s="340">
        <v>54.412044906399245</v>
      </c>
      <c r="W48" s="340">
        <v>53.014432596429849</v>
      </c>
      <c r="X48" s="340">
        <v>50.301713085071981</v>
      </c>
      <c r="Y48" s="340">
        <v>54.387289874549346</v>
      </c>
    </row>
    <row r="49" spans="1:25" s="308" customFormat="1" ht="19.5" customHeight="1" x14ac:dyDescent="0.2">
      <c r="A49" s="308" t="s">
        <v>413</v>
      </c>
      <c r="B49" s="341">
        <v>29.122849619307623</v>
      </c>
      <c r="C49" s="341">
        <v>23.850097869914215</v>
      </c>
      <c r="D49" s="341">
        <v>27.959363604651944</v>
      </c>
      <c r="E49" s="341">
        <v>32.972638318821652</v>
      </c>
      <c r="F49" s="341">
        <v>29.26927621093823</v>
      </c>
      <c r="G49" s="341">
        <v>37.55369818209607</v>
      </c>
      <c r="H49" s="341">
        <v>46.010037835064509</v>
      </c>
      <c r="I49" s="341">
        <v>42.611046412650587</v>
      </c>
      <c r="J49" s="341">
        <v>44.491511594975762</v>
      </c>
      <c r="K49" s="341">
        <v>44.187124915330088</v>
      </c>
      <c r="L49" s="341">
        <v>53.876982814680986</v>
      </c>
      <c r="M49" s="341">
        <v>51.354069108974784</v>
      </c>
      <c r="N49" s="341">
        <v>61.060207414272185</v>
      </c>
      <c r="O49" s="341">
        <v>56.817397915338084</v>
      </c>
      <c r="P49" s="341">
        <v>58.384845194721287</v>
      </c>
      <c r="Q49" s="341">
        <v>57.853878072956277</v>
      </c>
      <c r="R49" s="341">
        <v>57.261613934378566</v>
      </c>
      <c r="S49" s="341">
        <v>59.013448523787361</v>
      </c>
      <c r="T49" s="341">
        <v>64.523370151205881</v>
      </c>
      <c r="U49" s="341">
        <v>58.543450073203722</v>
      </c>
      <c r="V49" s="341">
        <v>63.541478524215876</v>
      </c>
      <c r="W49" s="341">
        <v>63.104806306738979</v>
      </c>
      <c r="X49" s="341">
        <v>60.964561744577352</v>
      </c>
      <c r="Y49" s="341">
        <v>66.544972865598623</v>
      </c>
    </row>
    <row r="50" spans="1:25" s="308" customFormat="1" ht="12.75" customHeight="1" x14ac:dyDescent="0.2">
      <c r="A50" s="313" t="s">
        <v>484</v>
      </c>
      <c r="B50" s="341">
        <v>22.194368999999998</v>
      </c>
      <c r="C50" s="341">
        <v>16.867531</v>
      </c>
      <c r="D50" s="341">
        <v>20.784552999999999</v>
      </c>
      <c r="E50" s="341">
        <v>25.711071</v>
      </c>
      <c r="F50" s="341">
        <v>21.638183999999999</v>
      </c>
      <c r="G50" s="341">
        <v>29.528748</v>
      </c>
      <c r="H50" s="341">
        <v>37.635221999999999</v>
      </c>
      <c r="I50" s="341">
        <v>33.956423999999998</v>
      </c>
      <c r="J50" s="341">
        <v>35.87283</v>
      </c>
      <c r="K50" s="341">
        <v>36.456271404567715</v>
      </c>
      <c r="L50" s="341">
        <v>46.484798091337204</v>
      </c>
      <c r="M50" s="341">
        <v>42.547358651458737</v>
      </c>
      <c r="N50" s="341">
        <v>45.031762200408934</v>
      </c>
      <c r="O50" s="341">
        <v>44.762034537196158</v>
      </c>
      <c r="P50" s="341">
        <v>48.167040739537015</v>
      </c>
      <c r="Q50" s="341">
        <v>47.580839587808441</v>
      </c>
      <c r="R50" s="341">
        <v>46.581162373113969</v>
      </c>
      <c r="S50" s="341">
        <v>46.792504367888817</v>
      </c>
      <c r="T50" s="341">
        <v>52.440122956770729</v>
      </c>
      <c r="U50" s="341">
        <v>45.717165921182961</v>
      </c>
      <c r="V50" s="341">
        <v>49.054339829551644</v>
      </c>
      <c r="W50" s="341">
        <v>50.905215511154836</v>
      </c>
      <c r="X50" s="341">
        <v>47.953988290221098</v>
      </c>
      <c r="Y50" s="341">
        <v>53.195222903021595</v>
      </c>
    </row>
    <row r="51" spans="1:25" s="308" customFormat="1" ht="12.75" customHeight="1" x14ac:dyDescent="0.2">
      <c r="A51" s="316" t="s">
        <v>414</v>
      </c>
      <c r="B51" s="341">
        <v>14.155899999999999</v>
      </c>
      <c r="C51" s="341">
        <v>6.9589599999999994</v>
      </c>
      <c r="D51" s="341">
        <v>7.5611179999999996</v>
      </c>
      <c r="E51" s="341">
        <v>7.4234639999999992</v>
      </c>
      <c r="F51" s="341">
        <v>7.973082999999999</v>
      </c>
      <c r="G51" s="341">
        <v>8.0718999999999994</v>
      </c>
      <c r="H51" s="341">
        <v>8.059099999999999</v>
      </c>
      <c r="I51" s="341">
        <v>13.409667000000001</v>
      </c>
      <c r="J51" s="341">
        <v>13.470667000000001</v>
      </c>
      <c r="K51" s="341">
        <v>18.092523574829102</v>
      </c>
      <c r="L51" s="341">
        <v>22.859695434570313</v>
      </c>
      <c r="M51" s="341">
        <v>26.013246536254883</v>
      </c>
      <c r="N51" s="341">
        <v>27.964244842529297</v>
      </c>
      <c r="O51" s="341">
        <v>30.328390121459961</v>
      </c>
      <c r="P51" s="341">
        <v>34.305484771728516</v>
      </c>
      <c r="Q51" s="341">
        <v>32.255413055419922</v>
      </c>
      <c r="R51" s="341">
        <v>30.922735214233398</v>
      </c>
      <c r="S51" s="341">
        <v>31.659523010253906</v>
      </c>
      <c r="T51" s="341">
        <v>29.478694915771484</v>
      </c>
      <c r="U51" s="341">
        <v>29.114114761352539</v>
      </c>
      <c r="V51" s="341">
        <v>33.124225616455078</v>
      </c>
      <c r="W51" s="341">
        <v>32.234962463378906</v>
      </c>
      <c r="X51" s="341">
        <v>31.179960250854492</v>
      </c>
      <c r="Y51" s="341">
        <v>31.77577018737793</v>
      </c>
    </row>
    <row r="52" spans="1:25" s="308" customFormat="1" ht="12.75" customHeight="1" x14ac:dyDescent="0.2">
      <c r="A52" s="316" t="s">
        <v>485</v>
      </c>
      <c r="B52" s="341">
        <v>8.0384689999999992</v>
      </c>
      <c r="C52" s="341">
        <v>9.9085709999999985</v>
      </c>
      <c r="D52" s="341">
        <v>13.223435</v>
      </c>
      <c r="E52" s="341">
        <v>18.287607000000001</v>
      </c>
      <c r="F52" s="341">
        <v>13.665101</v>
      </c>
      <c r="G52" s="341">
        <v>21.456848000000001</v>
      </c>
      <c r="H52" s="341">
        <v>29.576121999999998</v>
      </c>
      <c r="I52" s="341">
        <v>20.546756999999999</v>
      </c>
      <c r="J52" s="341">
        <v>22.402163000000002</v>
      </c>
      <c r="K52" s="341">
        <v>18.363747829738617</v>
      </c>
      <c r="L52" s="341">
        <v>23.625102656766892</v>
      </c>
      <c r="M52" s="341">
        <v>16.534112115203857</v>
      </c>
      <c r="N52" s="341">
        <v>17.067517357879638</v>
      </c>
      <c r="O52" s="341">
        <v>14.433644415736198</v>
      </c>
      <c r="P52" s="341">
        <v>13.861555967808499</v>
      </c>
      <c r="Q52" s="341">
        <v>15.325426532388521</v>
      </c>
      <c r="R52" s="341">
        <v>15.658427158880571</v>
      </c>
      <c r="S52" s="341">
        <v>15.132981357634909</v>
      </c>
      <c r="T52" s="341">
        <v>22.961428040999245</v>
      </c>
      <c r="U52" s="341">
        <v>16.603051159830422</v>
      </c>
      <c r="V52" s="341">
        <v>15.930114213096568</v>
      </c>
      <c r="W52" s="341">
        <v>18.670253047775926</v>
      </c>
      <c r="X52" s="341">
        <v>16.774028039366605</v>
      </c>
      <c r="Y52" s="341">
        <v>21.419452715643665</v>
      </c>
    </row>
    <row r="53" spans="1:25" s="308" customFormat="1" ht="12.75" customHeight="1" x14ac:dyDescent="0.2">
      <c r="A53" s="315" t="s">
        <v>415</v>
      </c>
      <c r="B53" s="341">
        <v>2.3901406900452193</v>
      </c>
      <c r="C53" s="341">
        <v>2.3901406900452193</v>
      </c>
      <c r="D53" s="341">
        <v>2.4681996093598602</v>
      </c>
      <c r="E53" s="341">
        <v>2.4939057209168527</v>
      </c>
      <c r="F53" s="341">
        <v>2.7267013157082398</v>
      </c>
      <c r="G53" s="341">
        <v>3.1491040887118085</v>
      </c>
      <c r="H53" s="341">
        <v>3.2990922526544653</v>
      </c>
      <c r="I53" s="341">
        <v>3.0005366520671615</v>
      </c>
      <c r="J53" s="341">
        <v>3.4628142223548286</v>
      </c>
      <c r="K53" s="341">
        <v>3.3439999999999999</v>
      </c>
      <c r="L53" s="341">
        <v>2.7069999999999999</v>
      </c>
      <c r="M53" s="341">
        <v>3.0990000000000002</v>
      </c>
      <c r="N53" s="341">
        <v>2.83</v>
      </c>
      <c r="O53" s="341">
        <v>2.5779999999999998</v>
      </c>
      <c r="P53" s="341">
        <v>2.694</v>
      </c>
      <c r="Q53" s="341">
        <v>2.2149999999999999</v>
      </c>
      <c r="R53" s="341">
        <v>2.5830000000000002</v>
      </c>
      <c r="S53" s="341">
        <v>2.31</v>
      </c>
      <c r="T53" s="341">
        <v>2.371</v>
      </c>
      <c r="U53" s="341">
        <v>2.3279999999999998</v>
      </c>
      <c r="V53" s="341">
        <v>2.383</v>
      </c>
      <c r="W53" s="341">
        <v>3.6619999999999999</v>
      </c>
      <c r="X53" s="341">
        <v>3.2256879899999999</v>
      </c>
      <c r="Y53" s="341">
        <v>3.4609999999999999</v>
      </c>
    </row>
    <row r="54" spans="1:25" s="308" customFormat="1" ht="12.75" customHeight="1" x14ac:dyDescent="0.2">
      <c r="A54" s="313" t="s">
        <v>486</v>
      </c>
      <c r="B54" s="341">
        <v>2.7120625</v>
      </c>
      <c r="C54" s="341">
        <v>2.7058750000000003</v>
      </c>
      <c r="D54" s="341">
        <v>2.7182500000000003</v>
      </c>
      <c r="E54" s="341">
        <v>2.6935000000000002</v>
      </c>
      <c r="F54" s="341">
        <v>2.7430000000000003</v>
      </c>
      <c r="G54" s="341">
        <v>2.6440000000000001</v>
      </c>
      <c r="H54" s="341">
        <v>2.8420000000000001</v>
      </c>
      <c r="I54" s="341">
        <v>3.4179999999999997</v>
      </c>
      <c r="J54" s="341">
        <v>2.8879999999999999</v>
      </c>
      <c r="K54" s="341">
        <v>2.0349999999999997</v>
      </c>
      <c r="L54" s="341">
        <v>2.0550000000000002</v>
      </c>
      <c r="M54" s="341">
        <v>2.9219999999999997</v>
      </c>
      <c r="N54" s="341">
        <v>6.8360000000000003</v>
      </c>
      <c r="O54" s="341">
        <v>6.1789999999999994</v>
      </c>
      <c r="P54" s="341">
        <v>3.8819999999999997</v>
      </c>
      <c r="Q54" s="341">
        <v>4.3070000000000004</v>
      </c>
      <c r="R54" s="341">
        <v>4.5699999999999994</v>
      </c>
      <c r="S54" s="341">
        <v>5.952</v>
      </c>
      <c r="T54" s="341">
        <v>5.1360000000000001</v>
      </c>
      <c r="U54" s="341">
        <v>5.9085429999999999</v>
      </c>
      <c r="V54" s="341">
        <v>5.0757580000000004</v>
      </c>
      <c r="W54" s="341">
        <v>4.3605830000000001</v>
      </c>
      <c r="X54" s="341">
        <v>5.2395779999999998</v>
      </c>
      <c r="Y54" s="341">
        <v>5.4399369999999996</v>
      </c>
    </row>
    <row r="55" spans="1:25" s="308" customFormat="1" ht="12.75" customHeight="1" x14ac:dyDescent="0.2">
      <c r="A55" s="313" t="s">
        <v>504</v>
      </c>
      <c r="B55" s="341">
        <v>9.8973428344922343E-2</v>
      </c>
      <c r="C55" s="341">
        <v>0.10174100150500495</v>
      </c>
      <c r="D55" s="341">
        <v>0.10694295797046055</v>
      </c>
      <c r="E55" s="341">
        <v>0.1100552584033519</v>
      </c>
      <c r="F55" s="341">
        <v>0.11211519585772654</v>
      </c>
      <c r="G55" s="341">
        <v>0.11312830152116213</v>
      </c>
      <c r="H55" s="341">
        <v>0.11522170843540326</v>
      </c>
      <c r="I55" s="341">
        <v>0.11475506100455006</v>
      </c>
      <c r="J55" s="341">
        <v>0.11366590472026755</v>
      </c>
      <c r="K55" s="341">
        <v>0.11595720238264566</v>
      </c>
      <c r="L55" s="341">
        <v>0.12</v>
      </c>
      <c r="M55" s="341">
        <v>0.12</v>
      </c>
      <c r="N55" s="341">
        <v>0.12</v>
      </c>
      <c r="O55" s="341">
        <v>0.12</v>
      </c>
      <c r="P55" s="341">
        <v>0.12</v>
      </c>
      <c r="Q55" s="341">
        <v>0.12</v>
      </c>
      <c r="R55" s="341">
        <v>0.12</v>
      </c>
      <c r="S55" s="341">
        <v>0.12</v>
      </c>
      <c r="T55" s="341">
        <v>0.12</v>
      </c>
      <c r="U55" s="341">
        <v>0.12</v>
      </c>
      <c r="V55" s="341">
        <v>0.12</v>
      </c>
      <c r="W55" s="341">
        <v>0.12</v>
      </c>
      <c r="X55" s="341">
        <v>0.12</v>
      </c>
      <c r="Y55" s="341">
        <v>0.12</v>
      </c>
    </row>
    <row r="56" spans="1:25" s="308" customFormat="1" ht="12.75" customHeight="1" x14ac:dyDescent="0.2">
      <c r="A56" s="313" t="s">
        <v>37</v>
      </c>
      <c r="B56" s="341">
        <v>1.7273040009174863</v>
      </c>
      <c r="C56" s="341">
        <v>1.7848101783639914</v>
      </c>
      <c r="D56" s="341">
        <v>1.8814180373216278</v>
      </c>
      <c r="E56" s="341">
        <v>1.9641063395014515</v>
      </c>
      <c r="F56" s="341">
        <v>2.0492756993722647</v>
      </c>
      <c r="G56" s="341">
        <v>2.1187177918630975</v>
      </c>
      <c r="H56" s="341">
        <v>2.1185018739746364</v>
      </c>
      <c r="I56" s="341">
        <v>2.1213306995788721</v>
      </c>
      <c r="J56" s="341">
        <v>2.1542014679006667</v>
      </c>
      <c r="K56" s="341">
        <v>2.2358963083797194</v>
      </c>
      <c r="L56" s="341">
        <v>2.5101847233437784</v>
      </c>
      <c r="M56" s="341">
        <v>2.6657104575160409</v>
      </c>
      <c r="N56" s="341">
        <v>2.8321092138632502</v>
      </c>
      <c r="O56" s="341">
        <v>3.1783633781419223</v>
      </c>
      <c r="P56" s="341">
        <v>3.521804455184264</v>
      </c>
      <c r="Q56" s="341">
        <v>3.3060384851478339</v>
      </c>
      <c r="R56" s="341">
        <v>3.397451561264607</v>
      </c>
      <c r="S56" s="341">
        <v>3.5039441558985454</v>
      </c>
      <c r="T56" s="341">
        <v>3.5862471944351419</v>
      </c>
      <c r="U56" s="341">
        <v>3.6447411520207575</v>
      </c>
      <c r="V56" s="341">
        <v>3.6733806946642336</v>
      </c>
      <c r="W56" s="341">
        <v>3.6770077955841427</v>
      </c>
      <c r="X56" s="341">
        <v>3.7103074643562599</v>
      </c>
      <c r="Y56" s="341">
        <v>3.7788129625770344</v>
      </c>
    </row>
    <row r="57" spans="1:25" s="308" customFormat="1" ht="12.75" customHeight="1" x14ac:dyDescent="0.2">
      <c r="A57" s="313" t="s">
        <v>947</v>
      </c>
      <c r="B57" s="341">
        <v>0</v>
      </c>
      <c r="C57" s="341">
        <v>0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1">
        <v>0</v>
      </c>
      <c r="N57" s="341">
        <v>3.410336</v>
      </c>
      <c r="O57" s="341">
        <v>0</v>
      </c>
      <c r="P57" s="341">
        <v>0</v>
      </c>
      <c r="Q57" s="341">
        <v>0.32500000000000001</v>
      </c>
      <c r="R57" s="341">
        <v>0.01</v>
      </c>
      <c r="S57" s="341">
        <v>0.33500000000000002</v>
      </c>
      <c r="T57" s="341">
        <v>0.87</v>
      </c>
      <c r="U57" s="341">
        <v>0.82499999999999996</v>
      </c>
      <c r="V57" s="341">
        <v>3.2349999999999999</v>
      </c>
      <c r="W57" s="341">
        <v>0.38</v>
      </c>
      <c r="X57" s="341">
        <v>0.71499999999999997</v>
      </c>
      <c r="Y57" s="341">
        <v>0.55000000000000004</v>
      </c>
    </row>
    <row r="58" spans="1:25" s="308" customFormat="1" ht="19.5" customHeight="1" x14ac:dyDescent="0.2">
      <c r="A58" s="308" t="s">
        <v>417</v>
      </c>
      <c r="B58" s="341">
        <v>3.2161659992357081</v>
      </c>
      <c r="C58" s="341">
        <v>2.9654739416644471</v>
      </c>
      <c r="D58" s="341">
        <v>2.8405331999296983</v>
      </c>
      <c r="E58" s="341">
        <v>2.8276836332787076</v>
      </c>
      <c r="F58" s="341">
        <v>2.8676770149497206</v>
      </c>
      <c r="G58" s="341">
        <v>3.059086810287809</v>
      </c>
      <c r="H58" s="341">
        <v>3.2440818578270374</v>
      </c>
      <c r="I58" s="341">
        <v>3.4835367802499326</v>
      </c>
      <c r="J58" s="341">
        <v>3.5162129220638416</v>
      </c>
      <c r="K58" s="341">
        <v>3.5972250463362032</v>
      </c>
      <c r="L58" s="341">
        <v>3.8342008151525646</v>
      </c>
      <c r="M58" s="341">
        <v>3.9071362121344984</v>
      </c>
      <c r="N58" s="341">
        <v>4.1067993772950135</v>
      </c>
      <c r="O58" s="341">
        <v>4.277539817138253</v>
      </c>
      <c r="P58" s="341">
        <v>4.5891028369566174</v>
      </c>
      <c r="Q58" s="341">
        <v>5.3610513928762478</v>
      </c>
      <c r="R58" s="341">
        <v>6.117755575569408</v>
      </c>
      <c r="S58" s="341">
        <v>7.0485296010042306</v>
      </c>
      <c r="T58" s="341">
        <v>7.832486764128487</v>
      </c>
      <c r="U58" s="341">
        <v>8.6037946746978005</v>
      </c>
      <c r="V58" s="341">
        <v>9.1294336178166269</v>
      </c>
      <c r="W58" s="341">
        <v>10.09037371030913</v>
      </c>
      <c r="X58" s="341">
        <v>10.662848659505368</v>
      </c>
      <c r="Y58" s="341">
        <v>12.157682991049278</v>
      </c>
    </row>
    <row r="59" spans="1:25" s="308" customFormat="1" ht="12.75" customHeight="1" x14ac:dyDescent="0.2">
      <c r="A59" s="313" t="s">
        <v>797</v>
      </c>
      <c r="B59" s="341">
        <v>0.35973448642140055</v>
      </c>
      <c r="C59" s="341">
        <v>0.33169408720016852</v>
      </c>
      <c r="D59" s="341">
        <v>0.31771921974253742</v>
      </c>
      <c r="E59" s="341">
        <v>0.26900444094665232</v>
      </c>
      <c r="F59" s="341">
        <v>0.26235313958063966</v>
      </c>
      <c r="G59" s="341">
        <v>0.43049075271235027</v>
      </c>
      <c r="H59" s="341">
        <v>0.44510652650514354</v>
      </c>
      <c r="I59" s="341">
        <v>0.4814211029287761</v>
      </c>
      <c r="J59" s="341">
        <v>0.52183933891730838</v>
      </c>
      <c r="K59" s="341">
        <v>0.54797908820057328</v>
      </c>
      <c r="L59" s="341">
        <v>0.6</v>
      </c>
      <c r="M59" s="341">
        <v>0.59199999999999997</v>
      </c>
      <c r="N59" s="341">
        <v>0.6</v>
      </c>
      <c r="O59" s="341">
        <v>0.62</v>
      </c>
      <c r="P59" s="341">
        <v>0.64</v>
      </c>
      <c r="Q59" s="341">
        <v>0.66700000000000004</v>
      </c>
      <c r="R59" s="341">
        <v>0.73424091999999996</v>
      </c>
      <c r="S59" s="341">
        <v>1.1194819999999999</v>
      </c>
      <c r="T59" s="341">
        <v>1.1242669799999998</v>
      </c>
      <c r="U59" s="341">
        <v>1.2740440000000002</v>
      </c>
      <c r="V59" s="341">
        <v>1.4530000000000001</v>
      </c>
      <c r="W59" s="341">
        <v>1.4670000000000001</v>
      </c>
      <c r="X59" s="341">
        <v>1.522</v>
      </c>
      <c r="Y59" s="341">
        <v>2.1429999999999998</v>
      </c>
    </row>
    <row r="60" spans="1:25" s="308" customFormat="1" ht="12.75" customHeight="1" x14ac:dyDescent="0.2">
      <c r="A60" s="313" t="s">
        <v>416</v>
      </c>
      <c r="B60" s="341">
        <v>2.8564315128143076</v>
      </c>
      <c r="C60" s="341">
        <v>2.6337798544642785</v>
      </c>
      <c r="D60" s="341">
        <v>2.522813980187161</v>
      </c>
      <c r="E60" s="341">
        <v>2.5586791923320553</v>
      </c>
      <c r="F60" s="341">
        <v>2.6053238753690811</v>
      </c>
      <c r="G60" s="341">
        <v>2.628596057575459</v>
      </c>
      <c r="H60" s="341">
        <v>2.7989753313218939</v>
      </c>
      <c r="I60" s="341">
        <v>3.0021156773211564</v>
      </c>
      <c r="J60" s="341">
        <v>2.9943735831465332</v>
      </c>
      <c r="K60" s="341">
        <v>3.0492459581356299</v>
      </c>
      <c r="L60" s="341">
        <v>3.2342008151525645</v>
      </c>
      <c r="M60" s="341">
        <v>3.3151362121344983</v>
      </c>
      <c r="N60" s="341">
        <v>3.5067993772950139</v>
      </c>
      <c r="O60" s="341">
        <v>3.6575398171382529</v>
      </c>
      <c r="P60" s="341">
        <v>3.9491028369566172</v>
      </c>
      <c r="Q60" s="341">
        <v>4.694051392876248</v>
      </c>
      <c r="R60" s="341">
        <v>5.3835146555694076</v>
      </c>
      <c r="S60" s="341">
        <v>5.929047601004231</v>
      </c>
      <c r="T60" s="341">
        <v>6.7082197841284872</v>
      </c>
      <c r="U60" s="341">
        <v>7.3297506746978005</v>
      </c>
      <c r="V60" s="341">
        <v>7.6764336178166266</v>
      </c>
      <c r="W60" s="341">
        <v>8.6233737103091297</v>
      </c>
      <c r="X60" s="341">
        <v>9.1408486595053677</v>
      </c>
      <c r="Y60" s="341">
        <v>10.014682991049277</v>
      </c>
    </row>
    <row r="61" spans="1:25" s="308" customFormat="1" ht="12.75" customHeight="1" x14ac:dyDescent="0.2">
      <c r="A61" s="315" t="s">
        <v>947</v>
      </c>
      <c r="B61" s="341">
        <v>0</v>
      </c>
      <c r="C61" s="341">
        <v>0</v>
      </c>
      <c r="D61" s="341">
        <v>0</v>
      </c>
      <c r="E61" s="341">
        <v>0</v>
      </c>
      <c r="F61" s="341">
        <v>0</v>
      </c>
      <c r="G61" s="341">
        <v>0</v>
      </c>
      <c r="H61" s="341">
        <v>0</v>
      </c>
      <c r="I61" s="341">
        <v>0</v>
      </c>
      <c r="J61" s="341">
        <v>0</v>
      </c>
      <c r="K61" s="341">
        <v>0</v>
      </c>
      <c r="L61" s="341">
        <v>0</v>
      </c>
      <c r="M61" s="341">
        <v>0</v>
      </c>
      <c r="N61" s="341">
        <v>0</v>
      </c>
      <c r="O61" s="341">
        <v>0</v>
      </c>
      <c r="P61" s="341">
        <v>0</v>
      </c>
      <c r="Q61" s="341">
        <v>0</v>
      </c>
      <c r="R61" s="341">
        <v>0</v>
      </c>
      <c r="S61" s="341">
        <v>0</v>
      </c>
      <c r="T61" s="341">
        <v>0</v>
      </c>
      <c r="U61" s="341">
        <v>0</v>
      </c>
      <c r="V61" s="341">
        <v>0</v>
      </c>
      <c r="W61" s="341">
        <v>0</v>
      </c>
      <c r="X61" s="341">
        <v>0</v>
      </c>
      <c r="Y61" s="341">
        <v>0</v>
      </c>
    </row>
    <row r="62" spans="1:25" s="308" customFormat="1" ht="10.5" customHeight="1" x14ac:dyDescent="0.2">
      <c r="A62" s="313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33"/>
      <c r="Q62" s="333"/>
      <c r="R62" s="333"/>
      <c r="S62" s="333"/>
      <c r="T62" s="333"/>
      <c r="U62" s="333"/>
      <c r="V62" s="333"/>
      <c r="W62" s="333"/>
      <c r="X62" s="333"/>
      <c r="Y62" s="333" t="s">
        <v>531</v>
      </c>
    </row>
    <row r="63" spans="1:25" s="308" customFormat="1" ht="25.15" customHeight="1" x14ac:dyDescent="0.2">
      <c r="A63" s="293" t="str">
        <f>CONCATENATE(A1, ", continued")</f>
        <v>Table 9b    Marshall Islands: Balance of payments (detail), FY2004-FY2018, continued</v>
      </c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</row>
    <row r="64" spans="1:25" s="332" customFormat="1" ht="18.75" customHeight="1" x14ac:dyDescent="0.2">
      <c r="A64" s="265" t="s">
        <v>344</v>
      </c>
      <c r="B64" s="342" t="str">
        <f t="shared" ref="B64:V64" si="0">B2</f>
        <v>FY1995</v>
      </c>
      <c r="C64" s="342" t="str">
        <f t="shared" si="0"/>
        <v>FY1996</v>
      </c>
      <c r="D64" s="342" t="str">
        <f t="shared" si="0"/>
        <v>FY1997</v>
      </c>
      <c r="E64" s="342" t="str">
        <f t="shared" si="0"/>
        <v>FY1998</v>
      </c>
      <c r="F64" s="342" t="str">
        <f t="shared" si="0"/>
        <v>FY1999</v>
      </c>
      <c r="G64" s="342" t="str">
        <f t="shared" si="0"/>
        <v>FY2000</v>
      </c>
      <c r="H64" s="342" t="str">
        <f t="shared" si="0"/>
        <v>FY2001</v>
      </c>
      <c r="I64" s="342" t="str">
        <f t="shared" si="0"/>
        <v>FY2002</v>
      </c>
      <c r="J64" s="342" t="str">
        <f t="shared" si="0"/>
        <v>FY2003</v>
      </c>
      <c r="K64" s="342" t="str">
        <f t="shared" si="0"/>
        <v>FY2004</v>
      </c>
      <c r="L64" s="342" t="str">
        <f t="shared" si="0"/>
        <v>FY2005</v>
      </c>
      <c r="M64" s="342" t="str">
        <f t="shared" si="0"/>
        <v>FY2006</v>
      </c>
      <c r="N64" s="342" t="str">
        <f t="shared" si="0"/>
        <v>FY2007</v>
      </c>
      <c r="O64" s="342" t="str">
        <f t="shared" si="0"/>
        <v>FY2008</v>
      </c>
      <c r="P64" s="342" t="str">
        <f t="shared" si="0"/>
        <v>FY2009</v>
      </c>
      <c r="Q64" s="342" t="str">
        <f t="shared" si="0"/>
        <v>FY2010</v>
      </c>
      <c r="R64" s="342" t="str">
        <f t="shared" si="0"/>
        <v>FY2011</v>
      </c>
      <c r="S64" s="342" t="str">
        <f t="shared" si="0"/>
        <v>FY2012</v>
      </c>
      <c r="T64" s="342" t="str">
        <f t="shared" si="0"/>
        <v>FY2013</v>
      </c>
      <c r="U64" s="342" t="str">
        <f t="shared" si="0"/>
        <v>FY2014</v>
      </c>
      <c r="V64" s="342" t="str">
        <f t="shared" si="0"/>
        <v>FY2015</v>
      </c>
      <c r="W64" s="342" t="str">
        <f t="shared" ref="W64:X64" si="1">W2</f>
        <v>FY2016</v>
      </c>
      <c r="X64" s="342" t="str">
        <f t="shared" si="1"/>
        <v>FY2017</v>
      </c>
      <c r="Y64" s="342" t="str">
        <f t="shared" ref="Y64" si="2">Y2</f>
        <v>FY2018</v>
      </c>
    </row>
    <row r="65" spans="1:25" s="310" customFormat="1" ht="18" customHeight="1" x14ac:dyDescent="0.2">
      <c r="A65" s="310" t="s">
        <v>418</v>
      </c>
      <c r="B65" s="339">
        <v>28.544537000000002</v>
      </c>
      <c r="C65" s="339">
        <v>72.871282999999991</v>
      </c>
      <c r="D65" s="339">
        <v>28.219876000000003</v>
      </c>
      <c r="E65" s="339">
        <v>29.096918000000002</v>
      </c>
      <c r="F65" s="339">
        <v>28.194851000000003</v>
      </c>
      <c r="G65" s="339">
        <v>28.224100000000004</v>
      </c>
      <c r="H65" s="339">
        <v>28.579710000000002</v>
      </c>
      <c r="I65" s="339">
        <v>20.600518999999998</v>
      </c>
      <c r="J65" s="339">
        <v>19.239332999999998</v>
      </c>
      <c r="K65" s="339">
        <v>-17.641452092910768</v>
      </c>
      <c r="L65" s="339">
        <v>12.252640635131836</v>
      </c>
      <c r="M65" s="339">
        <v>29.28047673904419</v>
      </c>
      <c r="N65" s="339">
        <v>31.901918473999025</v>
      </c>
      <c r="O65" s="339">
        <v>32.005437772583008</v>
      </c>
      <c r="P65" s="339">
        <v>29.923857131958009</v>
      </c>
      <c r="Q65" s="339">
        <v>26.572830036987305</v>
      </c>
      <c r="R65" s="339">
        <v>21.94159181375122</v>
      </c>
      <c r="S65" s="339">
        <v>15.98287927819824</v>
      </c>
      <c r="T65" s="339">
        <v>23.310195385620119</v>
      </c>
      <c r="U65" s="339">
        <v>16.993138133483889</v>
      </c>
      <c r="V65" s="339">
        <v>16.065942868164061</v>
      </c>
      <c r="W65" s="339">
        <v>18.331990161331177</v>
      </c>
      <c r="X65" s="339">
        <v>20.06536837008667</v>
      </c>
      <c r="Y65" s="339">
        <v>16.459487676177979</v>
      </c>
    </row>
    <row r="66" spans="1:25" s="308" customFormat="1" ht="19.5" customHeight="1" x14ac:dyDescent="0.2">
      <c r="A66" s="308" t="s">
        <v>419</v>
      </c>
      <c r="B66" s="341">
        <v>28.544537000000002</v>
      </c>
      <c r="C66" s="341">
        <v>72.871282999999991</v>
      </c>
      <c r="D66" s="341">
        <v>28.219876000000003</v>
      </c>
      <c r="E66" s="341">
        <v>29.096918000000002</v>
      </c>
      <c r="F66" s="341">
        <v>28.194851000000003</v>
      </c>
      <c r="G66" s="341">
        <v>28.224100000000004</v>
      </c>
      <c r="H66" s="341">
        <v>28.579710000000002</v>
      </c>
      <c r="I66" s="341">
        <v>20.600518999999998</v>
      </c>
      <c r="J66" s="341">
        <v>19.239332999999998</v>
      </c>
      <c r="K66" s="341">
        <v>7.3585479070892337</v>
      </c>
      <c r="L66" s="341">
        <v>14.752640635131836</v>
      </c>
      <c r="M66" s="341">
        <v>31.78047673904419</v>
      </c>
      <c r="N66" s="341">
        <v>31.901918473999025</v>
      </c>
      <c r="O66" s="341">
        <v>32.005437772583008</v>
      </c>
      <c r="P66" s="341">
        <v>29.923857131958009</v>
      </c>
      <c r="Q66" s="341">
        <v>26.572830036987305</v>
      </c>
      <c r="R66" s="341">
        <v>23.160788813751221</v>
      </c>
      <c r="S66" s="341">
        <v>16.98287927819824</v>
      </c>
      <c r="T66" s="341">
        <v>23.310195385620119</v>
      </c>
      <c r="U66" s="341">
        <v>16.993138133483889</v>
      </c>
      <c r="V66" s="341">
        <v>16.065942868164061</v>
      </c>
      <c r="W66" s="341">
        <v>18.331990161331177</v>
      </c>
      <c r="X66" s="341">
        <v>20.06536837008667</v>
      </c>
      <c r="Y66" s="341">
        <v>16.459487676177979</v>
      </c>
    </row>
    <row r="67" spans="1:25" s="308" customFormat="1" ht="12.75" customHeight="1" x14ac:dyDescent="0.2">
      <c r="A67" s="313" t="s">
        <v>539</v>
      </c>
      <c r="B67" s="341">
        <v>22.220839999999999</v>
      </c>
      <c r="C67" s="341">
        <v>27.60324</v>
      </c>
      <c r="D67" s="341">
        <v>22.848690000000001</v>
      </c>
      <c r="E67" s="341">
        <v>23.501135999999999</v>
      </c>
      <c r="F67" s="341">
        <v>22.951516999999999</v>
      </c>
      <c r="G67" s="341">
        <v>23.024100000000001</v>
      </c>
      <c r="H67" s="341">
        <v>23.379709999999999</v>
      </c>
      <c r="I67" s="341">
        <v>19.300519000000001</v>
      </c>
      <c r="J67" s="341">
        <v>19.239332999999998</v>
      </c>
      <c r="K67" s="341">
        <v>2.4513471126556396</v>
      </c>
      <c r="L67" s="341">
        <v>4.716519832611084</v>
      </c>
      <c r="M67" s="341">
        <v>9.4965887069702148</v>
      </c>
      <c r="N67" s="341">
        <v>16.582664489746094</v>
      </c>
      <c r="O67" s="341">
        <v>11.28952693939209</v>
      </c>
      <c r="P67" s="341">
        <v>13.218273162841797</v>
      </c>
      <c r="Q67" s="341">
        <v>13.307974815368652</v>
      </c>
      <c r="R67" s="341">
        <v>11.950845718383789</v>
      </c>
      <c r="S67" s="341">
        <v>5.3730630874633789</v>
      </c>
      <c r="T67" s="341">
        <v>4.2465481758117676</v>
      </c>
      <c r="U67" s="341">
        <v>1.9012570381164551</v>
      </c>
      <c r="V67" s="341">
        <v>2.6458649635314941</v>
      </c>
      <c r="W67" s="341">
        <v>3.8073570728302002</v>
      </c>
      <c r="X67" s="341">
        <v>11.241986274719238</v>
      </c>
      <c r="Y67" s="341">
        <v>8.2467765808105469</v>
      </c>
    </row>
    <row r="68" spans="1:25" s="308" customFormat="1" ht="12.75" customHeight="1" x14ac:dyDescent="0.2">
      <c r="A68" s="315" t="s">
        <v>540</v>
      </c>
      <c r="B68" s="341">
        <v>5.2000000000000011</v>
      </c>
      <c r="C68" s="341">
        <v>44.900000000000006</v>
      </c>
      <c r="D68" s="341">
        <v>5.2000000000000011</v>
      </c>
      <c r="E68" s="341">
        <v>5.2000000000000011</v>
      </c>
      <c r="F68" s="341">
        <v>5.2000000000000011</v>
      </c>
      <c r="G68" s="341">
        <v>5.2000000000000011</v>
      </c>
      <c r="H68" s="341">
        <v>5.2000000000000011</v>
      </c>
      <c r="I68" s="341">
        <v>1.3000000000000003</v>
      </c>
      <c r="J68" s="341">
        <v>0</v>
      </c>
      <c r="K68" s="341">
        <v>0</v>
      </c>
      <c r="L68" s="341">
        <v>1.78</v>
      </c>
      <c r="M68" s="341">
        <v>1.76</v>
      </c>
      <c r="N68" s="341">
        <v>1.76</v>
      </c>
      <c r="O68" s="341">
        <v>0</v>
      </c>
      <c r="P68" s="341">
        <v>0</v>
      </c>
      <c r="Q68" s="341">
        <v>0</v>
      </c>
      <c r="R68" s="341">
        <v>0</v>
      </c>
      <c r="S68" s="341">
        <v>0</v>
      </c>
      <c r="T68" s="341">
        <v>0</v>
      </c>
      <c r="U68" s="341">
        <v>0</v>
      </c>
      <c r="V68" s="341">
        <v>0</v>
      </c>
      <c r="W68" s="341">
        <v>0</v>
      </c>
      <c r="X68" s="341">
        <v>0</v>
      </c>
      <c r="Y68" s="341">
        <v>0</v>
      </c>
    </row>
    <row r="69" spans="1:25" s="308" customFormat="1" ht="12.75" customHeight="1" x14ac:dyDescent="0.2">
      <c r="A69" s="313" t="s">
        <v>487</v>
      </c>
      <c r="B69" s="341">
        <v>1.1236969999999999</v>
      </c>
      <c r="C69" s="341">
        <v>0.36804300000000001</v>
      </c>
      <c r="D69" s="341">
        <v>0.171186</v>
      </c>
      <c r="E69" s="341">
        <v>0.39578200000000002</v>
      </c>
      <c r="F69" s="341">
        <v>4.3333999999999998E-2</v>
      </c>
      <c r="G69" s="341">
        <v>0</v>
      </c>
      <c r="H69" s="341">
        <v>0</v>
      </c>
      <c r="I69" s="341">
        <v>0</v>
      </c>
      <c r="J69" s="341">
        <v>0</v>
      </c>
      <c r="K69" s="341">
        <v>4.907200794433594</v>
      </c>
      <c r="L69" s="341">
        <v>8.2561208025207531</v>
      </c>
      <c r="M69" s="341">
        <v>20.523888032073973</v>
      </c>
      <c r="N69" s="341">
        <v>13.55925398425293</v>
      </c>
      <c r="O69" s="341">
        <v>20.715910833190918</v>
      </c>
      <c r="P69" s="341">
        <v>16.705583969116212</v>
      </c>
      <c r="Q69" s="341">
        <v>13.264855221618653</v>
      </c>
      <c r="R69" s="341">
        <v>11.209943095367432</v>
      </c>
      <c r="S69" s="341">
        <v>11.609816190734863</v>
      </c>
      <c r="T69" s="341">
        <v>19.063647209808352</v>
      </c>
      <c r="U69" s="341">
        <v>15.091881095367432</v>
      </c>
      <c r="V69" s="341">
        <v>13.420077904632569</v>
      </c>
      <c r="W69" s="341">
        <v>14.524633088500977</v>
      </c>
      <c r="X69" s="341">
        <v>8.8233820953674318</v>
      </c>
      <c r="Y69" s="341">
        <v>8.2127110953674318</v>
      </c>
    </row>
    <row r="70" spans="1:25" s="308" customFormat="1" ht="19.5" customHeight="1" x14ac:dyDescent="0.2">
      <c r="A70" s="308" t="s">
        <v>420</v>
      </c>
      <c r="B70" s="341">
        <v>0</v>
      </c>
      <c r="C70" s="341">
        <v>0</v>
      </c>
      <c r="D70" s="341">
        <v>0</v>
      </c>
      <c r="E70" s="341">
        <v>0</v>
      </c>
      <c r="F70" s="341">
        <v>0</v>
      </c>
      <c r="G70" s="341">
        <v>0</v>
      </c>
      <c r="H70" s="341">
        <v>0</v>
      </c>
      <c r="I70" s="341">
        <v>0</v>
      </c>
      <c r="J70" s="341">
        <v>0</v>
      </c>
      <c r="K70" s="341">
        <v>25</v>
      </c>
      <c r="L70" s="341">
        <v>2.5</v>
      </c>
      <c r="M70" s="341">
        <v>2.5</v>
      </c>
      <c r="N70" s="341">
        <v>0</v>
      </c>
      <c r="O70" s="341">
        <v>0</v>
      </c>
      <c r="P70" s="341">
        <v>0</v>
      </c>
      <c r="Q70" s="341">
        <v>0</v>
      </c>
      <c r="R70" s="341">
        <v>1.2191970000000001</v>
      </c>
      <c r="S70" s="341">
        <v>1</v>
      </c>
      <c r="T70" s="341">
        <v>0</v>
      </c>
      <c r="U70" s="341">
        <v>0</v>
      </c>
      <c r="V70" s="341">
        <v>0</v>
      </c>
      <c r="W70" s="341">
        <v>0</v>
      </c>
      <c r="X70" s="341">
        <v>0</v>
      </c>
      <c r="Y70" s="341">
        <v>0</v>
      </c>
    </row>
    <row r="71" spans="1:25" s="310" customFormat="1" ht="18" customHeight="1" x14ac:dyDescent="0.2">
      <c r="A71" s="310" t="s">
        <v>488</v>
      </c>
      <c r="B71" s="339">
        <v>10.706004786172059</v>
      </c>
      <c r="C71" s="339">
        <v>44.557036644188017</v>
      </c>
      <c r="D71" s="339">
        <v>17.951136469897225</v>
      </c>
      <c r="E71" s="339">
        <v>20.239153725614489</v>
      </c>
      <c r="F71" s="339">
        <v>17.727288834141167</v>
      </c>
      <c r="G71" s="339">
        <v>15.804761183082942</v>
      </c>
      <c r="H71" s="339">
        <v>25.603860033517019</v>
      </c>
      <c r="I71" s="339">
        <v>32.646687073100168</v>
      </c>
      <c r="J71" s="339">
        <v>22.411648202992705</v>
      </c>
      <c r="K71" s="339">
        <v>-9.0165325918030703</v>
      </c>
      <c r="L71" s="339">
        <v>23.314608909081738</v>
      </c>
      <c r="M71" s="339">
        <v>28.057185134533789</v>
      </c>
      <c r="N71" s="339">
        <v>37.75877773793475</v>
      </c>
      <c r="O71" s="339">
        <v>33.175690771589956</v>
      </c>
      <c r="P71" s="339">
        <v>14.322496333416588</v>
      </c>
      <c r="Q71" s="339">
        <v>2.5166900285229516</v>
      </c>
      <c r="R71" s="339">
        <v>23.712214702875659</v>
      </c>
      <c r="S71" s="339">
        <v>15.21096153855769</v>
      </c>
      <c r="T71" s="339">
        <v>11.649387616574757</v>
      </c>
      <c r="U71" s="339">
        <v>23.311686619568377</v>
      </c>
      <c r="V71" s="339">
        <v>47.856292598848071</v>
      </c>
      <c r="W71" s="339">
        <v>50.690890248540853</v>
      </c>
      <c r="X71" s="339">
        <v>36.092879744965956</v>
      </c>
      <c r="Y71" s="339">
        <v>30.877172352972664</v>
      </c>
    </row>
    <row r="72" spans="1:25" s="310" customFormat="1" ht="18" customHeight="1" x14ac:dyDescent="0.2">
      <c r="A72" s="310" t="s">
        <v>421</v>
      </c>
      <c r="B72" s="339">
        <v>29.276004725498794</v>
      </c>
      <c r="C72" s="339">
        <v>-44.450835957938175</v>
      </c>
      <c r="D72" s="339">
        <v>5.6097251943878854</v>
      </c>
      <c r="E72" s="339">
        <v>10.292970660229916</v>
      </c>
      <c r="F72" s="339">
        <v>-11.664902020676379</v>
      </c>
      <c r="G72" s="339">
        <v>-4.35301070403042</v>
      </c>
      <c r="H72" s="339">
        <v>-2.9319987844614808</v>
      </c>
      <c r="I72" s="339">
        <v>3.9119378106112315</v>
      </c>
      <c r="J72" s="339">
        <v>-12.645353054448497</v>
      </c>
      <c r="K72" s="339">
        <v>48.429219527858123</v>
      </c>
      <c r="L72" s="339">
        <v>0.99776430080866874</v>
      </c>
      <c r="M72" s="339">
        <v>26.871066517500797</v>
      </c>
      <c r="N72" s="339">
        <v>-0.39538770923476552</v>
      </c>
      <c r="O72" s="339">
        <v>22.252839727894045</v>
      </c>
      <c r="P72" s="339">
        <v>31.149467403205882</v>
      </c>
      <c r="Q72" s="339">
        <v>35.368518557318083</v>
      </c>
      <c r="R72" s="339">
        <v>21.262214461440408</v>
      </c>
      <c r="S72" s="339">
        <v>17.241866582550522</v>
      </c>
      <c r="T72" s="339">
        <v>28.994660290872147</v>
      </c>
      <c r="U72" s="339">
        <v>6.1984414568967914</v>
      </c>
      <c r="V72" s="339">
        <v>-3.7298149555005438</v>
      </c>
      <c r="W72" s="339">
        <v>-9.46455664042875</v>
      </c>
      <c r="X72" s="339">
        <v>-11.720905739029714</v>
      </c>
      <c r="Y72" s="339">
        <v>20.026503849717429</v>
      </c>
    </row>
    <row r="73" spans="1:25" s="312" customFormat="1" ht="19.5" customHeight="1" x14ac:dyDescent="0.2">
      <c r="A73" s="312" t="s">
        <v>422</v>
      </c>
      <c r="B73" s="340">
        <v>0.66496162462395991</v>
      </c>
      <c r="C73" s="340">
        <v>0.6983706218588045</v>
      </c>
      <c r="D73" s="340">
        <v>0.72092281416982029</v>
      </c>
      <c r="E73" s="340">
        <v>0.71769816740371728</v>
      </c>
      <c r="F73" s="340">
        <v>3.7313674748225867</v>
      </c>
      <c r="G73" s="340">
        <v>0.76246909552064568</v>
      </c>
      <c r="H73" s="340">
        <v>0.75695228203683307</v>
      </c>
      <c r="I73" s="340">
        <v>0.85903983225625669</v>
      </c>
      <c r="J73" s="340">
        <v>-1.114704989011079</v>
      </c>
      <c r="K73" s="340">
        <v>1.2078415518867855</v>
      </c>
      <c r="L73" s="340">
        <v>3.3549143008086735</v>
      </c>
      <c r="M73" s="340">
        <v>-0.96974691499920462</v>
      </c>
      <c r="N73" s="340">
        <v>7.0982649574318826</v>
      </c>
      <c r="O73" s="340">
        <v>5.8089453945607303</v>
      </c>
      <c r="P73" s="340">
        <v>14.822739913205886</v>
      </c>
      <c r="Q73" s="340">
        <v>40.917227244755573</v>
      </c>
      <c r="R73" s="340">
        <v>8.4276143301247863</v>
      </c>
      <c r="S73" s="340">
        <v>4.7106557910441129</v>
      </c>
      <c r="T73" s="340">
        <v>6.9861383621654216</v>
      </c>
      <c r="U73" s="340">
        <v>4.7295038126297264</v>
      </c>
      <c r="V73" s="340">
        <v>4.1409623783940406</v>
      </c>
      <c r="W73" s="340">
        <v>5.4328512070712565</v>
      </c>
      <c r="X73" s="340">
        <v>6.5759138909703125</v>
      </c>
      <c r="Y73" s="340">
        <v>7.2832441922174063</v>
      </c>
    </row>
    <row r="74" spans="1:25" s="308" customFormat="1" ht="12.75" customHeight="1" x14ac:dyDescent="0.2">
      <c r="A74" s="313" t="s">
        <v>505</v>
      </c>
      <c r="B74" s="341">
        <v>0</v>
      </c>
      <c r="C74" s="341">
        <v>0</v>
      </c>
      <c r="D74" s="341">
        <v>0</v>
      </c>
      <c r="E74" s="341">
        <v>0</v>
      </c>
      <c r="F74" s="341">
        <v>0</v>
      </c>
      <c r="G74" s="341">
        <v>0</v>
      </c>
      <c r="H74" s="341">
        <v>0</v>
      </c>
      <c r="I74" s="341">
        <v>0</v>
      </c>
      <c r="J74" s="341">
        <v>0</v>
      </c>
      <c r="K74" s="341">
        <v>0</v>
      </c>
      <c r="L74" s="341">
        <v>0</v>
      </c>
      <c r="M74" s="341">
        <v>-2.94</v>
      </c>
      <c r="N74" s="341">
        <v>0</v>
      </c>
      <c r="O74" s="341">
        <v>0</v>
      </c>
      <c r="P74" s="341">
        <v>0</v>
      </c>
      <c r="Q74" s="341">
        <v>0</v>
      </c>
      <c r="R74" s="341">
        <v>0</v>
      </c>
      <c r="S74" s="341">
        <v>0</v>
      </c>
      <c r="T74" s="341">
        <v>0</v>
      </c>
      <c r="U74" s="341">
        <v>0</v>
      </c>
      <c r="V74" s="341">
        <v>0</v>
      </c>
      <c r="W74" s="341">
        <v>0</v>
      </c>
      <c r="X74" s="341">
        <v>0</v>
      </c>
      <c r="Y74" s="341">
        <v>0</v>
      </c>
    </row>
    <row r="75" spans="1:25" s="308" customFormat="1" ht="12.75" customHeight="1" x14ac:dyDescent="0.2">
      <c r="A75" s="313" t="s">
        <v>506</v>
      </c>
      <c r="B75" s="341">
        <v>0.66496162462395991</v>
      </c>
      <c r="C75" s="341">
        <v>0.6983706218588045</v>
      </c>
      <c r="D75" s="341">
        <v>0.72092281416982029</v>
      </c>
      <c r="E75" s="341">
        <v>0.71769816740371728</v>
      </c>
      <c r="F75" s="341">
        <v>3.7313674748225867</v>
      </c>
      <c r="G75" s="341">
        <v>0.76246909552064568</v>
      </c>
      <c r="H75" s="341">
        <v>0.75695228203683307</v>
      </c>
      <c r="I75" s="341">
        <v>0.85903983225625669</v>
      </c>
      <c r="J75" s="341">
        <v>-1.114704989011079</v>
      </c>
      <c r="K75" s="341">
        <v>1.2078415518867855</v>
      </c>
      <c r="L75" s="341">
        <v>3.3549143008086735</v>
      </c>
      <c r="M75" s="341">
        <v>1.9702530850007953</v>
      </c>
      <c r="N75" s="341">
        <v>7.0982649574318826</v>
      </c>
      <c r="O75" s="341">
        <v>5.8089453945607303</v>
      </c>
      <c r="P75" s="341">
        <v>14.822739913205886</v>
      </c>
      <c r="Q75" s="341">
        <v>40.917227244755573</v>
      </c>
      <c r="R75" s="341">
        <v>8.4276143301247863</v>
      </c>
      <c r="S75" s="341">
        <v>4.7106557910441129</v>
      </c>
      <c r="T75" s="341">
        <v>6.9861383621654216</v>
      </c>
      <c r="U75" s="341">
        <v>4.7295038126297264</v>
      </c>
      <c r="V75" s="341">
        <v>4.1409623783940406</v>
      </c>
      <c r="W75" s="341">
        <v>5.4328512070712565</v>
      </c>
      <c r="X75" s="341">
        <v>6.5759138909703125</v>
      </c>
      <c r="Y75" s="341">
        <v>7.2832441922174063</v>
      </c>
    </row>
    <row r="76" spans="1:25" s="312" customFormat="1" ht="19.5" customHeight="1" x14ac:dyDescent="0.2">
      <c r="A76" s="312" t="s">
        <v>489</v>
      </c>
      <c r="B76" s="340">
        <v>24.447516046533167</v>
      </c>
      <c r="C76" s="340">
        <v>-44.67752774979698</v>
      </c>
      <c r="D76" s="340">
        <v>-5.2919289522069324</v>
      </c>
      <c r="E76" s="340">
        <v>-5.7036322447487997</v>
      </c>
      <c r="F76" s="340">
        <v>-18.434284495498964</v>
      </c>
      <c r="G76" s="340">
        <v>-4.1622107253086433</v>
      </c>
      <c r="H76" s="340">
        <v>-13.644554157407406</v>
      </c>
      <c r="I76" s="340">
        <v>2.7430684646464654</v>
      </c>
      <c r="J76" s="340">
        <v>-4.9420849891892153</v>
      </c>
      <c r="K76" s="340">
        <v>49.711591746764974</v>
      </c>
      <c r="L76" s="340">
        <v>3.0564873333333358</v>
      </c>
      <c r="M76" s="340">
        <v>21.739709333333334</v>
      </c>
      <c r="N76" s="340">
        <v>-2.3702319999999979</v>
      </c>
      <c r="O76" s="340">
        <v>17.305806333333333</v>
      </c>
      <c r="P76" s="340">
        <v>12.199229769999999</v>
      </c>
      <c r="Q76" s="340">
        <v>7.3256362100000043</v>
      </c>
      <c r="R76" s="340">
        <v>15.269483000000006</v>
      </c>
      <c r="S76" s="340">
        <v>6.9141879999999958</v>
      </c>
      <c r="T76" s="340">
        <v>10.637732239999997</v>
      </c>
      <c r="U76" s="340">
        <v>16.863100759999998</v>
      </c>
      <c r="V76" s="340">
        <v>20.255781420000002</v>
      </c>
      <c r="W76" s="340">
        <v>17.578917739999994</v>
      </c>
      <c r="X76" s="340">
        <v>7.9108918399999943</v>
      </c>
      <c r="Y76" s="340">
        <v>11.503275000000004</v>
      </c>
    </row>
    <row r="77" spans="1:25" s="308" customFormat="1" ht="12.75" customHeight="1" x14ac:dyDescent="0.2">
      <c r="A77" s="315" t="s">
        <v>507</v>
      </c>
      <c r="B77" s="341">
        <v>9.1154230465331576</v>
      </c>
      <c r="C77" s="341">
        <v>-30.724373749796978</v>
      </c>
      <c r="D77" s="341">
        <v>8.6511720477930663</v>
      </c>
      <c r="E77" s="341">
        <v>9.9382537552511998</v>
      </c>
      <c r="F77" s="341">
        <v>8.9546345045010316</v>
      </c>
      <c r="G77" s="341">
        <v>11.711192941358025</v>
      </c>
      <c r="H77" s="341">
        <v>8.8664658425925928</v>
      </c>
      <c r="I77" s="341">
        <v>2.7459392222222228</v>
      </c>
      <c r="J77" s="341">
        <v>-5.6971244134316406</v>
      </c>
      <c r="K77" s="341">
        <v>49.094665746764974</v>
      </c>
      <c r="L77" s="341">
        <v>3.3327540000000022</v>
      </c>
      <c r="M77" s="341">
        <v>21.859776</v>
      </c>
      <c r="N77" s="341">
        <v>-0.89523199999999803</v>
      </c>
      <c r="O77" s="341">
        <v>17.914473000000001</v>
      </c>
      <c r="P77" s="341">
        <v>11.399229769999998</v>
      </c>
      <c r="Q77" s="341">
        <v>6.9256362100000048</v>
      </c>
      <c r="R77" s="341">
        <v>15.169483000000007</v>
      </c>
      <c r="S77" s="341">
        <v>6.6141879999999951</v>
      </c>
      <c r="T77" s="341">
        <v>10.761495999999998</v>
      </c>
      <c r="U77" s="341">
        <v>15.550336999999999</v>
      </c>
      <c r="V77" s="341">
        <v>19.587292000000001</v>
      </c>
      <c r="W77" s="341">
        <v>17.205845999999994</v>
      </c>
      <c r="X77" s="341">
        <v>9.226452999999994</v>
      </c>
      <c r="Y77" s="341">
        <v>11.250275000000004</v>
      </c>
    </row>
    <row r="78" spans="1:25" s="308" customFormat="1" ht="12.75" customHeight="1" x14ac:dyDescent="0.2">
      <c r="A78" s="338" t="s">
        <v>696</v>
      </c>
      <c r="B78" s="341">
        <v>0</v>
      </c>
      <c r="C78" s="341">
        <v>0</v>
      </c>
      <c r="D78" s="341">
        <v>0</v>
      </c>
      <c r="E78" s="341">
        <v>0</v>
      </c>
      <c r="F78" s="341">
        <v>0</v>
      </c>
      <c r="G78" s="341">
        <v>0</v>
      </c>
      <c r="H78" s="341">
        <v>0</v>
      </c>
      <c r="I78" s="341">
        <v>-17.5</v>
      </c>
      <c r="J78" s="341">
        <v>-16</v>
      </c>
      <c r="K78" s="341">
        <v>19.4557</v>
      </c>
      <c r="L78" s="341">
        <v>2.0030600000000001</v>
      </c>
      <c r="M78" s="341">
        <v>5.9254600000000002</v>
      </c>
      <c r="N78" s="341">
        <v>0</v>
      </c>
      <c r="O78" s="341">
        <v>0</v>
      </c>
      <c r="P78" s="341">
        <v>0</v>
      </c>
      <c r="Q78" s="341">
        <v>0</v>
      </c>
      <c r="R78" s="341">
        <v>0</v>
      </c>
      <c r="S78" s="341">
        <v>0</v>
      </c>
      <c r="T78" s="341">
        <v>0</v>
      </c>
      <c r="U78" s="341">
        <v>0</v>
      </c>
      <c r="V78" s="341">
        <v>0</v>
      </c>
      <c r="W78" s="341">
        <v>0</v>
      </c>
      <c r="X78" s="341">
        <v>0</v>
      </c>
      <c r="Y78" s="341">
        <v>0</v>
      </c>
    </row>
    <row r="79" spans="1:25" s="308" customFormat="1" ht="12.75" customHeight="1" x14ac:dyDescent="0.2">
      <c r="A79" s="338" t="s">
        <v>537</v>
      </c>
      <c r="B79" s="341">
        <v>9.1154230465331576</v>
      </c>
      <c r="C79" s="341">
        <v>-30.724373749796978</v>
      </c>
      <c r="D79" s="341">
        <v>8.6511720477930663</v>
      </c>
      <c r="E79" s="341">
        <v>9.9382537552511998</v>
      </c>
      <c r="F79" s="341">
        <v>8.9546345045010316</v>
      </c>
      <c r="G79" s="341">
        <v>11.711192941358025</v>
      </c>
      <c r="H79" s="341">
        <v>14.025608842592593</v>
      </c>
      <c r="I79" s="341">
        <v>20.011374222222223</v>
      </c>
      <c r="J79" s="341">
        <v>16.011227333333334</v>
      </c>
      <c r="K79" s="341">
        <v>32.749552999999999</v>
      </c>
      <c r="L79" s="341">
        <v>9.1548630000000024</v>
      </c>
      <c r="M79" s="341">
        <v>20.372212000000001</v>
      </c>
      <c r="N79" s="341">
        <v>5.8908410000000035</v>
      </c>
      <c r="O79" s="341">
        <v>10.279150000000001</v>
      </c>
      <c r="P79" s="341">
        <v>13.909894770000001</v>
      </c>
      <c r="Q79" s="341">
        <v>10.13645021</v>
      </c>
      <c r="R79" s="341">
        <v>14.014485000000001</v>
      </c>
      <c r="S79" s="341">
        <v>13.149367999999999</v>
      </c>
      <c r="T79" s="341">
        <v>13.162690999999999</v>
      </c>
      <c r="U79" s="341">
        <v>14.439318</v>
      </c>
      <c r="V79" s="341">
        <v>13.659521999999999</v>
      </c>
      <c r="W79" s="341">
        <v>13.541525999999999</v>
      </c>
      <c r="X79" s="341">
        <v>13.541525999999999</v>
      </c>
      <c r="Y79" s="341">
        <v>13.541525999999999</v>
      </c>
    </row>
    <row r="80" spans="1:25" s="308" customFormat="1" ht="12.75" customHeight="1" x14ac:dyDescent="0.2">
      <c r="A80" s="319" t="s">
        <v>508</v>
      </c>
      <c r="B80" s="341">
        <v>0</v>
      </c>
      <c r="C80" s="341">
        <v>0</v>
      </c>
      <c r="D80" s="341">
        <v>0</v>
      </c>
      <c r="E80" s="341">
        <v>0</v>
      </c>
      <c r="F80" s="341">
        <v>0</v>
      </c>
      <c r="G80" s="341">
        <v>0</v>
      </c>
      <c r="H80" s="341">
        <v>-5.1591430000000003</v>
      </c>
      <c r="I80" s="341">
        <v>0.23456499999999991</v>
      </c>
      <c r="J80" s="341">
        <v>-6.1719407467649745</v>
      </c>
      <c r="K80" s="341">
        <v>-3.5771352532350242</v>
      </c>
      <c r="L80" s="341">
        <v>-7.8105609999999999</v>
      </c>
      <c r="M80" s="341">
        <v>-4.7164440000000027</v>
      </c>
      <c r="N80" s="341">
        <v>-6.7491410000000016</v>
      </c>
      <c r="O80" s="341">
        <v>7.6369550000000004</v>
      </c>
      <c r="P80" s="341">
        <v>-2.6086790000000022</v>
      </c>
      <c r="Q80" s="341">
        <v>-3.2668879999999945</v>
      </c>
      <c r="R80" s="341">
        <v>1.1549980000000062</v>
      </c>
      <c r="S80" s="341">
        <v>-6.535180000000004</v>
      </c>
      <c r="T80" s="341">
        <v>-2.4011950000000013</v>
      </c>
      <c r="U80" s="341">
        <v>1.1110189999999989</v>
      </c>
      <c r="V80" s="341">
        <v>5.9277700000000024</v>
      </c>
      <c r="W80" s="341">
        <v>3.6643199999999965</v>
      </c>
      <c r="X80" s="341">
        <v>-4.3150730000000053</v>
      </c>
      <c r="Y80" s="341">
        <v>-2.2912509999999955</v>
      </c>
    </row>
    <row r="81" spans="1:25" s="308" customFormat="1" ht="12.75" customHeight="1" x14ac:dyDescent="0.2">
      <c r="A81" s="328" t="s">
        <v>256</v>
      </c>
      <c r="B81" s="341">
        <v>0</v>
      </c>
      <c r="C81" s="341">
        <v>0</v>
      </c>
      <c r="D81" s="341">
        <v>0</v>
      </c>
      <c r="E81" s="341">
        <v>0</v>
      </c>
      <c r="F81" s="341">
        <v>0</v>
      </c>
      <c r="G81" s="341">
        <v>0</v>
      </c>
      <c r="H81" s="341">
        <v>0</v>
      </c>
      <c r="I81" s="341">
        <v>0</v>
      </c>
      <c r="J81" s="341">
        <v>0.46358900000000003</v>
      </c>
      <c r="K81" s="341">
        <v>0.46654799999999996</v>
      </c>
      <c r="L81" s="341">
        <v>-1.4607999999999954E-2</v>
      </c>
      <c r="M81" s="341">
        <v>0.27854799999999996</v>
      </c>
      <c r="N81" s="341">
        <v>-3.6932000000000006E-2</v>
      </c>
      <c r="O81" s="341">
        <v>-1.6319999999999946E-3</v>
      </c>
      <c r="P81" s="341">
        <v>9.8014000000000004E-2</v>
      </c>
      <c r="Q81" s="341">
        <v>5.6073999999999999E-2</v>
      </c>
      <c r="R81" s="341">
        <v>0</v>
      </c>
      <c r="S81" s="341">
        <v>0</v>
      </c>
      <c r="T81" s="341">
        <v>0</v>
      </c>
      <c r="U81" s="341">
        <v>0</v>
      </c>
      <c r="V81" s="341">
        <v>0</v>
      </c>
      <c r="W81" s="341">
        <v>0</v>
      </c>
      <c r="X81" s="341">
        <v>0</v>
      </c>
      <c r="Y81" s="341">
        <v>0</v>
      </c>
    </row>
    <row r="82" spans="1:25" s="308" customFormat="1" ht="12.75" customHeight="1" x14ac:dyDescent="0.2">
      <c r="A82" s="313" t="s">
        <v>509</v>
      </c>
      <c r="B82" s="341">
        <v>15.332093000000009</v>
      </c>
      <c r="C82" s="341">
        <v>-13.953154</v>
      </c>
      <c r="D82" s="341">
        <v>-13.943100999999999</v>
      </c>
      <c r="E82" s="341">
        <v>-15.641886</v>
      </c>
      <c r="F82" s="341">
        <v>-27.388918999999998</v>
      </c>
      <c r="G82" s="341">
        <v>-15.873403666666668</v>
      </c>
      <c r="H82" s="341">
        <v>-22.511019999999998</v>
      </c>
      <c r="I82" s="341">
        <v>-2.8707575757578319E-3</v>
      </c>
      <c r="J82" s="341">
        <v>0.75503942424242521</v>
      </c>
      <c r="K82" s="341">
        <v>0.61692599999999942</v>
      </c>
      <c r="L82" s="341">
        <v>-0.27626666666666644</v>
      </c>
      <c r="M82" s="341">
        <v>-0.12006666666666677</v>
      </c>
      <c r="N82" s="341">
        <v>-1.4750000000000001</v>
      </c>
      <c r="O82" s="341">
        <v>-0.60866666666666669</v>
      </c>
      <c r="P82" s="341">
        <v>0.79999999999999982</v>
      </c>
      <c r="Q82" s="341">
        <v>0.39999999999999991</v>
      </c>
      <c r="R82" s="341">
        <v>0.10000000000000009</v>
      </c>
      <c r="S82" s="341">
        <v>0.30000000000000027</v>
      </c>
      <c r="T82" s="341">
        <v>-0.12376376000000056</v>
      </c>
      <c r="U82" s="341">
        <v>1.3127637600000006</v>
      </c>
      <c r="V82" s="341">
        <v>0.66848941999999933</v>
      </c>
      <c r="W82" s="341">
        <v>0.37307174000000032</v>
      </c>
      <c r="X82" s="341">
        <v>-1.3155611599999997</v>
      </c>
      <c r="Y82" s="341">
        <v>0.25300000000000011</v>
      </c>
    </row>
    <row r="83" spans="1:25" s="308" customFormat="1" ht="12.75" customHeight="1" x14ac:dyDescent="0.2">
      <c r="A83" s="319" t="s">
        <v>510</v>
      </c>
      <c r="B83" s="341">
        <v>-1.6</v>
      </c>
      <c r="C83" s="341">
        <v>0.35000000000000009</v>
      </c>
      <c r="D83" s="341">
        <v>0.79999999999999982</v>
      </c>
      <c r="E83" s="341">
        <v>0.46150000000000002</v>
      </c>
      <c r="F83" s="341">
        <v>-1.1309999999999998</v>
      </c>
      <c r="G83" s="341">
        <v>0.95233333333333281</v>
      </c>
      <c r="H83" s="341">
        <v>0.12807200000000041</v>
      </c>
      <c r="I83" s="341">
        <v>-2.8707575757578319E-3</v>
      </c>
      <c r="J83" s="341">
        <v>0.75503942424242521</v>
      </c>
      <c r="K83" s="341">
        <v>0.61692599999999942</v>
      </c>
      <c r="L83" s="341">
        <v>-0.27626666666666644</v>
      </c>
      <c r="M83" s="341">
        <v>-0.12006666666666677</v>
      </c>
      <c r="N83" s="341">
        <v>-1.4750000000000001</v>
      </c>
      <c r="O83" s="341">
        <v>-0.60866666666666669</v>
      </c>
      <c r="P83" s="341">
        <v>0.79999999999999982</v>
      </c>
      <c r="Q83" s="341">
        <v>0.39999999999999991</v>
      </c>
      <c r="R83" s="341">
        <v>0.10000000000000009</v>
      </c>
      <c r="S83" s="341">
        <v>0.30000000000000027</v>
      </c>
      <c r="T83" s="341">
        <v>-0.12376376000000056</v>
      </c>
      <c r="U83" s="341">
        <v>1.3127637600000006</v>
      </c>
      <c r="V83" s="341">
        <v>0.66848941999999933</v>
      </c>
      <c r="W83" s="341">
        <v>0.37307174000000032</v>
      </c>
      <c r="X83" s="341">
        <v>-1.3155611599999997</v>
      </c>
      <c r="Y83" s="341">
        <v>0.25300000000000011</v>
      </c>
    </row>
    <row r="84" spans="1:25" s="308" customFormat="1" ht="12.75" customHeight="1" x14ac:dyDescent="0.2">
      <c r="A84" s="329" t="s">
        <v>511</v>
      </c>
      <c r="B84" s="341">
        <v>16.932093000000009</v>
      </c>
      <c r="C84" s="341">
        <v>-14.303153999999999</v>
      </c>
      <c r="D84" s="341">
        <v>-14.743100999999999</v>
      </c>
      <c r="E84" s="341">
        <v>-16.103386</v>
      </c>
      <c r="F84" s="341">
        <v>-26.257918999999998</v>
      </c>
      <c r="G84" s="341">
        <v>-16.825737</v>
      </c>
      <c r="H84" s="341">
        <v>-22.639091999999998</v>
      </c>
      <c r="I84" s="341">
        <v>0</v>
      </c>
      <c r="J84" s="341">
        <v>0</v>
      </c>
      <c r="K84" s="341">
        <v>0</v>
      </c>
      <c r="L84" s="341">
        <v>0</v>
      </c>
      <c r="M84" s="341">
        <v>0</v>
      </c>
      <c r="N84" s="341">
        <v>0</v>
      </c>
      <c r="O84" s="341">
        <v>0</v>
      </c>
      <c r="P84" s="341">
        <v>0</v>
      </c>
      <c r="Q84" s="341">
        <v>0</v>
      </c>
      <c r="R84" s="341">
        <v>0</v>
      </c>
      <c r="S84" s="341">
        <v>0</v>
      </c>
      <c r="T84" s="341">
        <v>0</v>
      </c>
      <c r="U84" s="341">
        <v>0</v>
      </c>
      <c r="V84" s="341">
        <v>0</v>
      </c>
      <c r="W84" s="341">
        <v>0</v>
      </c>
      <c r="X84" s="341">
        <v>0</v>
      </c>
      <c r="Y84" s="341">
        <v>0</v>
      </c>
    </row>
    <row r="85" spans="1:25" s="312" customFormat="1" ht="19.5" customHeight="1" x14ac:dyDescent="0.2">
      <c r="A85" s="312" t="s">
        <v>490</v>
      </c>
      <c r="B85" s="340">
        <v>4.1635270543416656</v>
      </c>
      <c r="C85" s="340">
        <v>-0.47167882999999944</v>
      </c>
      <c r="D85" s="340">
        <v>10.180731332424998</v>
      </c>
      <c r="E85" s="340">
        <v>15.278904737574999</v>
      </c>
      <c r="F85" s="340">
        <v>3.0380149999999979</v>
      </c>
      <c r="G85" s="340">
        <v>-0.95326907424242258</v>
      </c>
      <c r="H85" s="340">
        <v>9.9556030909090918</v>
      </c>
      <c r="I85" s="340">
        <v>0.3098295137085092</v>
      </c>
      <c r="J85" s="340">
        <v>-6.588563076248203</v>
      </c>
      <c r="K85" s="340">
        <v>-2.4902137707936385</v>
      </c>
      <c r="L85" s="340">
        <v>-5.413637333333341</v>
      </c>
      <c r="M85" s="340">
        <v>6.101104099166669</v>
      </c>
      <c r="N85" s="340">
        <v>-5.1234206666666502</v>
      </c>
      <c r="O85" s="340">
        <v>-0.861912000000018</v>
      </c>
      <c r="P85" s="340">
        <v>4.1274977199999991</v>
      </c>
      <c r="Q85" s="340">
        <v>-12.874344897437496</v>
      </c>
      <c r="R85" s="340">
        <v>-2.4348828686843822</v>
      </c>
      <c r="S85" s="340">
        <v>5.617022791506411</v>
      </c>
      <c r="T85" s="340">
        <v>11.370789688706729</v>
      </c>
      <c r="U85" s="340">
        <v>-15.394163115732933</v>
      </c>
      <c r="V85" s="340">
        <v>-28.126558753894585</v>
      </c>
      <c r="W85" s="340">
        <v>-32.4763255875</v>
      </c>
      <c r="X85" s="340">
        <v>-26.207711470000021</v>
      </c>
      <c r="Y85" s="340">
        <v>1.2399846575000177</v>
      </c>
    </row>
    <row r="86" spans="1:25" s="308" customFormat="1" ht="12.75" customHeight="1" x14ac:dyDescent="0.2">
      <c r="A86" s="313" t="s">
        <v>507</v>
      </c>
      <c r="B86" s="341">
        <v>0.69999999999999896</v>
      </c>
      <c r="C86" s="341">
        <v>-2.3780000000000001</v>
      </c>
      <c r="D86" s="341">
        <v>1.2779999999999987</v>
      </c>
      <c r="E86" s="341">
        <v>0.67249999999999943</v>
      </c>
      <c r="F86" s="341">
        <v>-5.322499999999998</v>
      </c>
      <c r="G86" s="341">
        <v>-9.5562424242424235</v>
      </c>
      <c r="H86" s="341">
        <v>1.939109090909092</v>
      </c>
      <c r="I86" s="341">
        <v>-7.2406914862914888</v>
      </c>
      <c r="J86" s="341">
        <v>-9.9902481962482028</v>
      </c>
      <c r="K86" s="341">
        <v>-2.6771936507936402</v>
      </c>
      <c r="L86" s="341">
        <v>-2.6175333333333413</v>
      </c>
      <c r="M86" s="341">
        <v>-3.982533333333329</v>
      </c>
      <c r="N86" s="341">
        <v>-3.1690666666666516</v>
      </c>
      <c r="O86" s="341">
        <v>3.6443999999999832</v>
      </c>
      <c r="P86" s="341">
        <v>-6.5</v>
      </c>
      <c r="Q86" s="341">
        <v>-8.1999999999999957</v>
      </c>
      <c r="R86" s="341">
        <v>-0.10000000000000853</v>
      </c>
      <c r="S86" s="341">
        <v>9.8000000000000043</v>
      </c>
      <c r="T86" s="341">
        <v>9.6465430300000037</v>
      </c>
      <c r="U86" s="341">
        <v>-12.221638009999999</v>
      </c>
      <c r="V86" s="341">
        <v>-22.891601170000001</v>
      </c>
      <c r="W86" s="341">
        <v>-27.792740519999995</v>
      </c>
      <c r="X86" s="341">
        <v>-20.327563330000018</v>
      </c>
      <c r="Y86" s="341">
        <v>6.474000000000018</v>
      </c>
    </row>
    <row r="87" spans="1:25" s="308" customFormat="1" ht="12.75" customHeight="1" x14ac:dyDescent="0.2">
      <c r="A87" s="316" t="s">
        <v>512</v>
      </c>
      <c r="B87" s="341">
        <v>0.69999999999999896</v>
      </c>
      <c r="C87" s="341">
        <v>-2.3780000000000001</v>
      </c>
      <c r="D87" s="341">
        <v>1.2779999999999987</v>
      </c>
      <c r="E87" s="341">
        <v>0.67249999999999943</v>
      </c>
      <c r="F87" s="341">
        <v>-5.322499999999998</v>
      </c>
      <c r="G87" s="341">
        <v>-9.5562424242424235</v>
      </c>
      <c r="H87" s="341">
        <v>1.939109090909092</v>
      </c>
      <c r="I87" s="341">
        <v>-7.2406914862914888</v>
      </c>
      <c r="J87" s="341">
        <v>-9.9902481962482028</v>
      </c>
      <c r="K87" s="341">
        <v>-2.6771936507936402</v>
      </c>
      <c r="L87" s="341">
        <v>-2.6175333333333413</v>
      </c>
      <c r="M87" s="341">
        <v>-3.982533333333329</v>
      </c>
      <c r="N87" s="341">
        <v>-3.1690666666666516</v>
      </c>
      <c r="O87" s="341">
        <v>3.6443999999999832</v>
      </c>
      <c r="P87" s="341">
        <v>-6.5</v>
      </c>
      <c r="Q87" s="341">
        <v>-8.1999999999999957</v>
      </c>
      <c r="R87" s="341">
        <v>-0.10000000000000853</v>
      </c>
      <c r="S87" s="341">
        <v>9.8000000000000043</v>
      </c>
      <c r="T87" s="341">
        <v>9.6465430300000037</v>
      </c>
      <c r="U87" s="341">
        <v>-12.221638009999999</v>
      </c>
      <c r="V87" s="341">
        <v>-22.891601170000001</v>
      </c>
      <c r="W87" s="341">
        <v>-27.792740519999995</v>
      </c>
      <c r="X87" s="341">
        <v>-20.327563330000018</v>
      </c>
      <c r="Y87" s="341">
        <v>6.474000000000018</v>
      </c>
    </row>
    <row r="88" spans="1:25" s="308" customFormat="1" ht="12.75" customHeight="1" x14ac:dyDescent="0.2">
      <c r="A88" s="313" t="s">
        <v>509</v>
      </c>
      <c r="B88" s="341">
        <v>3.4635270543416663</v>
      </c>
      <c r="C88" s="341">
        <v>1.9063211700000007</v>
      </c>
      <c r="D88" s="341">
        <v>8.9027313324249988</v>
      </c>
      <c r="E88" s="341">
        <v>14.606404737575</v>
      </c>
      <c r="F88" s="341">
        <v>8.3605149999999959</v>
      </c>
      <c r="G88" s="341">
        <v>8.602973350000001</v>
      </c>
      <c r="H88" s="341">
        <v>8.0164939999999998</v>
      </c>
      <c r="I88" s="341">
        <v>7.550520999999998</v>
      </c>
      <c r="J88" s="341">
        <v>3.4016851200000002</v>
      </c>
      <c r="K88" s="341">
        <v>0.18697988000000199</v>
      </c>
      <c r="L88" s="341">
        <v>-2.7961040000000001</v>
      </c>
      <c r="M88" s="341">
        <v>10.083637432499998</v>
      </c>
      <c r="N88" s="341">
        <v>-1.9543539999999988</v>
      </c>
      <c r="O88" s="341">
        <v>-4.5063120000000012</v>
      </c>
      <c r="P88" s="341">
        <v>10.627497719999999</v>
      </c>
      <c r="Q88" s="341">
        <v>-4.6743448974375008</v>
      </c>
      <c r="R88" s="341">
        <v>-2.3348828686843737</v>
      </c>
      <c r="S88" s="341">
        <v>-4.1829772084935932</v>
      </c>
      <c r="T88" s="341">
        <v>1.7242466587067249</v>
      </c>
      <c r="U88" s="341">
        <v>-3.1725251057329347</v>
      </c>
      <c r="V88" s="341">
        <v>-5.2349575838945839</v>
      </c>
      <c r="W88" s="341">
        <v>-4.6835850675000028</v>
      </c>
      <c r="X88" s="341">
        <v>-5.8801481400000011</v>
      </c>
      <c r="Y88" s="341">
        <v>-5.2340153425000002</v>
      </c>
    </row>
    <row r="89" spans="1:25" s="308" customFormat="1" ht="12.75" customHeight="1" x14ac:dyDescent="0.2">
      <c r="A89" s="316" t="s">
        <v>425</v>
      </c>
      <c r="B89" s="341">
        <v>4.0503099999999996</v>
      </c>
      <c r="C89" s="341">
        <v>2.108222</v>
      </c>
      <c r="D89" s="341">
        <v>10.664339999999999</v>
      </c>
      <c r="E89" s="341">
        <v>7.9510009999999998</v>
      </c>
      <c r="F89" s="341">
        <v>3.3061040000000004</v>
      </c>
      <c r="G89" s="341">
        <v>9.0146359999999994</v>
      </c>
      <c r="H89" s="341">
        <v>9.2092320000000001</v>
      </c>
      <c r="I89" s="341">
        <v>9.2194319999999994</v>
      </c>
      <c r="J89" s="341">
        <v>4.8709811200000006</v>
      </c>
      <c r="K89" s="341">
        <v>1.716055880000001</v>
      </c>
      <c r="L89" s="341">
        <v>-1.3000859999999999</v>
      </c>
      <c r="M89" s="341">
        <v>0.30517799999999951</v>
      </c>
      <c r="N89" s="341">
        <v>-1.1999619999999993</v>
      </c>
      <c r="O89" s="341">
        <v>-1.0894140000000012</v>
      </c>
      <c r="P89" s="341">
        <v>-1.7560172800000002</v>
      </c>
      <c r="Q89" s="341">
        <v>-2.0695928974375</v>
      </c>
      <c r="R89" s="341">
        <v>7.8785941313156256</v>
      </c>
      <c r="S89" s="341">
        <v>-2.1828362084935939</v>
      </c>
      <c r="T89" s="341">
        <v>2.6908176587067256</v>
      </c>
      <c r="U89" s="341">
        <v>-2.3088991057329378</v>
      </c>
      <c r="V89" s="341">
        <v>-2.5057408913945842</v>
      </c>
      <c r="W89" s="341">
        <v>-2.3792620175000008</v>
      </c>
      <c r="X89" s="341">
        <v>-2.4924396175000019</v>
      </c>
      <c r="Y89" s="341">
        <v>-2.6006496625000004</v>
      </c>
    </row>
    <row r="90" spans="1:25" s="308" customFormat="1" ht="12.75" customHeight="1" x14ac:dyDescent="0.2">
      <c r="A90" s="316" t="s">
        <v>513</v>
      </c>
      <c r="B90" s="341">
        <v>-0.58678294565833311</v>
      </c>
      <c r="C90" s="341">
        <v>-0.20190082999999936</v>
      </c>
      <c r="D90" s="341">
        <v>-1.7616086675750002</v>
      </c>
      <c r="E90" s="341">
        <v>6.6554037375749999</v>
      </c>
      <c r="F90" s="341">
        <v>5.0544109999999964</v>
      </c>
      <c r="G90" s="341">
        <v>-0.4116626499999978</v>
      </c>
      <c r="H90" s="341">
        <v>-1.1927380000000007</v>
      </c>
      <c r="I90" s="341">
        <v>-1.6689110000000018</v>
      </c>
      <c r="J90" s="341">
        <v>-1.4692960000000004</v>
      </c>
      <c r="K90" s="341">
        <v>-1.529075999999999</v>
      </c>
      <c r="L90" s="341">
        <v>-1.4960180000000003</v>
      </c>
      <c r="M90" s="341">
        <v>9.7784594324999983</v>
      </c>
      <c r="N90" s="341">
        <v>-0.75439199999999951</v>
      </c>
      <c r="O90" s="341">
        <v>-3.4168979999999998</v>
      </c>
      <c r="P90" s="341">
        <v>12.383514999999999</v>
      </c>
      <c r="Q90" s="341">
        <v>-2.6047520000000008</v>
      </c>
      <c r="R90" s="341">
        <v>-10.213476999999999</v>
      </c>
      <c r="S90" s="341">
        <v>-2.0001409999999997</v>
      </c>
      <c r="T90" s="341">
        <v>-0.96657100000000074</v>
      </c>
      <c r="U90" s="341">
        <v>-0.86362599999999712</v>
      </c>
      <c r="V90" s="341">
        <v>-2.7292166924999997</v>
      </c>
      <c r="W90" s="341">
        <v>-2.3043230500000025</v>
      </c>
      <c r="X90" s="341">
        <v>-3.3877085224999997</v>
      </c>
      <c r="Y90" s="341">
        <v>-2.6333656799999998</v>
      </c>
    </row>
    <row r="91" spans="1:25" s="322" customFormat="1" ht="18" customHeight="1" x14ac:dyDescent="0.2">
      <c r="A91" s="324" t="s">
        <v>273</v>
      </c>
      <c r="B91" s="343">
        <v>-39.982009511670853</v>
      </c>
      <c r="C91" s="343">
        <v>-0.10620068624984214</v>
      </c>
      <c r="D91" s="343">
        <v>-23.56086166428511</v>
      </c>
      <c r="E91" s="343">
        <v>-30.532124385844405</v>
      </c>
      <c r="F91" s="343">
        <v>-6.0623868134647871</v>
      </c>
      <c r="G91" s="343">
        <v>-11.451750479052521</v>
      </c>
      <c r="H91" s="343">
        <v>-22.671861249055539</v>
      </c>
      <c r="I91" s="343">
        <v>-36.558624883711403</v>
      </c>
      <c r="J91" s="343">
        <v>-9.7662951485442075</v>
      </c>
      <c r="K91" s="343">
        <v>-39.412686936055053</v>
      </c>
      <c r="L91" s="343">
        <v>-24.312373209890406</v>
      </c>
      <c r="M91" s="343">
        <v>-54.928251652034589</v>
      </c>
      <c r="N91" s="343">
        <v>-37.363390028699982</v>
      </c>
      <c r="O91" s="343">
        <v>-55.428530499483998</v>
      </c>
      <c r="P91" s="343">
        <v>-45.47196373662247</v>
      </c>
      <c r="Q91" s="343">
        <v>-37.885208585841035</v>
      </c>
      <c r="R91" s="343">
        <v>-44.974429164316064</v>
      </c>
      <c r="S91" s="343">
        <v>-32.452828121108212</v>
      </c>
      <c r="T91" s="343">
        <v>-40.644047907446904</v>
      </c>
      <c r="U91" s="343">
        <v>-29.510128076465168</v>
      </c>
      <c r="V91" s="343">
        <v>-44.126477643347528</v>
      </c>
      <c r="W91" s="343">
        <v>-41.2263336081121</v>
      </c>
      <c r="X91" s="343">
        <v>-24.371974005936242</v>
      </c>
      <c r="Y91" s="343">
        <v>-50.903676202690093</v>
      </c>
    </row>
    <row r="92" spans="1:25" s="308" customFormat="1" ht="12.75" x14ac:dyDescent="0.2">
      <c r="A92" s="327" t="s">
        <v>493</v>
      </c>
      <c r="B92" s="321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</row>
    <row r="93" spans="1:25" s="308" customFormat="1" ht="12.75" x14ac:dyDescent="0.2">
      <c r="A93" s="308" t="s">
        <v>532</v>
      </c>
      <c r="B93" s="321" t="s">
        <v>248</v>
      </c>
      <c r="C93" s="321" t="s">
        <v>248</v>
      </c>
      <c r="D93" s="321" t="s">
        <v>248</v>
      </c>
      <c r="E93" s="321" t="s">
        <v>248</v>
      </c>
      <c r="F93" s="321" t="s">
        <v>248</v>
      </c>
      <c r="G93" s="321" t="s">
        <v>248</v>
      </c>
      <c r="H93" s="321">
        <v>28.198950350284576</v>
      </c>
      <c r="I93" s="321">
        <v>34.470929622650146</v>
      </c>
      <c r="J93" s="321">
        <v>32.795687437057495</v>
      </c>
      <c r="K93" s="321">
        <v>42.896219730377197</v>
      </c>
      <c r="L93" s="321">
        <v>54.044247627258301</v>
      </c>
      <c r="M93" s="321">
        <v>44.87985897064209</v>
      </c>
      <c r="N93" s="321">
        <v>78.880190849304199</v>
      </c>
      <c r="O93" s="321">
        <v>67.203884124755859</v>
      </c>
      <c r="P93" s="321">
        <v>72.623003005981445</v>
      </c>
      <c r="Q93" s="321">
        <v>72.995824813842773</v>
      </c>
      <c r="R93" s="321">
        <v>86.973657608032227</v>
      </c>
      <c r="S93" s="321">
        <v>94.855194091796875</v>
      </c>
      <c r="T93" s="321">
        <v>95.189975738525391</v>
      </c>
      <c r="U93" s="321">
        <v>73.644168853759766</v>
      </c>
      <c r="V93" s="321">
        <v>44.70814323425293</v>
      </c>
      <c r="W93" s="321">
        <v>29.632326126098633</v>
      </c>
      <c r="X93" s="321">
        <v>36.090000152587891</v>
      </c>
      <c r="Y93" s="321">
        <v>34.889013290405273</v>
      </c>
    </row>
    <row r="94" spans="1:25" s="308" customFormat="1" ht="24.75" customHeight="1" x14ac:dyDescent="0.2">
      <c r="A94" s="266" t="s">
        <v>536</v>
      </c>
      <c r="B94" s="266"/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</row>
    <row r="95" spans="1:25" s="308" customFormat="1" ht="12.75" x14ac:dyDescent="0.2">
      <c r="A95" s="266" t="s">
        <v>538</v>
      </c>
    </row>
    <row r="96" spans="1:25" ht="15" customHeight="1" x14ac:dyDescent="0.25">
      <c r="A96" s="266" t="s">
        <v>695</v>
      </c>
      <c r="Q96" s="167"/>
      <c r="R96" s="167"/>
      <c r="S96" s="167"/>
      <c r="T96" s="167"/>
      <c r="U96" s="167"/>
      <c r="V96" s="167"/>
      <c r="W96" s="167"/>
      <c r="X96" s="167"/>
      <c r="Y96" s="167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</sheetData>
  <phoneticPr fontId="27" type="noConversion"/>
  <pageMargins left="0.74803149606299202" right="0.74803149606299202" top="0.98425196850393704" bottom="0.98425196850393704" header="0.511811023622047" footer="0.511811023622047"/>
  <pageSetup scale="50" fitToHeight="2" orientation="portrait" r:id="rId1"/>
  <headerFooter alignWithMargins="0"/>
  <rowBreaks count="1" manualBreakCount="1">
    <brk id="62" max="24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0">
    <pageSetUpPr fitToPage="1"/>
  </sheetPr>
  <dimension ref="A1:Z25"/>
  <sheetViews>
    <sheetView view="pageBreakPreview" zoomScale="80" zoomScaleNormal="80" zoomScaleSheetLayoutView="80" zoomScalePageLayoutView="80" workbookViewId="0">
      <selection activeCell="A3" sqref="A3"/>
    </sheetView>
  </sheetViews>
  <sheetFormatPr defaultColWidth="8.7109375" defaultRowHeight="12.75" outlineLevelCol="1" x14ac:dyDescent="0.2"/>
  <cols>
    <col min="1" max="1" width="32.7109375" customWidth="1"/>
    <col min="2" max="2" width="0" hidden="1" customWidth="1"/>
    <col min="3" max="11" width="9.28515625" hidden="1" customWidth="1" outlineLevel="1"/>
    <col min="12" max="12" width="9.28515625" customWidth="1" collapsed="1"/>
    <col min="13" max="26" width="9.28515625" customWidth="1"/>
  </cols>
  <sheetData>
    <row r="1" spans="1:26" s="308" customFormat="1" ht="25.15" customHeight="1" x14ac:dyDescent="0.2">
      <c r="A1" s="293" t="str">
        <f>Index!B77</f>
        <v>Table 9c    Marshall Islands: International investment position, FY2004-FY2018</v>
      </c>
    </row>
    <row r="2" spans="1:26" s="308" customFormat="1" ht="20.100000000000001" customHeight="1" x14ac:dyDescent="0.2">
      <c r="A2" s="265" t="s">
        <v>344</v>
      </c>
      <c r="B2" s="309"/>
      <c r="C2" s="179" t="str">
        <f>IF(PubGrf="P",Sys!C3,Sys!C4)</f>
        <v>FY1995</v>
      </c>
      <c r="D2" s="179" t="str">
        <f>IF(PubGrf="P",Sys!D3,Sys!D4)</f>
        <v>FY1996</v>
      </c>
      <c r="E2" s="179" t="str">
        <f>IF(PubGrf="P",Sys!E3,Sys!E4)</f>
        <v>FY1997</v>
      </c>
      <c r="F2" s="179" t="str">
        <f>IF(PubGrf="P",Sys!F3,Sys!F4)</f>
        <v>FY1998</v>
      </c>
      <c r="G2" s="179" t="str">
        <f>IF(PubGrf="P",Sys!G3,Sys!G4)</f>
        <v>FY1999</v>
      </c>
      <c r="H2" s="179" t="str">
        <f>IF(PubGrf="P",Sys!H3,Sys!H4)</f>
        <v>FY2000</v>
      </c>
      <c r="I2" s="179" t="str">
        <f>IF(PubGrf="P",Sys!I3,Sys!I4)</f>
        <v>FY2001</v>
      </c>
      <c r="J2" s="179" t="str">
        <f>IF(PubGrf="P",Sys!J3,Sys!J4)</f>
        <v>FY2002</v>
      </c>
      <c r="K2" s="179" t="str">
        <f>IF(PubGrf="P",Sys!K3,Sys!K4)</f>
        <v>FY2003</v>
      </c>
      <c r="L2" s="179" t="str">
        <f>IF(PubGrf="P",Sys!L3,Sys!L4)</f>
        <v>FY2004</v>
      </c>
      <c r="M2" s="179" t="str">
        <f>IF(PubGrf="P",Sys!M3,Sys!M4)</f>
        <v>FY2005</v>
      </c>
      <c r="N2" s="179" t="str">
        <f>IF(PubGrf="P",Sys!N3,Sys!N4)</f>
        <v>FY2006</v>
      </c>
      <c r="O2" s="179" t="str">
        <f>IF(PubGrf="P",Sys!O3,Sys!O4)</f>
        <v>FY2007</v>
      </c>
      <c r="P2" s="179" t="str">
        <f>IF(PubGrf="P",Sys!P3,Sys!P4)</f>
        <v>FY2008</v>
      </c>
      <c r="Q2" s="179" t="str">
        <f>IF(PubGrf="P",Sys!Q3,Sys!Q4)</f>
        <v>FY2009</v>
      </c>
      <c r="R2" s="179" t="str">
        <f>IF(PubGrf="P",Sys!R3,Sys!R4)</f>
        <v>FY2010</v>
      </c>
      <c r="S2" s="179" t="str">
        <f>IF(PubGrf="P",Sys!S3,Sys!S4)</f>
        <v>FY2011</v>
      </c>
      <c r="T2" s="179" t="str">
        <f>IF(PubGrf="P",Sys!T3,Sys!T4)</f>
        <v>FY2012</v>
      </c>
      <c r="U2" s="179" t="str">
        <f>IF(PubGrf="P",Sys!U3,Sys!U4)</f>
        <v>FY2013</v>
      </c>
      <c r="V2" s="179" t="str">
        <f>IF(PubGrf="P",Sys!V3,Sys!V4)</f>
        <v>FY2014</v>
      </c>
      <c r="W2" s="179" t="str">
        <f>IF(PubGrf="P",Sys!W3,Sys!W4)</f>
        <v>FY2015</v>
      </c>
      <c r="X2" s="179" t="str">
        <f>IF(PubGrf="P",Sys!X3,Sys!X4)</f>
        <v>FY2016</v>
      </c>
      <c r="Y2" s="179" t="str">
        <f>IF(PubGrf="P",Sys!Y3,Sys!Y4)</f>
        <v>FY2017</v>
      </c>
      <c r="Z2" s="179" t="str">
        <f>IF(PubGrf="P",Sys!Z3,Sys!Z4)</f>
        <v>FY2018</v>
      </c>
    </row>
    <row r="3" spans="1:26" s="310" customFormat="1" ht="20.25" customHeight="1" x14ac:dyDescent="0.2">
      <c r="A3" s="310" t="s">
        <v>520</v>
      </c>
      <c r="C3" s="383">
        <v>85.380588088427515</v>
      </c>
      <c r="D3" s="383">
        <v>160.7996754431127</v>
      </c>
      <c r="E3" s="383">
        <v>191.34566271375957</v>
      </c>
      <c r="F3" s="383">
        <v>222.44153399473396</v>
      </c>
      <c r="G3" s="383">
        <v>279.73711411625266</v>
      </c>
      <c r="H3" s="383">
        <v>278.07102319246775</v>
      </c>
      <c r="I3" s="383">
        <v>301.46469043141349</v>
      </c>
      <c r="J3" s="383">
        <v>264.46500863940526</v>
      </c>
      <c r="K3" s="383">
        <v>302.07957521590822</v>
      </c>
      <c r="L3" s="383">
        <v>277.88469655650817</v>
      </c>
      <c r="M3" s="383">
        <v>274.02791577188174</v>
      </c>
      <c r="N3" s="383">
        <v>263.66868500461669</v>
      </c>
      <c r="O3" s="383">
        <v>294.27547595881072</v>
      </c>
      <c r="P3" s="383">
        <v>247.1726937</v>
      </c>
      <c r="Q3" s="383">
        <v>223.62820155</v>
      </c>
      <c r="R3" s="383">
        <v>244.40420399999996</v>
      </c>
      <c r="S3" s="383">
        <v>224.91619499999999</v>
      </c>
      <c r="T3" s="383">
        <v>235.79146400000002</v>
      </c>
      <c r="U3" s="383">
        <v>235.44394833000001</v>
      </c>
      <c r="V3" s="383">
        <v>247.88822818</v>
      </c>
      <c r="W3" s="383">
        <v>253.91026952999999</v>
      </c>
      <c r="X3" s="383">
        <v>277.15480690999999</v>
      </c>
      <c r="Y3" s="383">
        <v>308.72887700000001</v>
      </c>
      <c r="Z3" s="383">
        <v>309.66642300000001</v>
      </c>
    </row>
    <row r="4" spans="1:26" s="312" customFormat="1" ht="20.25" customHeight="1" x14ac:dyDescent="0.2">
      <c r="A4" s="320" t="s">
        <v>521</v>
      </c>
      <c r="C4" s="384" t="s">
        <v>1174</v>
      </c>
      <c r="D4" s="384" t="s">
        <v>1174</v>
      </c>
      <c r="E4" s="384" t="s">
        <v>1174</v>
      </c>
      <c r="F4" s="384" t="s">
        <v>1174</v>
      </c>
      <c r="G4" s="384" t="s">
        <v>1174</v>
      </c>
      <c r="H4" s="384" t="s">
        <v>1174</v>
      </c>
      <c r="I4" s="384" t="s">
        <v>1174</v>
      </c>
      <c r="J4" s="384" t="s">
        <v>1174</v>
      </c>
      <c r="K4" s="384" t="s">
        <v>1174</v>
      </c>
      <c r="L4" s="384" t="s">
        <v>1174</v>
      </c>
      <c r="M4" s="384" t="s">
        <v>1174</v>
      </c>
      <c r="N4" s="384" t="s">
        <v>1174</v>
      </c>
      <c r="O4" s="384" t="s">
        <v>1174</v>
      </c>
      <c r="P4" s="384" t="s">
        <v>1174</v>
      </c>
      <c r="Q4" s="384" t="s">
        <v>1174</v>
      </c>
      <c r="R4" s="384" t="s">
        <v>1174</v>
      </c>
      <c r="S4" s="384" t="s">
        <v>1174</v>
      </c>
      <c r="T4" s="384" t="s">
        <v>1174</v>
      </c>
      <c r="U4" s="384" t="s">
        <v>1174</v>
      </c>
      <c r="V4" s="384" t="s">
        <v>1174</v>
      </c>
      <c r="W4" s="384" t="s">
        <v>1174</v>
      </c>
      <c r="X4" s="384" t="s">
        <v>1174</v>
      </c>
      <c r="Y4" s="384" t="s">
        <v>1174</v>
      </c>
      <c r="Z4" s="384" t="s">
        <v>1174</v>
      </c>
    </row>
    <row r="5" spans="1:26" s="312" customFormat="1" ht="20.25" customHeight="1" x14ac:dyDescent="0.2">
      <c r="A5" s="310" t="s">
        <v>522</v>
      </c>
      <c r="C5" s="383">
        <v>101.83950375176084</v>
      </c>
      <c r="D5" s="383">
        <v>175.27982083578772</v>
      </c>
      <c r="E5" s="383">
        <v>216.65401564375958</v>
      </c>
      <c r="F5" s="383">
        <v>262.45778425715895</v>
      </c>
      <c r="G5" s="383">
        <v>323.03541111625265</v>
      </c>
      <c r="H5" s="383">
        <v>320.74524576822535</v>
      </c>
      <c r="I5" s="383">
        <v>354.33785609808029</v>
      </c>
      <c r="J5" s="383">
        <v>318.05752581978044</v>
      </c>
      <c r="K5" s="383">
        <v>348.1965573200352</v>
      </c>
      <c r="L5" s="383">
        <v>321.51374088984153</v>
      </c>
      <c r="M5" s="383">
        <v>312.36716877188172</v>
      </c>
      <c r="N5" s="383">
        <v>309.35163167128343</v>
      </c>
      <c r="O5" s="383">
        <v>335.57996095881072</v>
      </c>
      <c r="P5" s="383">
        <v>287.60429269999997</v>
      </c>
      <c r="Q5" s="383">
        <v>268.43580727000005</v>
      </c>
      <c r="R5" s="383">
        <v>276.46986999999996</v>
      </c>
      <c r="S5" s="383">
        <v>254.43519699999999</v>
      </c>
      <c r="T5" s="383">
        <v>270.79203000000001</v>
      </c>
      <c r="U5" s="383">
        <v>281.65518376</v>
      </c>
      <c r="V5" s="383">
        <v>278.51169099999998</v>
      </c>
      <c r="W5" s="383">
        <v>255.96206257999998</v>
      </c>
      <c r="X5" s="383">
        <v>245.91330683999999</v>
      </c>
      <c r="Y5" s="383">
        <v>251.54394099999996</v>
      </c>
      <c r="Z5" s="383">
        <v>253.579903</v>
      </c>
    </row>
    <row r="6" spans="1:26" s="312" customFormat="1" ht="20.25" customHeight="1" x14ac:dyDescent="0.2">
      <c r="A6" s="308" t="s">
        <v>423</v>
      </c>
      <c r="C6" s="318">
        <v>207.52961075176086</v>
      </c>
      <c r="D6" s="318">
        <v>267.01677383578772</v>
      </c>
      <c r="E6" s="318">
        <v>294.44786764375959</v>
      </c>
      <c r="F6" s="318">
        <v>324.60975025715896</v>
      </c>
      <c r="G6" s="318">
        <v>357.79845811625268</v>
      </c>
      <c r="H6" s="318">
        <v>345.96713110155866</v>
      </c>
      <c r="I6" s="318">
        <v>357.04872143141364</v>
      </c>
      <c r="J6" s="318">
        <v>320.76556039553799</v>
      </c>
      <c r="K6" s="318">
        <v>351.6596313200352</v>
      </c>
      <c r="L6" s="318">
        <v>325.59374088984151</v>
      </c>
      <c r="M6" s="318">
        <v>316.17090210521508</v>
      </c>
      <c r="N6" s="318">
        <v>313.03529833795011</v>
      </c>
      <c r="O6" s="318">
        <v>337.78862762547737</v>
      </c>
      <c r="P6" s="318">
        <v>289.2042927</v>
      </c>
      <c r="Q6" s="318">
        <v>270.83580727000003</v>
      </c>
      <c r="R6" s="318">
        <v>279.26986999999997</v>
      </c>
      <c r="S6" s="318">
        <v>257.33519699999999</v>
      </c>
      <c r="T6" s="318">
        <v>273.99203</v>
      </c>
      <c r="U6" s="318">
        <v>284.73142000000001</v>
      </c>
      <c r="V6" s="318">
        <v>282.90069099999999</v>
      </c>
      <c r="W6" s="318">
        <v>261.01955199999998</v>
      </c>
      <c r="X6" s="318">
        <v>251.34386799999999</v>
      </c>
      <c r="Y6" s="318">
        <v>255.65894099999997</v>
      </c>
      <c r="Z6" s="318">
        <v>257.947903</v>
      </c>
    </row>
    <row r="7" spans="1:26" s="308" customFormat="1" ht="12.75" customHeight="1" x14ac:dyDescent="0.2">
      <c r="A7" s="315" t="s">
        <v>697</v>
      </c>
      <c r="B7" s="382"/>
      <c r="C7" s="341" t="s">
        <v>248</v>
      </c>
      <c r="D7" s="341" t="s">
        <v>248</v>
      </c>
      <c r="E7" s="341" t="s">
        <v>248</v>
      </c>
      <c r="F7" s="341" t="s">
        <v>248</v>
      </c>
      <c r="G7" s="341" t="s">
        <v>248</v>
      </c>
      <c r="H7" s="341" t="s">
        <v>248</v>
      </c>
      <c r="I7" s="341">
        <v>44.736378000000002</v>
      </c>
      <c r="J7" s="341">
        <v>17.662289999999999</v>
      </c>
      <c r="K7" s="341">
        <v>8.5647319999999993</v>
      </c>
      <c r="L7" s="341">
        <v>5.5657139999999998</v>
      </c>
      <c r="M7" s="341">
        <v>3.5557840000000001</v>
      </c>
      <c r="N7" s="341">
        <v>1.471854</v>
      </c>
      <c r="O7" s="341">
        <v>1.049018</v>
      </c>
      <c r="P7" s="341">
        <v>0.45197500000000002</v>
      </c>
      <c r="Q7" s="341">
        <v>0.17039599999999999</v>
      </c>
      <c r="R7" s="341">
        <v>9.2727999999999991E-2</v>
      </c>
      <c r="S7" s="341">
        <v>4.7400999999999999E-2</v>
      </c>
      <c r="T7" s="341">
        <v>2.2889999999999998E-3</v>
      </c>
      <c r="U7" s="341">
        <v>2.2889999999999998E-3</v>
      </c>
      <c r="V7" s="341">
        <v>2.2889999999999998E-3</v>
      </c>
      <c r="W7" s="341">
        <v>2.2889999999999998E-3</v>
      </c>
      <c r="X7" s="341">
        <v>2.2889999999999998E-3</v>
      </c>
      <c r="Y7" s="341">
        <v>2.2889999999999998E-3</v>
      </c>
      <c r="Z7" s="341">
        <v>0</v>
      </c>
    </row>
    <row r="8" spans="1:26" s="308" customFormat="1" ht="12.75" customHeight="1" x14ac:dyDescent="0.2">
      <c r="A8" s="335" t="s">
        <v>571</v>
      </c>
      <c r="B8" s="382"/>
      <c r="C8" s="341">
        <v>0</v>
      </c>
      <c r="D8" s="341">
        <v>0</v>
      </c>
      <c r="E8" s="341">
        <v>0</v>
      </c>
      <c r="F8" s="341">
        <v>0</v>
      </c>
      <c r="G8" s="341">
        <v>0</v>
      </c>
      <c r="H8" s="341">
        <v>0</v>
      </c>
      <c r="I8" s="341">
        <v>0</v>
      </c>
      <c r="J8" s="341">
        <v>15.869585000000001</v>
      </c>
      <c r="K8" s="341">
        <v>32.947837999999997</v>
      </c>
      <c r="L8" s="341">
        <v>13.986592999999999</v>
      </c>
      <c r="M8" s="341">
        <v>7.5415530000000004</v>
      </c>
      <c r="N8" s="341">
        <v>5.7722860000000003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v>0</v>
      </c>
      <c r="W8" s="341">
        <v>0</v>
      </c>
      <c r="X8" s="341">
        <v>0</v>
      </c>
      <c r="Y8" s="341">
        <v>0</v>
      </c>
      <c r="Z8" s="341">
        <v>0</v>
      </c>
    </row>
    <row r="9" spans="1:26" s="308" customFormat="1" ht="12.75" customHeight="1" x14ac:dyDescent="0.2">
      <c r="A9" s="335" t="s">
        <v>645</v>
      </c>
      <c r="C9" s="318">
        <v>186.22000975176087</v>
      </c>
      <c r="D9" s="318">
        <v>245.70717283578773</v>
      </c>
      <c r="E9" s="318">
        <v>273.13826664375961</v>
      </c>
      <c r="F9" s="318">
        <v>303.30014925715898</v>
      </c>
      <c r="G9" s="318">
        <v>336.48885711625269</v>
      </c>
      <c r="H9" s="318">
        <v>324.65753010155868</v>
      </c>
      <c r="I9" s="318">
        <v>285.84359943141362</v>
      </c>
      <c r="J9" s="318">
        <v>260.99950639553799</v>
      </c>
      <c r="K9" s="318">
        <v>278.20453057327029</v>
      </c>
      <c r="L9" s="318">
        <v>270.98831588984154</v>
      </c>
      <c r="M9" s="318">
        <v>262.1952781052151</v>
      </c>
      <c r="N9" s="318">
        <v>258.47497533795007</v>
      </c>
      <c r="O9" s="318">
        <v>282.63735362547743</v>
      </c>
      <c r="P9" s="318">
        <v>242.28538470000001</v>
      </c>
      <c r="Q9" s="318">
        <v>221.68781326999999</v>
      </c>
      <c r="R9" s="318">
        <v>226.98872999999998</v>
      </c>
      <c r="S9" s="318">
        <v>206.25438199999999</v>
      </c>
      <c r="T9" s="318">
        <v>216.42114699999999</v>
      </c>
      <c r="U9" s="318">
        <v>224.759342</v>
      </c>
      <c r="V9" s="318">
        <v>224.03963200000001</v>
      </c>
      <c r="W9" s="318">
        <v>208.086263</v>
      </c>
      <c r="X9" s="318">
        <v>202.07489899999999</v>
      </c>
      <c r="Y9" s="318">
        <v>202.07489899999999</v>
      </c>
      <c r="Z9" s="318">
        <v>202.07489899999999</v>
      </c>
    </row>
    <row r="10" spans="1:26" s="308" customFormat="1" ht="12.75" customHeight="1" x14ac:dyDescent="0.2">
      <c r="A10" s="313" t="s">
        <v>523</v>
      </c>
      <c r="C10" s="318">
        <v>20</v>
      </c>
      <c r="D10" s="318">
        <v>20</v>
      </c>
      <c r="E10" s="318">
        <v>20</v>
      </c>
      <c r="F10" s="318">
        <v>20</v>
      </c>
      <c r="G10" s="318">
        <v>20</v>
      </c>
      <c r="H10" s="318">
        <v>20</v>
      </c>
      <c r="I10" s="318">
        <v>25.159143</v>
      </c>
      <c r="J10" s="318">
        <v>24.924578</v>
      </c>
      <c r="K10" s="318">
        <v>31.096518746764975</v>
      </c>
      <c r="L10" s="318">
        <v>34.673653999999999</v>
      </c>
      <c r="M10" s="318">
        <v>42.484214999999999</v>
      </c>
      <c r="N10" s="318">
        <v>47.200659000000002</v>
      </c>
      <c r="O10" s="318">
        <v>53.949800000000003</v>
      </c>
      <c r="P10" s="318">
        <v>46.312845000000003</v>
      </c>
      <c r="Q10" s="318">
        <v>48.921524000000005</v>
      </c>
      <c r="R10" s="318">
        <v>52.188412</v>
      </c>
      <c r="S10" s="318">
        <v>51.033413999999993</v>
      </c>
      <c r="T10" s="318">
        <v>57.568593999999997</v>
      </c>
      <c r="U10" s="318">
        <v>59.969788999999999</v>
      </c>
      <c r="V10" s="318">
        <v>58.85877</v>
      </c>
      <c r="W10" s="318">
        <v>52.930999999999997</v>
      </c>
      <c r="X10" s="318">
        <v>49.266680000000001</v>
      </c>
      <c r="Y10" s="318">
        <v>53.581753000000006</v>
      </c>
      <c r="Z10" s="318">
        <v>55.873004000000002</v>
      </c>
    </row>
    <row r="11" spans="1:26" s="308" customFormat="1" ht="12.75" customHeight="1" x14ac:dyDescent="0.2">
      <c r="A11" s="313" t="s">
        <v>524</v>
      </c>
      <c r="C11" s="318">
        <v>1.309601</v>
      </c>
      <c r="D11" s="318">
        <v>1.309601</v>
      </c>
      <c r="E11" s="318">
        <v>1.309601</v>
      </c>
      <c r="F11" s="318">
        <v>1.309601</v>
      </c>
      <c r="G11" s="318">
        <v>1.309601</v>
      </c>
      <c r="H11" s="318">
        <v>1.309601</v>
      </c>
      <c r="I11" s="318">
        <v>1.309601</v>
      </c>
      <c r="J11" s="318">
        <v>1.309601</v>
      </c>
      <c r="K11" s="318">
        <v>0.84601199999999999</v>
      </c>
      <c r="L11" s="318">
        <v>0.37946400000000002</v>
      </c>
      <c r="M11" s="318">
        <v>0.39407199999999998</v>
      </c>
      <c r="N11" s="318">
        <v>0.115524</v>
      </c>
      <c r="O11" s="318">
        <v>0.15245600000000001</v>
      </c>
      <c r="P11" s="318">
        <v>0.154088</v>
      </c>
      <c r="Q11" s="318">
        <v>5.6073999999999999E-2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</row>
    <row r="12" spans="1:26" s="308" customFormat="1" ht="20.25" customHeight="1" x14ac:dyDescent="0.2">
      <c r="A12" s="308" t="s">
        <v>424</v>
      </c>
      <c r="C12" s="318">
        <v>105.69010700000001</v>
      </c>
      <c r="D12" s="318">
        <v>91.736953</v>
      </c>
      <c r="E12" s="318">
        <v>77.793852000000001</v>
      </c>
      <c r="F12" s="318">
        <v>62.151966000000016</v>
      </c>
      <c r="G12" s="318">
        <v>34.763047000000014</v>
      </c>
      <c r="H12" s="318">
        <v>25.221885333333333</v>
      </c>
      <c r="I12" s="318">
        <v>2.7108653333333352</v>
      </c>
      <c r="J12" s="318">
        <v>2.7080345757575754</v>
      </c>
      <c r="K12" s="318">
        <v>3.4630740000000007</v>
      </c>
      <c r="L12" s="318">
        <v>4.08</v>
      </c>
      <c r="M12" s="318">
        <v>3.8037333333333336</v>
      </c>
      <c r="N12" s="318">
        <v>3.6836666666666669</v>
      </c>
      <c r="O12" s="318">
        <v>2.2086666666666668</v>
      </c>
      <c r="P12" s="318">
        <v>1.6</v>
      </c>
      <c r="Q12" s="318">
        <v>2.4</v>
      </c>
      <c r="R12" s="318">
        <v>2.8</v>
      </c>
      <c r="S12" s="318">
        <v>2.9</v>
      </c>
      <c r="T12" s="318">
        <v>3.2</v>
      </c>
      <c r="U12" s="318">
        <v>3.0762362399999996</v>
      </c>
      <c r="V12" s="318">
        <v>4.3890000000000002</v>
      </c>
      <c r="W12" s="318">
        <v>5.0574894199999996</v>
      </c>
      <c r="X12" s="318">
        <v>5.4305611599999999</v>
      </c>
      <c r="Y12" s="318">
        <v>4.1150000000000002</v>
      </c>
      <c r="Z12" s="318">
        <v>4.3680000000000003</v>
      </c>
    </row>
    <row r="13" spans="1:26" s="308" customFormat="1" ht="12.75" customHeight="1" x14ac:dyDescent="0.2">
      <c r="A13" s="330" t="s">
        <v>525</v>
      </c>
      <c r="C13" s="318">
        <v>1.1499999999999999</v>
      </c>
      <c r="D13" s="318">
        <v>1.5</v>
      </c>
      <c r="E13" s="318">
        <v>2.2999999999999998</v>
      </c>
      <c r="F13" s="318">
        <v>2.7614999999999998</v>
      </c>
      <c r="G13" s="318">
        <v>1.6305000000000001</v>
      </c>
      <c r="H13" s="318">
        <v>2.5828333333333329</v>
      </c>
      <c r="I13" s="318">
        <v>2.7109053333333333</v>
      </c>
      <c r="J13" s="318">
        <v>2.7080345757575754</v>
      </c>
      <c r="K13" s="318">
        <v>3.4630740000000007</v>
      </c>
      <c r="L13" s="318">
        <v>4.08</v>
      </c>
      <c r="M13" s="318">
        <v>3.8037333333333336</v>
      </c>
      <c r="N13" s="318">
        <v>3.6836666666666669</v>
      </c>
      <c r="O13" s="318">
        <v>2.2086666666666668</v>
      </c>
      <c r="P13" s="318">
        <v>1.6</v>
      </c>
      <c r="Q13" s="318">
        <v>2.4</v>
      </c>
      <c r="R13" s="318">
        <v>2.8</v>
      </c>
      <c r="S13" s="318">
        <v>2.9</v>
      </c>
      <c r="T13" s="318">
        <v>3.2</v>
      </c>
      <c r="U13" s="318">
        <v>3.0762362399999996</v>
      </c>
      <c r="V13" s="318">
        <v>4.3890000000000002</v>
      </c>
      <c r="W13" s="318">
        <v>5.0574894199999996</v>
      </c>
      <c r="X13" s="318">
        <v>5.4305611599999999</v>
      </c>
      <c r="Y13" s="318">
        <v>4.1150000000000002</v>
      </c>
      <c r="Z13" s="318">
        <v>4.3680000000000003</v>
      </c>
    </row>
    <row r="14" spans="1:26" s="308" customFormat="1" ht="12.75" customHeight="1" x14ac:dyDescent="0.2">
      <c r="A14" s="313" t="s">
        <v>526</v>
      </c>
      <c r="C14" s="318">
        <v>104.54010700000001</v>
      </c>
      <c r="D14" s="318">
        <v>90.236953</v>
      </c>
      <c r="E14" s="318">
        <v>75.493852000000004</v>
      </c>
      <c r="F14" s="318">
        <v>59.390466000000018</v>
      </c>
      <c r="G14" s="318">
        <v>33.132547000000017</v>
      </c>
      <c r="H14" s="318">
        <v>22.639052</v>
      </c>
      <c r="I14" s="318">
        <v>-3.9999999998249769E-5</v>
      </c>
      <c r="J14" s="318">
        <v>0</v>
      </c>
      <c r="K14" s="318">
        <v>0</v>
      </c>
      <c r="L14" s="318">
        <v>0</v>
      </c>
      <c r="M14" s="318">
        <v>0</v>
      </c>
      <c r="N14" s="318">
        <v>0</v>
      </c>
      <c r="O14" s="318">
        <v>0</v>
      </c>
      <c r="P14" s="318">
        <v>0</v>
      </c>
      <c r="Q14" s="31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</row>
    <row r="15" spans="1:26" s="312" customFormat="1" ht="20.25" customHeight="1" x14ac:dyDescent="0.2">
      <c r="A15" s="310" t="s">
        <v>527</v>
      </c>
      <c r="C15" s="383">
        <v>-16.458915663333332</v>
      </c>
      <c r="D15" s="383">
        <v>-14.480145392675002</v>
      </c>
      <c r="E15" s="383">
        <v>-25.308352930000002</v>
      </c>
      <c r="F15" s="383">
        <v>-40.016250262425004</v>
      </c>
      <c r="G15" s="383">
        <v>-43.298296999999991</v>
      </c>
      <c r="H15" s="383">
        <v>-42.674222575757575</v>
      </c>
      <c r="I15" s="383">
        <v>-52.873165666666665</v>
      </c>
      <c r="J15" s="383">
        <v>-53.592517180375175</v>
      </c>
      <c r="K15" s="383">
        <v>-46.116982104126983</v>
      </c>
      <c r="L15" s="383">
        <v>-43.629044333333333</v>
      </c>
      <c r="M15" s="383">
        <v>-38.339252999999992</v>
      </c>
      <c r="N15" s="383">
        <v>-45.682946666666652</v>
      </c>
      <c r="O15" s="383">
        <v>-41.304485</v>
      </c>
      <c r="P15" s="383">
        <v>-40.431598999999984</v>
      </c>
      <c r="Q15" s="383">
        <v>-44.807605719999991</v>
      </c>
      <c r="R15" s="383">
        <v>-32.065665999999993</v>
      </c>
      <c r="S15" s="383">
        <v>-29.519002</v>
      </c>
      <c r="T15" s="383">
        <v>-35.000565999999999</v>
      </c>
      <c r="U15" s="383">
        <v>-46.211235429999995</v>
      </c>
      <c r="V15" s="383">
        <v>-30.62346282</v>
      </c>
      <c r="W15" s="383">
        <v>-2.0517930500000006</v>
      </c>
      <c r="X15" s="383">
        <v>31.241500069999987</v>
      </c>
      <c r="Y15" s="383">
        <v>57.184936000000022</v>
      </c>
      <c r="Z15" s="383">
        <v>56.086520000000007</v>
      </c>
    </row>
    <row r="16" spans="1:26" s="308" customFormat="1" ht="20.25" customHeight="1" x14ac:dyDescent="0.2">
      <c r="A16" s="308" t="s">
        <v>423</v>
      </c>
      <c r="B16" s="312"/>
      <c r="C16" s="318">
        <v>17.7</v>
      </c>
      <c r="D16" s="318">
        <v>20.077999999999999</v>
      </c>
      <c r="E16" s="318">
        <v>18.8</v>
      </c>
      <c r="F16" s="318">
        <v>18.127500000000001</v>
      </c>
      <c r="G16" s="318">
        <v>23.45</v>
      </c>
      <c r="H16" s="318">
        <v>41852</v>
      </c>
      <c r="I16" s="318">
        <v>31.067133333333331</v>
      </c>
      <c r="J16" s="318">
        <v>38.30782481962482</v>
      </c>
      <c r="K16" s="318">
        <v>48.298073015873022</v>
      </c>
      <c r="L16" s="318">
        <v>50.975266666666663</v>
      </c>
      <c r="M16" s="318">
        <v>53.592800000000004</v>
      </c>
      <c r="N16" s="318">
        <v>57.575333333333333</v>
      </c>
      <c r="O16" s="318">
        <v>60.744399999999985</v>
      </c>
      <c r="P16" s="318">
        <v>57.1</v>
      </c>
      <c r="Q16" s="318">
        <v>63.6</v>
      </c>
      <c r="R16" s="318">
        <v>71.8</v>
      </c>
      <c r="S16" s="318">
        <v>71.900000000000006</v>
      </c>
      <c r="T16" s="318">
        <v>62.1</v>
      </c>
      <c r="U16" s="318">
        <v>52.453456969999998</v>
      </c>
      <c r="V16" s="318">
        <v>64.675094979999997</v>
      </c>
      <c r="W16" s="318">
        <v>87.566696149999999</v>
      </c>
      <c r="X16" s="318">
        <v>115.35943666999999</v>
      </c>
      <c r="Y16" s="318">
        <v>135.68700000000001</v>
      </c>
      <c r="Z16" s="318">
        <v>129.21299999999999</v>
      </c>
    </row>
    <row r="17" spans="1:26" s="326" customFormat="1" x14ac:dyDescent="0.2">
      <c r="A17" s="499" t="s">
        <v>646</v>
      </c>
      <c r="C17" s="318">
        <v>17.7</v>
      </c>
      <c r="D17" s="318">
        <v>20.077999999999999</v>
      </c>
      <c r="E17" s="318">
        <v>18.8</v>
      </c>
      <c r="F17" s="318">
        <v>18.127500000000001</v>
      </c>
      <c r="G17" s="318">
        <v>23.45</v>
      </c>
      <c r="H17" s="318">
        <v>33.006242424242423</v>
      </c>
      <c r="I17" s="318">
        <v>31.067133333333331</v>
      </c>
      <c r="J17" s="318">
        <v>38.30782481962482</v>
      </c>
      <c r="K17" s="318">
        <v>48.298073015873022</v>
      </c>
      <c r="L17" s="318">
        <v>50.975266666666663</v>
      </c>
      <c r="M17" s="318">
        <v>53.592800000000004</v>
      </c>
      <c r="N17" s="318">
        <v>57.575333333333333</v>
      </c>
      <c r="O17" s="318">
        <v>60.744399999999985</v>
      </c>
      <c r="P17" s="318">
        <v>57.1</v>
      </c>
      <c r="Q17" s="318">
        <v>63.6</v>
      </c>
      <c r="R17" s="318">
        <v>71.8</v>
      </c>
      <c r="S17" s="318">
        <v>71.900000000000006</v>
      </c>
      <c r="T17" s="318">
        <v>62.1</v>
      </c>
      <c r="U17" s="318">
        <v>52.453456969999998</v>
      </c>
      <c r="V17" s="318">
        <v>64.675094979999997</v>
      </c>
      <c r="W17" s="318">
        <v>87.566696149999999</v>
      </c>
      <c r="X17" s="318">
        <v>115.35943666999999</v>
      </c>
      <c r="Y17" s="318">
        <v>135.68700000000001</v>
      </c>
      <c r="Z17" s="318">
        <v>129.21299999999999</v>
      </c>
    </row>
    <row r="18" spans="1:26" s="308" customFormat="1" ht="19.5" customHeight="1" x14ac:dyDescent="0.2">
      <c r="A18" s="122" t="s">
        <v>528</v>
      </c>
      <c r="C18" s="318">
        <v>34.158915663333332</v>
      </c>
      <c r="D18" s="318">
        <v>34.558145392675002</v>
      </c>
      <c r="E18" s="318">
        <v>44.108352930000002</v>
      </c>
      <c r="F18" s="318">
        <v>58.143750262425002</v>
      </c>
      <c r="G18" s="318">
        <v>66.748296999999994</v>
      </c>
      <c r="H18" s="318">
        <v>75.680464999999998</v>
      </c>
      <c r="I18" s="318">
        <v>83.940298999999996</v>
      </c>
      <c r="J18" s="318">
        <v>91.900341999999995</v>
      </c>
      <c r="K18" s="318">
        <v>94.415055120000005</v>
      </c>
      <c r="L18" s="318">
        <v>94.604310999999996</v>
      </c>
      <c r="M18" s="318">
        <v>91.932052999999996</v>
      </c>
      <c r="N18" s="318">
        <v>103.25827999999998</v>
      </c>
      <c r="O18" s="318">
        <v>102.04888499999998</v>
      </c>
      <c r="P18" s="318">
        <v>97.531598999999986</v>
      </c>
      <c r="Q18" s="318">
        <v>108.40760571999999</v>
      </c>
      <c r="R18" s="318">
        <v>103.86566599999999</v>
      </c>
      <c r="S18" s="318">
        <v>101.41900200000001</v>
      </c>
      <c r="T18" s="318">
        <v>97.100566000000001</v>
      </c>
      <c r="U18" s="318">
        <v>98.664692399999993</v>
      </c>
      <c r="V18" s="318">
        <v>95.298557799999998</v>
      </c>
      <c r="W18" s="318">
        <v>89.618489199999999</v>
      </c>
      <c r="X18" s="318">
        <v>84.117936600000007</v>
      </c>
      <c r="Y18" s="318">
        <v>78.50206399999999</v>
      </c>
      <c r="Z18" s="318">
        <v>73.126479999999987</v>
      </c>
    </row>
    <row r="19" spans="1:26" s="308" customFormat="1" ht="12.75" customHeight="1" x14ac:dyDescent="0.2">
      <c r="A19" s="331" t="s">
        <v>92</v>
      </c>
      <c r="C19" s="318">
        <v>6.3947009999999995</v>
      </c>
      <c r="D19" s="318">
        <v>8.5029229999999991</v>
      </c>
      <c r="E19" s="318">
        <v>19.167262999999998</v>
      </c>
      <c r="F19" s="318">
        <v>27.118263999999996</v>
      </c>
      <c r="G19" s="318">
        <v>30.424367999999998</v>
      </c>
      <c r="H19" s="318">
        <v>39.439003999999997</v>
      </c>
      <c r="I19" s="318">
        <v>48.659785999999997</v>
      </c>
      <c r="J19" s="318">
        <v>57.909217999999996</v>
      </c>
      <c r="K19" s="318">
        <v>62.81019912</v>
      </c>
      <c r="L19" s="318">
        <v>64.528531000000001</v>
      </c>
      <c r="M19" s="318">
        <v>63.228444999999994</v>
      </c>
      <c r="N19" s="318">
        <v>63.630779999999994</v>
      </c>
      <c r="O19" s="318">
        <v>62.426859999999991</v>
      </c>
      <c r="P19" s="318">
        <v>61.326471999999988</v>
      </c>
      <c r="Q19" s="318">
        <v>59.552310720000001</v>
      </c>
      <c r="R19" s="318">
        <v>57.392186999999993</v>
      </c>
      <c r="S19" s="318">
        <v>65.159000000000006</v>
      </c>
      <c r="T19" s="318">
        <v>62.840705</v>
      </c>
      <c r="U19" s="318">
        <v>65.371402399999994</v>
      </c>
      <c r="V19" s="318">
        <v>62.868893799999995</v>
      </c>
      <c r="W19" s="318">
        <v>60.139432200000002</v>
      </c>
      <c r="X19" s="318">
        <v>57.193638600000007</v>
      </c>
      <c r="Y19" s="318">
        <v>54.673955999999997</v>
      </c>
      <c r="Z19" s="318">
        <v>52.036334999999994</v>
      </c>
    </row>
    <row r="20" spans="1:26" s="326" customFormat="1" ht="18.75" customHeight="1" x14ac:dyDescent="0.2">
      <c r="A20" s="395" t="s">
        <v>529</v>
      </c>
      <c r="B20" s="394"/>
      <c r="C20" s="379">
        <v>27.764214663333334</v>
      </c>
      <c r="D20" s="379">
        <v>26.055222392674999</v>
      </c>
      <c r="E20" s="379">
        <v>24.941089930000004</v>
      </c>
      <c r="F20" s="379">
        <v>31.025486262425002</v>
      </c>
      <c r="G20" s="379">
        <v>36.323929</v>
      </c>
      <c r="H20" s="379">
        <v>36.241461000000001</v>
      </c>
      <c r="I20" s="379">
        <v>35.280512999999999</v>
      </c>
      <c r="J20" s="379">
        <v>33.991123999999999</v>
      </c>
      <c r="K20" s="379">
        <v>31.604855999999998</v>
      </c>
      <c r="L20" s="379">
        <v>30.075780000000002</v>
      </c>
      <c r="M20" s="379">
        <v>28.703607999999996</v>
      </c>
      <c r="N20" s="379">
        <v>39.627499999999998</v>
      </c>
      <c r="O20" s="379">
        <v>39.622025000000001</v>
      </c>
      <c r="P20" s="379">
        <v>36.205126999999997</v>
      </c>
      <c r="Q20" s="379">
        <v>48.855294999999998</v>
      </c>
      <c r="R20" s="379">
        <v>46.473478999999998</v>
      </c>
      <c r="S20" s="379">
        <v>36.260002</v>
      </c>
      <c r="T20" s="379">
        <v>34.259861000000001</v>
      </c>
      <c r="U20" s="379">
        <v>33.293289999999999</v>
      </c>
      <c r="V20" s="379">
        <v>32.429664000000002</v>
      </c>
      <c r="W20" s="379">
        <v>29.479057000000001</v>
      </c>
      <c r="X20" s="379">
        <v>26.924298</v>
      </c>
      <c r="Y20" s="379">
        <v>23.828108</v>
      </c>
      <c r="Z20" s="379">
        <v>21.090145</v>
      </c>
    </row>
    <row r="21" spans="1:26" s="308" customFormat="1" x14ac:dyDescent="0.2">
      <c r="A21" s="336" t="s">
        <v>647</v>
      </c>
    </row>
    <row r="22" spans="1:26" s="308" customFormat="1" x14ac:dyDescent="0.2">
      <c r="A22" s="337" t="s">
        <v>648</v>
      </c>
    </row>
    <row r="23" spans="1:26" x14ac:dyDescent="0.2">
      <c r="R23" s="308"/>
      <c r="S23" s="308"/>
      <c r="T23" s="308"/>
      <c r="U23" s="308"/>
      <c r="V23" s="308"/>
      <c r="W23" s="308"/>
      <c r="X23" s="308"/>
      <c r="Y23" s="308"/>
      <c r="Z23" s="308"/>
    </row>
    <row r="24" spans="1:26" x14ac:dyDescent="0.2">
      <c r="R24" s="308"/>
      <c r="S24" s="308"/>
      <c r="T24" s="308"/>
      <c r="U24" s="308"/>
      <c r="V24" s="308"/>
      <c r="W24" s="308"/>
      <c r="X24" s="308"/>
      <c r="Y24" s="308"/>
      <c r="Z24" s="308"/>
    </row>
    <row r="25" spans="1:26" x14ac:dyDescent="0.2">
      <c r="R25" s="308"/>
      <c r="S25" s="308"/>
      <c r="T25" s="308"/>
      <c r="U25" s="308"/>
      <c r="V25" s="308"/>
      <c r="W25" s="308"/>
      <c r="X25" s="308"/>
      <c r="Y25" s="308"/>
      <c r="Z25" s="308"/>
    </row>
  </sheetData>
  <pageMargins left="0.74803149606299202" right="0.74803149606299202" top="0.98425196850393704" bottom="0.98425196850393704" header="0.511811023622047" footer="0.511811023622047"/>
  <pageSetup scale="72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pageSetUpPr fitToPage="1"/>
  </sheetPr>
  <dimension ref="A1:F20"/>
  <sheetViews>
    <sheetView view="pageBreakPreview" zoomScaleNormal="80" zoomScaleSheetLayoutView="100" zoomScalePageLayoutView="80" workbookViewId="0">
      <selection activeCell="A3" sqref="A3"/>
    </sheetView>
  </sheetViews>
  <sheetFormatPr defaultColWidth="8.7109375" defaultRowHeight="12.75" x14ac:dyDescent="0.2"/>
  <cols>
    <col min="1" max="1" width="46.28515625" bestFit="1" customWidth="1"/>
    <col min="2" max="2" width="12.7109375" customWidth="1"/>
    <col min="3" max="3" width="14" bestFit="1" customWidth="1"/>
    <col min="4" max="4" width="16" customWidth="1"/>
    <col min="5" max="7" width="12.7109375" customWidth="1"/>
    <col min="9" max="9" width="15.28515625" customWidth="1"/>
    <col min="10" max="10" width="14.7109375" customWidth="1"/>
  </cols>
  <sheetData>
    <row r="1" spans="1:6" s="32" customFormat="1" ht="25.15" customHeight="1" x14ac:dyDescent="0.2">
      <c r="A1" s="73" t="str">
        <f>Index!B78</f>
        <v>Table 9d    External debt, original value, and outstanding principle by loan as at September 30th FY2018</v>
      </c>
    </row>
    <row r="3" spans="1:6" ht="76.5" x14ac:dyDescent="0.2">
      <c r="A3" s="303" t="s">
        <v>108</v>
      </c>
      <c r="B3" s="304" t="s">
        <v>109</v>
      </c>
      <c r="C3" s="304" t="s">
        <v>110</v>
      </c>
      <c r="D3" s="304" t="s">
        <v>111</v>
      </c>
      <c r="E3" s="304" t="s">
        <v>748</v>
      </c>
      <c r="F3" s="304" t="s">
        <v>1172</v>
      </c>
    </row>
    <row r="4" spans="1:6" ht="18.75" customHeight="1" x14ac:dyDescent="0.2">
      <c r="A4" s="305" t="s">
        <v>112</v>
      </c>
      <c r="B4" s="305" t="s">
        <v>113</v>
      </c>
      <c r="C4" s="305" t="s">
        <v>114</v>
      </c>
      <c r="D4" s="305">
        <v>1992</v>
      </c>
      <c r="E4" s="415">
        <v>3521.8939999999998</v>
      </c>
      <c r="F4" s="415">
        <v>1833.098</v>
      </c>
    </row>
    <row r="5" spans="1:6" x14ac:dyDescent="0.2">
      <c r="A5" s="305" t="s">
        <v>115</v>
      </c>
      <c r="B5" s="305" t="s">
        <v>113</v>
      </c>
      <c r="C5" s="305" t="s">
        <v>116</v>
      </c>
      <c r="D5" s="305">
        <v>1993</v>
      </c>
      <c r="E5" s="415">
        <v>508.245</v>
      </c>
      <c r="F5" s="415">
        <v>295.36200000000002</v>
      </c>
    </row>
    <row r="6" spans="1:6" x14ac:dyDescent="0.2">
      <c r="A6" s="305" t="s">
        <v>117</v>
      </c>
      <c r="B6" s="305" t="s">
        <v>113</v>
      </c>
      <c r="C6" s="305" t="s">
        <v>118</v>
      </c>
      <c r="D6" s="305">
        <v>1993</v>
      </c>
      <c r="E6" s="415">
        <v>8383.0830000000005</v>
      </c>
      <c r="F6" s="415">
        <v>4836.7870000000003</v>
      </c>
    </row>
    <row r="7" spans="1:6" x14ac:dyDescent="0.2">
      <c r="A7" s="305" t="s">
        <v>119</v>
      </c>
      <c r="B7" s="305" t="s">
        <v>113</v>
      </c>
      <c r="C7" s="305" t="s">
        <v>120</v>
      </c>
      <c r="D7" s="305">
        <v>1993</v>
      </c>
      <c r="E7" s="415">
        <v>765.10900000000004</v>
      </c>
      <c r="F7" s="415">
        <v>432.38499999999999</v>
      </c>
    </row>
    <row r="8" spans="1:6" x14ac:dyDescent="0.2">
      <c r="A8" s="305" t="s">
        <v>121</v>
      </c>
      <c r="B8" s="305" t="s">
        <v>113</v>
      </c>
      <c r="C8" s="305" t="s">
        <v>122</v>
      </c>
      <c r="D8" s="305">
        <v>1995</v>
      </c>
      <c r="E8" s="415">
        <v>8400</v>
      </c>
      <c r="F8" s="415">
        <v>5644.9139999999998</v>
      </c>
    </row>
    <row r="9" spans="1:6" x14ac:dyDescent="0.2">
      <c r="A9" s="305" t="s">
        <v>123</v>
      </c>
      <c r="B9" s="305" t="s">
        <v>113</v>
      </c>
      <c r="C9" s="305" t="s">
        <v>124</v>
      </c>
      <c r="D9" s="305">
        <v>1995</v>
      </c>
      <c r="E9" s="415">
        <v>5861.2520000000004</v>
      </c>
      <c r="F9" s="415">
        <v>3342.0420000000004</v>
      </c>
    </row>
    <row r="10" spans="1:6" x14ac:dyDescent="0.2">
      <c r="A10" s="305" t="s">
        <v>125</v>
      </c>
      <c r="B10" s="305" t="s">
        <v>113</v>
      </c>
      <c r="C10" s="305" t="s">
        <v>126</v>
      </c>
      <c r="D10" s="305">
        <v>1997</v>
      </c>
      <c r="E10" s="415">
        <v>12000</v>
      </c>
      <c r="F10" s="415">
        <v>8355.09</v>
      </c>
    </row>
    <row r="11" spans="1:6" x14ac:dyDescent="0.2">
      <c r="A11" s="305" t="s">
        <v>127</v>
      </c>
      <c r="B11" s="305" t="s">
        <v>113</v>
      </c>
      <c r="C11" s="305" t="s">
        <v>128</v>
      </c>
      <c r="D11" s="305">
        <v>1999</v>
      </c>
      <c r="E11" s="415">
        <v>9250</v>
      </c>
      <c r="F11" s="415">
        <v>4849.8940000000002</v>
      </c>
    </row>
    <row r="12" spans="1:6" x14ac:dyDescent="0.2">
      <c r="A12" s="305" t="s">
        <v>129</v>
      </c>
      <c r="B12" s="305" t="s">
        <v>113</v>
      </c>
      <c r="C12" s="305" t="s">
        <v>130</v>
      </c>
      <c r="D12" s="305">
        <v>2001</v>
      </c>
      <c r="E12" s="415">
        <v>7600</v>
      </c>
      <c r="F12" s="415">
        <v>2974.5240000000003</v>
      </c>
    </row>
    <row r="13" spans="1:6" x14ac:dyDescent="0.2">
      <c r="A13" s="305" t="s">
        <v>131</v>
      </c>
      <c r="B13" s="305" t="s">
        <v>113</v>
      </c>
      <c r="C13" s="305" t="s">
        <v>132</v>
      </c>
      <c r="D13" s="305">
        <v>2001</v>
      </c>
      <c r="E13" s="415">
        <v>8000</v>
      </c>
      <c r="F13" s="415">
        <v>3670.1730000000002</v>
      </c>
    </row>
    <row r="14" spans="1:6" x14ac:dyDescent="0.2">
      <c r="A14" s="305" t="s">
        <v>133</v>
      </c>
      <c r="B14" s="305" t="s">
        <v>113</v>
      </c>
      <c r="C14" s="305" t="s">
        <v>346</v>
      </c>
      <c r="D14" s="305">
        <v>2003</v>
      </c>
      <c r="E14" s="415">
        <v>7900</v>
      </c>
      <c r="F14" s="415">
        <v>338.33600000000001</v>
      </c>
    </row>
    <row r="15" spans="1:6" x14ac:dyDescent="0.2">
      <c r="A15" s="305" t="s">
        <v>572</v>
      </c>
      <c r="B15" s="305" t="s">
        <v>113</v>
      </c>
      <c r="C15" s="305" t="s">
        <v>573</v>
      </c>
      <c r="D15" s="305">
        <v>2010</v>
      </c>
      <c r="E15" s="415">
        <v>9979.8459999999995</v>
      </c>
      <c r="F15" s="415">
        <v>9979.8459999999995</v>
      </c>
    </row>
    <row r="16" spans="1:6" x14ac:dyDescent="0.2">
      <c r="A16" s="305" t="s">
        <v>572</v>
      </c>
      <c r="B16" s="305" t="s">
        <v>113</v>
      </c>
      <c r="C16" s="305" t="s">
        <v>722</v>
      </c>
      <c r="D16" s="305">
        <v>2013</v>
      </c>
      <c r="E16" s="415">
        <v>4894</v>
      </c>
      <c r="F16" s="415">
        <v>4893.9610000000002</v>
      </c>
    </row>
    <row r="17" spans="1:6" x14ac:dyDescent="0.2">
      <c r="A17" s="305" t="s">
        <v>134</v>
      </c>
      <c r="B17" s="305" t="s">
        <v>135</v>
      </c>
      <c r="C17" s="305"/>
      <c r="D17" s="305">
        <v>1997</v>
      </c>
      <c r="E17" s="415">
        <v>12500</v>
      </c>
      <c r="F17" s="415">
        <v>1355.915</v>
      </c>
    </row>
    <row r="18" spans="1:6" s="4" customFormat="1" ht="18.75" customHeight="1" x14ac:dyDescent="0.2">
      <c r="A18" s="306" t="s">
        <v>136</v>
      </c>
      <c r="B18" s="306" t="s">
        <v>135</v>
      </c>
      <c r="C18" s="306"/>
      <c r="D18" s="306" t="s">
        <v>574</v>
      </c>
      <c r="E18" s="531">
        <v>41300</v>
      </c>
      <c r="F18" s="531">
        <v>19734.23</v>
      </c>
    </row>
    <row r="19" spans="1:6" s="32" customFormat="1" ht="22.5" customHeight="1" thickBot="1" x14ac:dyDescent="0.25">
      <c r="A19" s="393" t="s">
        <v>5</v>
      </c>
      <c r="B19" s="393"/>
      <c r="C19" s="393"/>
      <c r="D19" s="393"/>
      <c r="E19" s="532">
        <v>140863.429</v>
      </c>
      <c r="F19" s="532">
        <v>72536.557000000001</v>
      </c>
    </row>
    <row r="20" spans="1:6" x14ac:dyDescent="0.2">
      <c r="A20" s="385"/>
      <c r="B20" s="385"/>
      <c r="C20" s="385"/>
      <c r="D20" s="385"/>
      <c r="E20" s="307"/>
      <c r="F20" s="307"/>
    </row>
  </sheetData>
  <phoneticPr fontId="6" type="noConversion"/>
  <pageMargins left="0.74803149606299202" right="0.74803149606299202" top="0.98425196850393704" bottom="0.98425196850393704" header="0.511811023622047" footer="0.511811023622047"/>
  <pageSetup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outlinePr summaryBelow="0"/>
    <pageSetUpPr fitToPage="1"/>
  </sheetPr>
  <dimension ref="A1:AU22"/>
  <sheetViews>
    <sheetView view="pageBreakPreview" zoomScaleNormal="80" zoomScaleSheetLayoutView="100" zoomScalePageLayoutView="80" workbookViewId="0">
      <selection activeCell="Z20" sqref="Z20"/>
    </sheetView>
  </sheetViews>
  <sheetFormatPr defaultColWidth="8.7109375" defaultRowHeight="15" outlineLevelCol="1" x14ac:dyDescent="0.2"/>
  <cols>
    <col min="1" max="1" width="2.28515625" style="72" customWidth="1"/>
    <col min="2" max="2" width="36.28515625" style="72" customWidth="1"/>
    <col min="3" max="11" width="8.28515625" style="128" hidden="1" customWidth="1" outlineLevel="1"/>
    <col min="12" max="12" width="8.28515625" customWidth="1" collapsed="1"/>
    <col min="13" max="18" width="8.28515625" customWidth="1"/>
    <col min="19" max="31" width="8.7109375" customWidth="1"/>
  </cols>
  <sheetData>
    <row r="1" spans="1:47" s="82" customFormat="1" ht="24.75" customHeight="1" x14ac:dyDescent="0.2">
      <c r="A1" s="181" t="str">
        <f>Index!B79</f>
        <v>Table 9e    External debt and debt service, RMI and national government, FY2004-FY2018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</row>
    <row r="2" spans="1:47" s="216" customFormat="1" ht="25.15" customHeight="1" x14ac:dyDescent="0.2">
      <c r="A2" s="53"/>
      <c r="B2" s="214" t="s">
        <v>344</v>
      </c>
      <c r="C2" s="179" t="str">
        <f>IF(PubGrf="P",Sys!C3,Sys!C4)</f>
        <v>FY1995</v>
      </c>
      <c r="D2" s="179" t="str">
        <f>IF(PubGrf="P",Sys!D3,Sys!D4)</f>
        <v>FY1996</v>
      </c>
      <c r="E2" s="179" t="str">
        <f>IF(PubGrf="P",Sys!E3,Sys!E4)</f>
        <v>FY1997</v>
      </c>
      <c r="F2" s="179" t="str">
        <f>IF(PubGrf="P",Sys!F3,Sys!F4)</f>
        <v>FY1998</v>
      </c>
      <c r="G2" s="179" t="str">
        <f>IF(PubGrf="P",Sys!G3,Sys!G4)</f>
        <v>FY1999</v>
      </c>
      <c r="H2" s="179" t="str">
        <f>IF(PubGrf="P",Sys!H3,Sys!H4)</f>
        <v>FY2000</v>
      </c>
      <c r="I2" s="179" t="str">
        <f>IF(PubGrf="P",Sys!I3,Sys!I4)</f>
        <v>FY2001</v>
      </c>
      <c r="J2" s="179" t="str">
        <f>IF(PubGrf="P",Sys!J3,Sys!J4)</f>
        <v>FY2002</v>
      </c>
      <c r="K2" s="179" t="str">
        <f>IF(PubGrf="P",Sys!K3,Sys!K4)</f>
        <v>FY2003</v>
      </c>
      <c r="L2" s="179" t="str">
        <f>IF(PubGrf="P",Sys!L3,Sys!L4)</f>
        <v>FY2004</v>
      </c>
      <c r="M2" s="179" t="str">
        <f>IF(PubGrf="P",Sys!M3,Sys!M4)</f>
        <v>FY2005</v>
      </c>
      <c r="N2" s="179" t="str">
        <f>IF(PubGrf="P",Sys!N3,Sys!N4)</f>
        <v>FY2006</v>
      </c>
      <c r="O2" s="179" t="str">
        <f>IF(PubGrf="P",Sys!O3,Sys!O4)</f>
        <v>FY2007</v>
      </c>
      <c r="P2" s="179" t="str">
        <f>IF(PubGrf="P",Sys!P3,Sys!P4)</f>
        <v>FY2008</v>
      </c>
      <c r="Q2" s="179" t="str">
        <f>IF(PubGrf="P",Sys!Q3,Sys!Q4)</f>
        <v>FY2009</v>
      </c>
      <c r="R2" s="179" t="str">
        <f>IF(PubGrf="P",Sys!R3,Sys!R4)</f>
        <v>FY2010</v>
      </c>
      <c r="S2" s="179" t="str">
        <f>IF(PubGrf="P",Sys!S3,Sys!S4)</f>
        <v>FY2011</v>
      </c>
      <c r="T2" s="179" t="str">
        <f>IF(PubGrf="P",Sys!T3,Sys!T4)</f>
        <v>FY2012</v>
      </c>
      <c r="U2" s="179" t="str">
        <f>IF(PubGrf="P",Sys!U3,Sys!U4)</f>
        <v>FY2013</v>
      </c>
      <c r="V2" s="179" t="str">
        <f>IF(PubGrf="P",Sys!V3,Sys!V4)</f>
        <v>FY2014</v>
      </c>
      <c r="W2" s="179" t="str">
        <f>IF(PubGrf="P",Sys!W3,Sys!W4)</f>
        <v>FY2015</v>
      </c>
      <c r="X2" s="179" t="str">
        <f>IF(PubGrf="P",Sys!X3,Sys!X4)</f>
        <v>FY2016</v>
      </c>
      <c r="Y2" s="729" t="str">
        <f>IF(PubGrf="P",Sys!Y3,Sys!Y4)</f>
        <v>FY2017</v>
      </c>
      <c r="Z2" s="729" t="str">
        <f>IF(PubGrf="P",Sys!Z3,Sys!Z4)</f>
        <v>FY2018</v>
      </c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</row>
    <row r="3" spans="1:47" ht="20.100000000000001" customHeight="1" x14ac:dyDescent="0.2">
      <c r="A3" s="196" t="s">
        <v>380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47" ht="12.75" x14ac:dyDescent="0.2">
      <c r="A4" s="209"/>
      <c r="B4" s="46" t="s">
        <v>137</v>
      </c>
      <c r="C4" s="401">
        <v>34.390309999999999</v>
      </c>
      <c r="D4" s="401">
        <v>3.2145869999999999</v>
      </c>
      <c r="E4" s="401">
        <v>11.315009</v>
      </c>
      <c r="F4" s="401">
        <v>15.250001000000001</v>
      </c>
      <c r="G4" s="401">
        <v>10.852017</v>
      </c>
      <c r="H4" s="401">
        <v>10.092603999999998</v>
      </c>
      <c r="I4" s="401">
        <v>10.420781999999999</v>
      </c>
      <c r="J4" s="401">
        <v>9.2494319999999988</v>
      </c>
      <c r="K4" s="401">
        <v>4.9765290000000002</v>
      </c>
      <c r="L4" s="401">
        <v>1.9643990000000002</v>
      </c>
      <c r="M4" s="401">
        <v>1.041388</v>
      </c>
      <c r="N4" s="401">
        <v>9.834225</v>
      </c>
      <c r="O4" s="401">
        <v>12</v>
      </c>
      <c r="P4" s="401">
        <v>0</v>
      </c>
      <c r="Q4" s="401">
        <v>16.823218000000001</v>
      </c>
      <c r="R4" s="401">
        <v>3.6342489999999987</v>
      </c>
      <c r="S4" s="401">
        <v>11.601665000000001</v>
      </c>
      <c r="T4" s="401">
        <v>0</v>
      </c>
      <c r="U4" s="401">
        <v>5.0815450000000002</v>
      </c>
      <c r="V4" s="401">
        <v>0</v>
      </c>
      <c r="W4" s="401">
        <v>0</v>
      </c>
      <c r="X4" s="401">
        <v>0</v>
      </c>
      <c r="Y4" s="401">
        <v>0</v>
      </c>
      <c r="Z4" s="401">
        <v>0</v>
      </c>
    </row>
    <row r="5" spans="1:47" ht="12.75" x14ac:dyDescent="0.2">
      <c r="A5" s="46"/>
      <c r="B5" s="46" t="s">
        <v>138</v>
      </c>
      <c r="C5" s="401">
        <v>151.88908816333335</v>
      </c>
      <c r="D5" s="401">
        <v>140.96349400000003</v>
      </c>
      <c r="E5" s="401">
        <v>126.18524526333334</v>
      </c>
      <c r="F5" s="401">
        <v>126.74158126242502</v>
      </c>
      <c r="G5" s="401">
        <v>123.57586300000001</v>
      </c>
      <c r="H5" s="401">
        <v>105.48549300000002</v>
      </c>
      <c r="I5" s="401">
        <v>99.519517000000008</v>
      </c>
      <c r="J5" s="401">
        <v>83.740298999999993</v>
      </c>
      <c r="K5" s="401">
        <v>90.577863999999991</v>
      </c>
      <c r="L5" s="401">
        <v>94.01505512</v>
      </c>
      <c r="M5" s="401">
        <v>92.304310999999998</v>
      </c>
      <c r="N5" s="401">
        <v>91.533991999999998</v>
      </c>
      <c r="O5" s="401">
        <v>101.59598499999998</v>
      </c>
      <c r="P5" s="401">
        <v>98.120137999999983</v>
      </c>
      <c r="Q5" s="401">
        <v>93.882242999999988</v>
      </c>
      <c r="R5" s="401">
        <v>105.47569172000001</v>
      </c>
      <c r="S5" s="401">
        <v>102.76213299999999</v>
      </c>
      <c r="T5" s="401">
        <v>100.326369</v>
      </c>
      <c r="U5" s="401">
        <v>96.019734999999997</v>
      </c>
      <c r="V5" s="401">
        <v>97.598171000000008</v>
      </c>
      <c r="W5" s="401">
        <v>94.646345999999994</v>
      </c>
      <c r="X5" s="401">
        <v>88.441587000000013</v>
      </c>
      <c r="Y5" s="401">
        <v>83.494344000000012</v>
      </c>
      <c r="Z5" s="401">
        <v>77.892780999999999</v>
      </c>
    </row>
    <row r="6" spans="1:47" ht="12.75" x14ac:dyDescent="0.2">
      <c r="A6" s="46"/>
      <c r="B6" s="46" t="s">
        <v>342</v>
      </c>
      <c r="C6" s="401">
        <v>20.143720694999992</v>
      </c>
      <c r="D6" s="401">
        <v>23.127288650000001</v>
      </c>
      <c r="E6" s="401">
        <v>23.344086279999999</v>
      </c>
      <c r="F6" s="401">
        <v>23.537290563950812</v>
      </c>
      <c r="G6" s="401">
        <v>34.382096917500007</v>
      </c>
      <c r="H6" s="401">
        <v>22.298556960999999</v>
      </c>
      <c r="I6" s="401">
        <v>28.019073039999999</v>
      </c>
      <c r="J6" s="401">
        <v>3.9837547600000014</v>
      </c>
      <c r="K6" s="401">
        <v>3.8735536600000002</v>
      </c>
      <c r="L6" s="401">
        <v>4.3097231111999985</v>
      </c>
      <c r="M6" s="401">
        <v>4.4979243100000001</v>
      </c>
      <c r="N6" s="401">
        <v>6.4010695724000009</v>
      </c>
      <c r="O6" s="401">
        <v>16.772883198333332</v>
      </c>
      <c r="P6" s="401">
        <v>7.5115945800000006</v>
      </c>
      <c r="Q6" s="401">
        <v>7.8004247899999992</v>
      </c>
      <c r="R6" s="401">
        <v>8.6713937020874994</v>
      </c>
      <c r="S6" s="401">
        <v>15.213812215484374</v>
      </c>
      <c r="T6" s="401">
        <v>6.927322893493594</v>
      </c>
      <c r="U6" s="401">
        <v>5.7323963012932735</v>
      </c>
      <c r="V6" s="401">
        <v>5.0703560744829375</v>
      </c>
      <c r="W6" s="401">
        <v>7.6087542613945836</v>
      </c>
      <c r="X6" s="401">
        <v>6.8684936825000023</v>
      </c>
      <c r="Y6" s="401">
        <v>7.8900831275000014</v>
      </c>
      <c r="Z6" s="401">
        <v>7.0728175224999994</v>
      </c>
    </row>
    <row r="7" spans="1:47" ht="12.75" x14ac:dyDescent="0.2">
      <c r="A7" s="46"/>
      <c r="B7" s="46" t="s">
        <v>343</v>
      </c>
      <c r="C7" s="401">
        <v>14.036564945658327</v>
      </c>
      <c r="D7" s="401">
        <v>15.204159003333334</v>
      </c>
      <c r="E7" s="401">
        <v>16.281282827574998</v>
      </c>
      <c r="F7" s="401">
        <v>16.940068262425001</v>
      </c>
      <c r="G7" s="401">
        <v>28.799150000000008</v>
      </c>
      <c r="H7" s="401">
        <v>18.315367649999999</v>
      </c>
      <c r="I7" s="401">
        <v>24.965857999999997</v>
      </c>
      <c r="J7" s="401">
        <v>1.7764330000000013</v>
      </c>
      <c r="K7" s="401">
        <v>1.5748438800000004</v>
      </c>
      <c r="L7" s="401">
        <v>1.7774191199999985</v>
      </c>
      <c r="M7" s="401">
        <v>2.0334920000000003</v>
      </c>
      <c r="N7" s="401">
        <v>3.090600567500001</v>
      </c>
      <c r="O7" s="401">
        <v>13.219994999999999</v>
      </c>
      <c r="P7" s="401">
        <v>4.2377470000000006</v>
      </c>
      <c r="Q7" s="401">
        <v>4.8537102799999996</v>
      </c>
      <c r="R7" s="401">
        <v>5.1504188974374987</v>
      </c>
      <c r="S7" s="401">
        <v>12.387581868684375</v>
      </c>
      <c r="T7" s="401">
        <v>4.2943802084935943</v>
      </c>
      <c r="U7" s="401">
        <v>3.3626079412932732</v>
      </c>
      <c r="V7" s="401">
        <v>2.7508347057329372</v>
      </c>
      <c r="W7" s="401">
        <v>5.2492671838945828</v>
      </c>
      <c r="X7" s="401">
        <v>4.6978946675000017</v>
      </c>
      <c r="Y7" s="401">
        <v>5.8944577400000018</v>
      </c>
      <c r="Z7" s="401">
        <v>5.2533753425</v>
      </c>
    </row>
    <row r="8" spans="1:47" ht="12.75" x14ac:dyDescent="0.2">
      <c r="A8" s="46"/>
      <c r="B8" s="46" t="s">
        <v>139</v>
      </c>
      <c r="C8" s="401">
        <v>6.1071557493416657</v>
      </c>
      <c r="D8" s="401">
        <v>7.9231296466666663</v>
      </c>
      <c r="E8" s="401">
        <v>7.0628034524249994</v>
      </c>
      <c r="F8" s="401">
        <v>6.5972223015258127</v>
      </c>
      <c r="G8" s="401">
        <v>5.5829469175000002</v>
      </c>
      <c r="H8" s="401">
        <v>3.9831893110000003</v>
      </c>
      <c r="I8" s="401">
        <v>3.05321504</v>
      </c>
      <c r="J8" s="401">
        <v>2.2073217600000001</v>
      </c>
      <c r="K8" s="401">
        <v>2.2987097799999998</v>
      </c>
      <c r="L8" s="401">
        <v>2.5323039912</v>
      </c>
      <c r="M8" s="401">
        <v>2.4644323099999998</v>
      </c>
      <c r="N8" s="401">
        <v>3.3104690048999998</v>
      </c>
      <c r="O8" s="401">
        <v>3.5528881983333327</v>
      </c>
      <c r="P8" s="401">
        <v>3.27384758</v>
      </c>
      <c r="Q8" s="401">
        <v>2.9467145099999996</v>
      </c>
      <c r="R8" s="401">
        <v>3.5209748046500002</v>
      </c>
      <c r="S8" s="401">
        <v>2.8262303468000001</v>
      </c>
      <c r="T8" s="401">
        <v>2.6329426850000002</v>
      </c>
      <c r="U8" s="401">
        <v>2.3697883600000003</v>
      </c>
      <c r="V8" s="401">
        <v>2.3195213687500003</v>
      </c>
      <c r="W8" s="401">
        <v>2.3594870775000003</v>
      </c>
      <c r="X8" s="401">
        <v>2.1705990150000005</v>
      </c>
      <c r="Y8" s="401">
        <v>1.9956253875000001</v>
      </c>
      <c r="Z8" s="401">
        <v>1.8194421799999998</v>
      </c>
    </row>
    <row r="9" spans="1:47" ht="12.75" x14ac:dyDescent="0.2">
      <c r="A9" s="46"/>
      <c r="B9" s="157" t="s">
        <v>140</v>
      </c>
      <c r="C9" s="401">
        <v>137.804133392675</v>
      </c>
      <c r="D9" s="401">
        <v>125.80043276333332</v>
      </c>
      <c r="E9" s="401">
        <v>119.44258126242502</v>
      </c>
      <c r="F9" s="401">
        <v>117.299976</v>
      </c>
      <c r="G9" s="401">
        <v>94.717793</v>
      </c>
      <c r="H9" s="401">
        <v>98.319516999999991</v>
      </c>
      <c r="I9" s="401">
        <v>83.740258999999995</v>
      </c>
      <c r="J9" s="401">
        <v>91.500341999999989</v>
      </c>
      <c r="K9" s="401">
        <v>94.01505512</v>
      </c>
      <c r="L9" s="401">
        <v>94.20431099999999</v>
      </c>
      <c r="M9" s="401">
        <v>91.436052999999987</v>
      </c>
      <c r="N9" s="401">
        <v>99.332270999999977</v>
      </c>
      <c r="O9" s="401">
        <v>98.120137999999983</v>
      </c>
      <c r="P9" s="401">
        <v>93.882242999999988</v>
      </c>
      <c r="Q9" s="401">
        <v>105.47569172000001</v>
      </c>
      <c r="R9" s="401">
        <v>102.76213299999999</v>
      </c>
      <c r="S9" s="401">
        <v>100.32636899999999</v>
      </c>
      <c r="T9" s="401">
        <v>96.019734999999997</v>
      </c>
      <c r="U9" s="401">
        <v>97.598170999999994</v>
      </c>
      <c r="V9" s="401">
        <v>94.646345999999994</v>
      </c>
      <c r="W9" s="401">
        <v>88.980587</v>
      </c>
      <c r="X9" s="401">
        <v>83.494343999999998</v>
      </c>
      <c r="Y9" s="401">
        <v>77.892780999999985</v>
      </c>
      <c r="Z9" s="401">
        <v>72.536557000000002</v>
      </c>
    </row>
    <row r="10" spans="1:47" s="4" customFormat="1" ht="20.100000000000001" customHeight="1" x14ac:dyDescent="0.2">
      <c r="A10" s="46" t="s">
        <v>141</v>
      </c>
      <c r="B10" s="46"/>
      <c r="C10" s="192">
        <f>C9/NApc!D17</f>
        <v>1.0993958912377033</v>
      </c>
      <c r="D10" s="192">
        <f>D9/NApc!D18</f>
        <v>1.0884747140737412</v>
      </c>
      <c r="E10" s="192">
        <f>E9/NAInd!C87</f>
        <v>1.078920965270818</v>
      </c>
      <c r="F10" s="192">
        <f>F9/NAInd!D87</f>
        <v>1.0447148471362577</v>
      </c>
      <c r="G10" s="192">
        <f>G9/NAInd!E87</f>
        <v>0.82848668223132604</v>
      </c>
      <c r="H10" s="192">
        <f>H9/NAInd!F87</f>
        <v>0.85237669114303638</v>
      </c>
      <c r="I10" s="192">
        <f>I9/NAInd!G87</f>
        <v>0.68179044401949884</v>
      </c>
      <c r="J10" s="192">
        <f>J9/NAInd!H87</f>
        <v>0.69456193084248208</v>
      </c>
      <c r="K10" s="192">
        <f>K9/NAInd!I87</f>
        <v>0.71549582379775478</v>
      </c>
      <c r="L10" s="192">
        <f>L9/NAInd!J87</f>
        <v>0.70403459745238228</v>
      </c>
      <c r="M10" s="192">
        <f>M9/NAInd!K87</f>
        <v>0.64426741902115392</v>
      </c>
      <c r="N10" s="192">
        <f>N9/NAInd!L87</f>
        <v>0.682817539450571</v>
      </c>
      <c r="O10" s="192">
        <f>O9/NAInd!M87</f>
        <v>0.63762143812914696</v>
      </c>
      <c r="P10" s="192">
        <f>P9/NAInd!N87</f>
        <v>0.61306527294271718</v>
      </c>
      <c r="Q10" s="192">
        <f>Q9/NAInd!O87</f>
        <v>0.69495886697007325</v>
      </c>
      <c r="R10" s="192">
        <f>R9/NAInd!P87</f>
        <v>0.63368977050081166</v>
      </c>
      <c r="S10" s="192">
        <f>S9/NAInd!Q87</f>
        <v>0.57549001142701883</v>
      </c>
      <c r="T10" s="192">
        <f>T9/NAInd!R87</f>
        <v>0.52505713262663767</v>
      </c>
      <c r="U10" s="192">
        <f>U9/NAInd!S87</f>
        <v>0.51994832659147039</v>
      </c>
      <c r="V10" s="192">
        <f>V9/NAInd!T87</f>
        <v>0.51246197841787178</v>
      </c>
      <c r="W10" s="192">
        <f>W9/NAInd!U87</f>
        <v>0.48201932791857377</v>
      </c>
      <c r="X10" s="192">
        <f>X9/NAInd!V87</f>
        <v>0.41630945712428674</v>
      </c>
      <c r="Y10" s="192">
        <f>Y9/NAInd!W87</f>
        <v>0.3658981827388863</v>
      </c>
      <c r="Z10" s="192">
        <f>Z9/NAInd!X87</f>
        <v>0.32780742796775436</v>
      </c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4" customFormat="1" ht="20.100000000000001" customHeight="1" x14ac:dyDescent="0.2">
      <c r="A11" s="47" t="s">
        <v>378</v>
      </c>
      <c r="B11" s="47"/>
      <c r="C11" s="206">
        <v>0.62834820814871961</v>
      </c>
      <c r="D11" s="206">
        <v>0.80469909771973802</v>
      </c>
      <c r="E11" s="206">
        <v>0.90755158269078795</v>
      </c>
      <c r="F11" s="206">
        <v>1.0357297291400553</v>
      </c>
      <c r="G11" s="206">
        <v>1.379841603905027</v>
      </c>
      <c r="H11" s="206">
        <v>0.80954274360971679</v>
      </c>
      <c r="I11" s="206">
        <v>0.97078334136109701</v>
      </c>
      <c r="J11" s="206">
        <v>0.11393607683928507</v>
      </c>
      <c r="K11" s="206">
        <v>0.10540107116589358</v>
      </c>
      <c r="L11" s="206">
        <v>0.13636254108778731</v>
      </c>
      <c r="M11" s="206">
        <v>0.14067633773860766</v>
      </c>
      <c r="N11" s="206">
        <v>0.19878000439603061</v>
      </c>
      <c r="O11" s="206">
        <v>0.48542002591741734</v>
      </c>
      <c r="P11" s="206">
        <v>0.21672784288299135</v>
      </c>
      <c r="Q11" s="206">
        <v>0.23151641792373731</v>
      </c>
      <c r="R11" s="206">
        <v>0.24357884425126652</v>
      </c>
      <c r="S11" s="206">
        <v>0.40494890765412322</v>
      </c>
      <c r="T11" s="206">
        <v>0.18076568203568508</v>
      </c>
      <c r="U11" s="206">
        <v>0.13238698811078153</v>
      </c>
      <c r="V11" s="206">
        <v>0.11018082020237377</v>
      </c>
      <c r="W11" s="206">
        <v>0.14724030861579623</v>
      </c>
      <c r="X11" s="206">
        <v>0.10518623006768116</v>
      </c>
      <c r="Y11" s="206">
        <v>9.5876318270297661E-2</v>
      </c>
      <c r="Z11" s="206">
        <v>9.6088662880959144E-2</v>
      </c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4" customFormat="1" ht="20.100000000000001" customHeight="1" x14ac:dyDescent="0.2">
      <c r="A12" s="127" t="s">
        <v>142</v>
      </c>
      <c r="B12" s="4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24" customFormat="1" ht="20.100000000000001" customHeight="1" x14ac:dyDescent="0.2">
      <c r="A13" s="127"/>
      <c r="B13" s="46" t="s">
        <v>143</v>
      </c>
      <c r="C13" s="402">
        <v>4.4947010000000001</v>
      </c>
      <c r="D13" s="402">
        <v>6.5651099999999998</v>
      </c>
      <c r="E13" s="402">
        <v>6.7446989999999998</v>
      </c>
      <c r="F13" s="402">
        <v>17.267263</v>
      </c>
      <c r="G13" s="402">
        <v>25.218263999999998</v>
      </c>
      <c r="H13" s="402">
        <v>28.524367999999999</v>
      </c>
      <c r="I13" s="402">
        <v>37.539003999999998</v>
      </c>
      <c r="J13" s="402">
        <v>46.759785999999998</v>
      </c>
      <c r="K13" s="402">
        <v>56.009217999999997</v>
      </c>
      <c r="L13" s="402">
        <v>60.910199120000001</v>
      </c>
      <c r="M13" s="402">
        <v>62.628531000000002</v>
      </c>
      <c r="N13" s="402">
        <v>63.230384000000001</v>
      </c>
      <c r="O13" s="402">
        <v>63.044770999999997</v>
      </c>
      <c r="P13" s="402">
        <v>61.698829999999994</v>
      </c>
      <c r="Q13" s="402">
        <v>60.603928999999987</v>
      </c>
      <c r="R13" s="402">
        <v>58.838839720000003</v>
      </c>
      <c r="S13" s="402">
        <v>56.688653999999993</v>
      </c>
      <c r="T13" s="402">
        <v>64.466367000000005</v>
      </c>
      <c r="U13" s="402">
        <v>62.159874000000002</v>
      </c>
      <c r="V13" s="402">
        <v>64.704881</v>
      </c>
      <c r="W13" s="402">
        <v>62.216681999999999</v>
      </c>
      <c r="X13" s="402">
        <v>58.962530000000001</v>
      </c>
      <c r="Y13" s="402">
        <v>56.570046000000005</v>
      </c>
      <c r="Z13" s="402">
        <v>54.064672999999999</v>
      </c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24" customFormat="1" ht="12.75" customHeight="1" x14ac:dyDescent="0.2">
      <c r="A14" s="127"/>
      <c r="B14" s="46" t="s">
        <v>265</v>
      </c>
      <c r="C14" s="402">
        <v>2.3443909999999998E-2</v>
      </c>
      <c r="D14" s="402">
        <v>6.5651100000000004E-2</v>
      </c>
      <c r="E14" s="402">
        <v>6.7446990000000012E-2</v>
      </c>
      <c r="F14" s="402">
        <v>0.17267263000000002</v>
      </c>
      <c r="G14" s="402">
        <v>0.25218264000000001</v>
      </c>
      <c r="H14" s="402">
        <v>0.28524368</v>
      </c>
      <c r="I14" s="402">
        <v>0.40164004000000003</v>
      </c>
      <c r="J14" s="402">
        <v>0.47719786000000008</v>
      </c>
      <c r="K14" s="402">
        <v>0.63024005999999999</v>
      </c>
      <c r="L14" s="402">
        <v>1.1010451111999993</v>
      </c>
      <c r="M14" s="402">
        <v>1.4073593099999999</v>
      </c>
      <c r="N14" s="402">
        <v>1.1210465724000005</v>
      </c>
      <c r="O14" s="402">
        <v>2.1804864099999994</v>
      </c>
      <c r="P14" s="402">
        <v>1.9386515800000013</v>
      </c>
      <c r="Q14" s="402">
        <v>2.6080457900000003</v>
      </c>
      <c r="R14" s="402">
        <v>2.9289350170874999</v>
      </c>
      <c r="S14" s="402">
        <v>2.9185162154843751</v>
      </c>
      <c r="T14" s="402">
        <v>3.058028893493594</v>
      </c>
      <c r="U14" s="402">
        <v>3.0333783012932742</v>
      </c>
      <c r="V14" s="402">
        <v>3.1374883407329377</v>
      </c>
      <c r="W14" s="402">
        <v>3.2801522613945844</v>
      </c>
      <c r="X14" s="402">
        <v>3.0606236825000006</v>
      </c>
      <c r="Y14" s="402">
        <v>3.1442581275000019</v>
      </c>
      <c r="Z14" s="402">
        <v>3.2268465225000003</v>
      </c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24" customFormat="1" ht="12.75" customHeight="1" x14ac:dyDescent="0.2">
      <c r="A15" s="127"/>
      <c r="B15" s="46" t="s">
        <v>139</v>
      </c>
      <c r="C15" s="402">
        <v>2.3443909999999998E-2</v>
      </c>
      <c r="D15" s="402">
        <v>6.5651100000000004E-2</v>
      </c>
      <c r="E15" s="402">
        <v>6.7446990000000012E-2</v>
      </c>
      <c r="F15" s="402">
        <v>0.17267263000000002</v>
      </c>
      <c r="G15" s="402">
        <v>0.25218264000000001</v>
      </c>
      <c r="H15" s="402">
        <v>0.28524368</v>
      </c>
      <c r="I15" s="402">
        <v>0.39009004000000003</v>
      </c>
      <c r="J15" s="402">
        <v>0.44719786000000006</v>
      </c>
      <c r="K15" s="402">
        <v>0.52469218000000006</v>
      </c>
      <c r="L15" s="402">
        <v>0.85270199120000001</v>
      </c>
      <c r="M15" s="402">
        <v>0.86988530999999991</v>
      </c>
      <c r="N15" s="402">
        <v>0.83749457240000003</v>
      </c>
      <c r="O15" s="402">
        <v>0.83454541000000004</v>
      </c>
      <c r="P15" s="402">
        <v>0.84375058000000003</v>
      </c>
      <c r="Q15" s="402">
        <v>0.84295651000000005</v>
      </c>
      <c r="R15" s="402">
        <v>0.84940411964999996</v>
      </c>
      <c r="S15" s="402">
        <v>0.80636434679999991</v>
      </c>
      <c r="T15" s="402">
        <v>0.86339068500000005</v>
      </c>
      <c r="U15" s="402">
        <v>0.81592536000000004</v>
      </c>
      <c r="V15" s="402">
        <v>0.81427963500000011</v>
      </c>
      <c r="W15" s="402">
        <v>0.76010177000000012</v>
      </c>
      <c r="X15" s="402">
        <v>0.66705206500000014</v>
      </c>
      <c r="Y15" s="402">
        <v>0.6375089100000001</v>
      </c>
      <c r="Z15" s="402">
        <v>0.60683686000000003</v>
      </c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24" customFormat="1" ht="12.75" customHeight="1" x14ac:dyDescent="0.2">
      <c r="A16" s="127"/>
      <c r="B16" s="46" t="s">
        <v>343</v>
      </c>
      <c r="C16" s="402">
        <v>0</v>
      </c>
      <c r="D16" s="402">
        <v>0</v>
      </c>
      <c r="E16" s="402">
        <v>0</v>
      </c>
      <c r="F16" s="402">
        <v>0</v>
      </c>
      <c r="G16" s="402">
        <v>0</v>
      </c>
      <c r="H16" s="402">
        <v>0</v>
      </c>
      <c r="I16" s="402">
        <v>1.1550000000000005E-2</v>
      </c>
      <c r="J16" s="402">
        <v>3.0000000000000027E-2</v>
      </c>
      <c r="K16" s="402">
        <v>0.10554787999999993</v>
      </c>
      <c r="L16" s="402">
        <v>0.24834311999999925</v>
      </c>
      <c r="M16" s="402">
        <v>0.53747400000000001</v>
      </c>
      <c r="N16" s="402">
        <v>0.28355200000000047</v>
      </c>
      <c r="O16" s="402">
        <v>1.3459409999999994</v>
      </c>
      <c r="P16" s="402">
        <v>1.0949010000000012</v>
      </c>
      <c r="Q16" s="402">
        <v>1.7650892800000002</v>
      </c>
      <c r="R16" s="402">
        <v>2.0795308974375</v>
      </c>
      <c r="S16" s="402">
        <v>2.112151868684375</v>
      </c>
      <c r="T16" s="402">
        <v>2.1946382084935938</v>
      </c>
      <c r="U16" s="402">
        <v>2.2174529412932742</v>
      </c>
      <c r="V16" s="402">
        <v>2.3232087057329376</v>
      </c>
      <c r="W16" s="402">
        <v>2.520050491394584</v>
      </c>
      <c r="X16" s="402">
        <v>2.3935716175000006</v>
      </c>
      <c r="Y16" s="402">
        <v>2.5067492175000017</v>
      </c>
      <c r="Z16" s="402">
        <v>2.6200096625000002</v>
      </c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24" customFormat="1" ht="12.75" customHeight="1" x14ac:dyDescent="0.2">
      <c r="A17" s="127"/>
      <c r="B17" s="46" t="s">
        <v>145</v>
      </c>
      <c r="C17" s="403">
        <v>32.058213000000002</v>
      </c>
      <c r="D17" s="403">
        <v>28.740294000000002</v>
      </c>
      <c r="E17" s="403">
        <v>25.722048999999998</v>
      </c>
      <c r="F17" s="403">
        <v>22.725321000000001</v>
      </c>
      <c r="G17" s="403">
        <v>24.917422999999999</v>
      </c>
      <c r="H17" s="403">
        <v>27.544632</v>
      </c>
      <c r="I17" s="403">
        <v>28.862334000000001</v>
      </c>
      <c r="J17" s="403">
        <v>34.964822999999996</v>
      </c>
      <c r="K17" s="403">
        <v>36.750610000000002</v>
      </c>
      <c r="L17" s="403">
        <v>31.604890000000001</v>
      </c>
      <c r="M17" s="403">
        <v>31.973566999999999</v>
      </c>
      <c r="N17" s="403">
        <v>32.201777999999997</v>
      </c>
      <c r="O17" s="403">
        <v>34.553339999999999</v>
      </c>
      <c r="P17" s="403">
        <v>34.659112</v>
      </c>
      <c r="Q17" s="403">
        <v>33.692749999999997</v>
      </c>
      <c r="R17" s="403">
        <v>35.599946000000003</v>
      </c>
      <c r="S17" s="403">
        <v>37.569707999999999</v>
      </c>
      <c r="T17" s="403">
        <v>38.322113000000002</v>
      </c>
      <c r="U17" s="403">
        <v>43.3003</v>
      </c>
      <c r="V17" s="403">
        <v>46.018500000000003</v>
      </c>
      <c r="W17" s="403">
        <v>51.675756</v>
      </c>
      <c r="X17" s="403">
        <v>65.298411000000002</v>
      </c>
      <c r="Y17" s="403">
        <v>82.294390000000007</v>
      </c>
      <c r="Z17" s="403">
        <v>73.607201000000003</v>
      </c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46" customFormat="1" ht="12.75" customHeight="1" x14ac:dyDescent="0.2">
      <c r="A18" s="127"/>
      <c r="B18" s="46" t="s">
        <v>266</v>
      </c>
      <c r="C18" s="208">
        <v>7.3129185335439617E-4</v>
      </c>
      <c r="D18" s="208">
        <v>2.2842876972657272E-3</v>
      </c>
      <c r="E18" s="208">
        <v>2.6221468592956968E-3</v>
      </c>
      <c r="F18" s="208">
        <v>7.5982482271647568E-3</v>
      </c>
      <c r="G18" s="208">
        <v>1.012073519801787E-2</v>
      </c>
      <c r="H18" s="208">
        <v>1.0355690357380706E-2</v>
      </c>
      <c r="I18" s="208">
        <v>1.3915715894632778E-2</v>
      </c>
      <c r="J18" s="208">
        <v>1.3647941532551163E-2</v>
      </c>
      <c r="K18" s="208">
        <v>1.7149104735948599E-2</v>
      </c>
      <c r="L18" s="208">
        <v>3.4837808680871829E-2</v>
      </c>
      <c r="M18" s="208">
        <v>4.4016337307626642E-2</v>
      </c>
      <c r="N18" s="208">
        <v>3.4813188650639121E-2</v>
      </c>
      <c r="O18" s="208">
        <v>6.3104938914732969E-2</v>
      </c>
      <c r="P18" s="208">
        <v>5.5934831221296187E-2</v>
      </c>
      <c r="Q18" s="208">
        <v>7.7406735573676846E-2</v>
      </c>
      <c r="R18" s="208">
        <v>8.2273580333169602E-2</v>
      </c>
      <c r="S18" s="208">
        <v>7.7682696269142551E-2</v>
      </c>
      <c r="T18" s="208">
        <v>7.9798024015366634E-2</v>
      </c>
      <c r="U18" s="208">
        <v>7.0054440761225079E-2</v>
      </c>
      <c r="V18" s="208">
        <v>6.81788485225059E-2</v>
      </c>
      <c r="W18" s="208">
        <v>6.347565116211526E-2</v>
      </c>
      <c r="X18" s="208">
        <v>4.6871334778728388E-2</v>
      </c>
      <c r="Y18" s="208">
        <v>3.8207441934984897E-2</v>
      </c>
      <c r="Z18" s="208">
        <v>4.3838734236070195E-2</v>
      </c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4" customFormat="1" ht="20.100000000000001" customHeight="1" x14ac:dyDescent="0.2">
      <c r="A19" s="50"/>
      <c r="B19" s="50" t="s">
        <v>381</v>
      </c>
      <c r="C19" s="356">
        <v>125.34532327343399</v>
      </c>
      <c r="D19" s="356">
        <v>115.57497031098757</v>
      </c>
      <c r="E19" s="356">
        <v>110.70558929443359</v>
      </c>
      <c r="F19" s="356">
        <v>112.2794189453125</v>
      </c>
      <c r="G19" s="356">
        <v>114.32627105712891</v>
      </c>
      <c r="H19" s="356">
        <v>115.34749603271484</v>
      </c>
      <c r="I19" s="356">
        <v>122.82404327392578</v>
      </c>
      <c r="J19" s="356">
        <v>131.73820495605469</v>
      </c>
      <c r="K19" s="356">
        <v>131.39846801757813</v>
      </c>
      <c r="L19" s="356">
        <v>133.80636596679688</v>
      </c>
      <c r="M19" s="356">
        <v>141.92251586914063</v>
      </c>
      <c r="N19" s="356">
        <v>145.47410583496094</v>
      </c>
      <c r="O19" s="356">
        <v>153.88462829589844</v>
      </c>
      <c r="P19" s="356">
        <v>153.13580322265625</v>
      </c>
      <c r="Q19" s="356">
        <v>151.77256774902344</v>
      </c>
      <c r="R19" s="356">
        <v>162.16473388671875</v>
      </c>
      <c r="S19" s="356">
        <v>174.33207702636719</v>
      </c>
      <c r="T19" s="356">
        <v>182.87483215332031</v>
      </c>
      <c r="U19" s="356">
        <v>187.70744323730469</v>
      </c>
      <c r="V19" s="356">
        <v>184.68949890136719</v>
      </c>
      <c r="W19" s="356">
        <v>184.59962463378906</v>
      </c>
      <c r="X19" s="356">
        <v>200.55836486816406</v>
      </c>
      <c r="Y19" s="356">
        <v>212.88102722167969</v>
      </c>
      <c r="Z19" s="356">
        <v>221.2779541015625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ht="15" customHeight="1" x14ac:dyDescent="0.2">
      <c r="A20" s="47"/>
      <c r="B20" s="205" t="s">
        <v>144</v>
      </c>
      <c r="C20" s="397">
        <v>26.833587253923909</v>
      </c>
      <c r="D20" s="397">
        <v>25.830301194899263</v>
      </c>
      <c r="E20" s="397">
        <v>28.410656621454741</v>
      </c>
      <c r="F20" s="397">
        <v>27.743205734977657</v>
      </c>
      <c r="G20" s="397">
        <v>25.284823484929071</v>
      </c>
      <c r="H20" s="397">
        <v>33.100541894184587</v>
      </c>
      <c r="I20" s="397">
        <v>31.151906216947459</v>
      </c>
      <c r="J20" s="397">
        <v>36.065340654359645</v>
      </c>
      <c r="K20" s="397">
        <v>39.620510174507238</v>
      </c>
      <c r="L20" s="397">
        <v>41.888127593815994</v>
      </c>
      <c r="M20" s="397">
        <v>46.380396598861971</v>
      </c>
      <c r="N20" s="397">
        <v>37.360652645772092</v>
      </c>
      <c r="O20" s="397">
        <v>40.685200753075478</v>
      </c>
      <c r="P20" s="397">
        <v>44.116892961261847</v>
      </c>
      <c r="Q20" s="397">
        <v>43.262980978447288</v>
      </c>
      <c r="R20" s="397">
        <v>60.740763216804098</v>
      </c>
      <c r="S20" s="397">
        <v>88.380629588335637</v>
      </c>
      <c r="T20" s="397">
        <v>100.50234914273042</v>
      </c>
      <c r="U20" s="397">
        <v>96.183633589629096</v>
      </c>
      <c r="V20" s="397">
        <v>92.178128949806791</v>
      </c>
      <c r="W20" s="397">
        <v>81.299878970140313</v>
      </c>
      <c r="X20" s="397">
        <v>73.297344491810946</v>
      </c>
      <c r="Y20" s="397">
        <v>83.395540769086438</v>
      </c>
      <c r="Z20" s="397">
        <v>88.666062238506996</v>
      </c>
    </row>
    <row r="21" spans="1:47" x14ac:dyDescent="0.2">
      <c r="A21" s="46" t="s">
        <v>379</v>
      </c>
      <c r="B21" s="20"/>
    </row>
    <row r="22" spans="1:47" x14ac:dyDescent="0.2">
      <c r="A22" s="46" t="s">
        <v>345</v>
      </c>
    </row>
  </sheetData>
  <phoneticPr fontId="0" type="noConversion"/>
  <pageMargins left="0.74803149606299202" right="0.74803149606299202" top="0.98425196850393704" bottom="0.98425196850393704" header="0.511811023622047" footer="0.511811023622047"/>
  <pageSetup scale="74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>
    <pageSetUpPr fitToPage="1"/>
  </sheetPr>
  <dimension ref="A1:K24"/>
  <sheetViews>
    <sheetView view="pageBreakPreview" zoomScaleNormal="80" zoomScaleSheetLayoutView="100" zoomScalePageLayoutView="8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2" max="5" width="12.7109375" customWidth="1"/>
    <col min="6" max="6" width="14" customWidth="1"/>
    <col min="7" max="9" width="12.7109375" customWidth="1"/>
    <col min="10" max="10" width="14" customWidth="1"/>
    <col min="11" max="11" width="12.7109375" customWidth="1"/>
  </cols>
  <sheetData>
    <row r="1" spans="1:11" s="32" customFormat="1" ht="25.15" customHeight="1" x14ac:dyDescent="0.2">
      <c r="A1" s="73" t="str">
        <f>Index!B80</f>
        <v>Table 9f     External debt and debt service projections, FY2018-FY2037</v>
      </c>
    </row>
    <row r="2" spans="1:11" s="32" customFormat="1" ht="20.100000000000001" customHeight="1" x14ac:dyDescent="0.2">
      <c r="A2" s="210"/>
      <c r="B2" s="978" t="s">
        <v>268</v>
      </c>
      <c r="C2" s="978"/>
      <c r="D2" s="978"/>
      <c r="E2" s="979"/>
      <c r="F2" s="978" t="s">
        <v>269</v>
      </c>
      <c r="G2" s="978"/>
      <c r="H2" s="978"/>
      <c r="I2" s="978"/>
      <c r="J2" s="421" t="s">
        <v>260</v>
      </c>
      <c r="K2" s="404"/>
    </row>
    <row r="3" spans="1:11" ht="38.25" x14ac:dyDescent="0.2">
      <c r="A3" s="211"/>
      <c r="B3" s="405" t="s">
        <v>138</v>
      </c>
      <c r="C3" s="405" t="s">
        <v>342</v>
      </c>
      <c r="D3" s="405" t="s">
        <v>343</v>
      </c>
      <c r="E3" s="406" t="s">
        <v>139</v>
      </c>
      <c r="F3" s="407" t="s">
        <v>267</v>
      </c>
      <c r="G3" s="304" t="s">
        <v>265</v>
      </c>
      <c r="H3" s="304" t="s">
        <v>270</v>
      </c>
      <c r="I3" s="304" t="s">
        <v>266</v>
      </c>
      <c r="J3" s="407" t="s">
        <v>260</v>
      </c>
      <c r="K3" s="406" t="s">
        <v>586</v>
      </c>
    </row>
    <row r="4" spans="1:11" s="752" customFormat="1" ht="19.5" customHeight="1" x14ac:dyDescent="0.2">
      <c r="A4" s="611" t="s">
        <v>150</v>
      </c>
      <c r="B4" s="408">
        <v>77.892780999999999</v>
      </c>
      <c r="C4" s="408">
        <v>7.0728175224999994</v>
      </c>
      <c r="D4" s="408">
        <v>5.2533753425</v>
      </c>
      <c r="E4" s="409">
        <v>1.8194421799999998</v>
      </c>
      <c r="F4" s="410">
        <v>54.064672999999999</v>
      </c>
      <c r="G4" s="411">
        <v>3.2268465225000003</v>
      </c>
      <c r="H4" s="411">
        <v>73.607201000000003</v>
      </c>
      <c r="I4" s="412">
        <v>4.3838734236070195E-2</v>
      </c>
      <c r="J4" s="410">
        <v>23.828108</v>
      </c>
      <c r="K4" s="422">
        <v>3.8459709999999996</v>
      </c>
    </row>
    <row r="5" spans="1:11" x14ac:dyDescent="0.2">
      <c r="A5" s="212" t="s">
        <v>151</v>
      </c>
      <c r="B5" s="416">
        <v>72.536556999999988</v>
      </c>
      <c r="C5" s="416">
        <v>7.6131194224999996</v>
      </c>
      <c r="D5" s="416">
        <v>5.9015459099999994</v>
      </c>
      <c r="E5" s="414">
        <v>1.7115735125</v>
      </c>
      <c r="F5" s="410">
        <v>51.446411999999995</v>
      </c>
      <c r="G5" s="411">
        <v>3.8690024225000008</v>
      </c>
      <c r="H5" s="411">
        <v>79.505098068929641</v>
      </c>
      <c r="I5" s="412">
        <v>4.8663576506070567E-2</v>
      </c>
      <c r="J5" s="410">
        <v>21.090145</v>
      </c>
      <c r="K5" s="423">
        <v>3.7441170000000001</v>
      </c>
    </row>
    <row r="6" spans="1:11" x14ac:dyDescent="0.2">
      <c r="A6" s="212" t="s">
        <v>152</v>
      </c>
      <c r="B6" s="417">
        <v>66.517644819999987</v>
      </c>
      <c r="C6" s="417">
        <v>6.8084050596375008</v>
      </c>
      <c r="D6" s="417">
        <v>5.3051106010500009</v>
      </c>
      <c r="E6" s="414">
        <v>1.5032944585875001</v>
      </c>
      <c r="F6" s="410">
        <v>48.084978472499991</v>
      </c>
      <c r="G6" s="411">
        <v>3.8263988746375004</v>
      </c>
      <c r="H6" s="411">
        <v>83.081194022129012</v>
      </c>
      <c r="I6" s="412">
        <v>4.6056137248320285E-2</v>
      </c>
      <c r="J6" s="410">
        <v>18.4326663475</v>
      </c>
      <c r="K6" s="423">
        <v>2.9820061849999995</v>
      </c>
    </row>
    <row r="7" spans="1:11" x14ac:dyDescent="0.2">
      <c r="A7" s="212" t="s">
        <v>153</v>
      </c>
      <c r="B7" s="418">
        <v>61.105601549874997</v>
      </c>
      <c r="C7" s="418">
        <v>6.6689076021888747</v>
      </c>
      <c r="D7" s="418">
        <v>5.3722419085407491</v>
      </c>
      <c r="E7" s="414">
        <v>1.2966656936481251</v>
      </c>
      <c r="F7" s="410">
        <v>44.733637549874999</v>
      </c>
      <c r="G7" s="411">
        <v>4.1212746021888753</v>
      </c>
      <c r="H7" s="411">
        <v>86.793142119780356</v>
      </c>
      <c r="I7" s="412">
        <v>4.7483873743172471E-2</v>
      </c>
      <c r="J7" s="410">
        <v>16.371963999999998</v>
      </c>
      <c r="K7" s="423">
        <v>2.5476329999999998</v>
      </c>
    </row>
    <row r="8" spans="1:11" x14ac:dyDescent="0.2">
      <c r="A8" s="212" t="s">
        <v>154</v>
      </c>
      <c r="B8" s="415">
        <v>55.48988523917037</v>
      </c>
      <c r="C8" s="415">
        <v>6.6266131371939174</v>
      </c>
      <c r="D8" s="415">
        <v>5.4675932111963617</v>
      </c>
      <c r="E8" s="414">
        <v>1.1590199259975555</v>
      </c>
      <c r="F8" s="410">
        <v>40.932554239170372</v>
      </c>
      <c r="G8" s="411">
        <v>4.0789801371939172</v>
      </c>
      <c r="H8" s="411">
        <v>89.306648495487607</v>
      </c>
      <c r="I8" s="412">
        <v>4.5673868697468985E-2</v>
      </c>
      <c r="J8" s="410">
        <v>14.557331</v>
      </c>
      <c r="K8" s="423">
        <v>2.5476329999999998</v>
      </c>
    </row>
    <row r="9" spans="1:11" x14ac:dyDescent="0.2">
      <c r="A9" s="212" t="s">
        <v>155</v>
      </c>
      <c r="B9" s="413">
        <v>49.788940566267598</v>
      </c>
      <c r="C9" s="413">
        <v>6.5775754156958204</v>
      </c>
      <c r="D9" s="413">
        <v>5.4258240583918065</v>
      </c>
      <c r="E9" s="414">
        <v>1.1517513573040139</v>
      </c>
      <c r="F9" s="410">
        <v>37.1412425662676</v>
      </c>
      <c r="G9" s="411">
        <v>4.029942415695821</v>
      </c>
      <c r="H9" s="411">
        <v>92.171112307648386</v>
      </c>
      <c r="I9" s="412">
        <v>4.37224018979471E-2</v>
      </c>
      <c r="J9" s="410">
        <v>12.647698</v>
      </c>
      <c r="K9" s="423">
        <v>2.5476329999999998</v>
      </c>
    </row>
    <row r="10" spans="1:11" x14ac:dyDescent="0.2">
      <c r="A10" s="212" t="s">
        <v>156</v>
      </c>
      <c r="B10" s="413">
        <v>44.153526343739969</v>
      </c>
      <c r="C10" s="413">
        <v>6.5286872606429833</v>
      </c>
      <c r="D10" s="413">
        <v>5.5206144860451838</v>
      </c>
      <c r="E10" s="414">
        <v>1.0080727745977995</v>
      </c>
      <c r="F10" s="410">
        <v>33.373335618739965</v>
      </c>
      <c r="G10" s="411">
        <v>3.9810542606429831</v>
      </c>
      <c r="H10" s="411">
        <v>93.347769872001948</v>
      </c>
      <c r="I10" s="412">
        <v>4.2647556188024495E-2</v>
      </c>
      <c r="J10" s="410">
        <v>10.780190725000001</v>
      </c>
      <c r="K10" s="423">
        <v>2.5476329999999998</v>
      </c>
    </row>
    <row r="11" spans="1:11" x14ac:dyDescent="0.2">
      <c r="A11" s="212" t="s">
        <v>157</v>
      </c>
      <c r="B11" s="413">
        <v>38.446933424684303</v>
      </c>
      <c r="C11" s="413">
        <v>6.4801532815570262</v>
      </c>
      <c r="D11" s="413">
        <v>5.616717912057112</v>
      </c>
      <c r="E11" s="414">
        <v>0.86343536949991462</v>
      </c>
      <c r="F11" s="410">
        <v>29.628678481559298</v>
      </c>
      <c r="G11" s="411">
        <v>3.9325202815570259</v>
      </c>
      <c r="H11" s="411">
        <v>95.914235425068782</v>
      </c>
      <c r="I11" s="412">
        <v>4.1000381894606606E-2</v>
      </c>
      <c r="J11" s="410">
        <v>8.8182549431250017</v>
      </c>
      <c r="K11" s="423">
        <v>2.5476329999999998</v>
      </c>
    </row>
    <row r="12" spans="1:11" x14ac:dyDescent="0.2">
      <c r="A12" s="212" t="s">
        <v>158</v>
      </c>
      <c r="B12" s="413">
        <v>32.667287634256866</v>
      </c>
      <c r="C12" s="413">
        <v>5.9076608588812203</v>
      </c>
      <c r="D12" s="413">
        <v>5.193270555395312</v>
      </c>
      <c r="E12" s="414">
        <v>0.71439030348590826</v>
      </c>
      <c r="F12" s="410">
        <v>25.906704549428735</v>
      </c>
      <c r="G12" s="411">
        <v>3.36002785888122</v>
      </c>
      <c r="H12" s="411">
        <v>98.39226268244353</v>
      </c>
      <c r="I12" s="412">
        <v>3.414930978592854E-2</v>
      </c>
      <c r="J12" s="410">
        <v>6.7605830848281272</v>
      </c>
      <c r="K12" s="423">
        <v>2.5476329999999998</v>
      </c>
    </row>
    <row r="13" spans="1:11" x14ac:dyDescent="0.2">
      <c r="A13" s="212" t="s">
        <v>159</v>
      </c>
      <c r="B13" s="413">
        <v>27.333581230990429</v>
      </c>
      <c r="C13" s="413">
        <v>5.8676870858659509</v>
      </c>
      <c r="D13" s="413">
        <v>5.2990448558166747</v>
      </c>
      <c r="E13" s="414">
        <v>0.56864223004927617</v>
      </c>
      <c r="F13" s="410">
        <v>22.731160195463474</v>
      </c>
      <c r="G13" s="411">
        <v>3.3200540858659515</v>
      </c>
      <c r="H13" s="411">
        <v>101.00073915730535</v>
      </c>
      <c r="I13" s="412">
        <v>3.2871582065306236E-2</v>
      </c>
      <c r="J13" s="410">
        <v>4.6024210355269553</v>
      </c>
      <c r="K13" s="423">
        <v>2.5476329999999998</v>
      </c>
    </row>
    <row r="14" spans="1:11" x14ac:dyDescent="0.2">
      <c r="A14" s="212" t="s">
        <v>160</v>
      </c>
      <c r="B14" s="413">
        <v>21.916048179038555</v>
      </c>
      <c r="C14" s="413">
        <v>5.8280485470495531</v>
      </c>
      <c r="D14" s="413">
        <v>5.4099719839963649</v>
      </c>
      <c r="E14" s="414">
        <v>0.41807656305318808</v>
      </c>
      <c r="F14" s="410">
        <v>19.577185040502723</v>
      </c>
      <c r="G14" s="411">
        <v>3.2804155470495537</v>
      </c>
      <c r="H14" s="411">
        <v>104.43001550507773</v>
      </c>
      <c r="I14" s="412">
        <v>3.1412573589918211E-2</v>
      </c>
      <c r="J14" s="410">
        <v>2.3388631385358329</v>
      </c>
      <c r="K14" s="423">
        <v>2.5476329999999998</v>
      </c>
    </row>
    <row r="15" spans="1:11" x14ac:dyDescent="0.2">
      <c r="A15" s="212" t="s">
        <v>161</v>
      </c>
      <c r="B15" s="413">
        <v>16.409005974606831</v>
      </c>
      <c r="C15" s="413">
        <v>3.6877012973741645</v>
      </c>
      <c r="D15" s="413">
        <v>3.4252675315279681</v>
      </c>
      <c r="E15" s="414">
        <v>0.26243376584619643</v>
      </c>
      <c r="F15" s="410">
        <v>16.444243731719428</v>
      </c>
      <c r="G15" s="411">
        <v>3.6653484199511808</v>
      </c>
      <c r="H15" s="411">
        <v>107.79741191683082</v>
      </c>
      <c r="I15" s="412">
        <v>3.4002193139656404E-2</v>
      </c>
      <c r="J15" s="410">
        <v>-3.5237757112597023E-2</v>
      </c>
      <c r="K15" s="423">
        <v>2.2352877422983877E-2</v>
      </c>
    </row>
    <row r="16" spans="1:11" x14ac:dyDescent="0.2">
      <c r="A16" s="212" t="s">
        <v>162</v>
      </c>
      <c r="B16" s="413">
        <v>12.907570673038366</v>
      </c>
      <c r="C16" s="413">
        <v>2.9906088249939291</v>
      </c>
      <c r="D16" s="413">
        <v>2.8315173446503517</v>
      </c>
      <c r="E16" s="414">
        <v>0.15909148034357731</v>
      </c>
      <c r="F16" s="410">
        <v>12.907570673038366</v>
      </c>
      <c r="G16" s="411">
        <v>2.9906088249939291</v>
      </c>
      <c r="H16" s="411">
        <v>111.30377200779664</v>
      </c>
      <c r="I16" s="412">
        <v>2.6868890164696683E-2</v>
      </c>
      <c r="J16" s="410"/>
      <c r="K16" s="423"/>
    </row>
    <row r="17" spans="1:11" x14ac:dyDescent="0.2">
      <c r="A17" s="212" t="s">
        <v>163</v>
      </c>
      <c r="B17" s="416">
        <v>10.026649894787182</v>
      </c>
      <c r="C17" s="416">
        <v>2.5033485047153277</v>
      </c>
      <c r="D17" s="416">
        <v>2.3801669134575629</v>
      </c>
      <c r="E17" s="414">
        <v>0.12318159125776483</v>
      </c>
      <c r="F17" s="410">
        <v>10.026649894787182</v>
      </c>
      <c r="G17" s="411">
        <v>2.5033485047153272</v>
      </c>
      <c r="H17" s="411">
        <v>115.2132629246442</v>
      </c>
      <c r="I17" s="412">
        <v>2.1727954240412881E-2</v>
      </c>
      <c r="J17" s="496"/>
      <c r="K17" s="423"/>
    </row>
    <row r="18" spans="1:11" x14ac:dyDescent="0.2">
      <c r="A18" s="212" t="s">
        <v>164</v>
      </c>
      <c r="B18" s="416">
        <v>7.5974169736284276</v>
      </c>
      <c r="C18" s="416">
        <v>2.3834475751229434</v>
      </c>
      <c r="D18" s="416">
        <v>2.290795439</v>
      </c>
      <c r="E18" s="414">
        <v>9.2652136122943443E-2</v>
      </c>
      <c r="F18" s="410">
        <v>7.5974169736284276</v>
      </c>
      <c r="G18" s="411">
        <v>2.3834475751229434</v>
      </c>
      <c r="H18" s="411">
        <v>119.26007281059051</v>
      </c>
      <c r="I18" s="412">
        <v>1.9985293643987184E-2</v>
      </c>
      <c r="J18" s="496"/>
      <c r="K18" s="423"/>
    </row>
    <row r="19" spans="1:11" x14ac:dyDescent="0.2">
      <c r="A19" s="212" t="s">
        <v>165</v>
      </c>
      <c r="B19" s="417">
        <v>5.1952534699999964</v>
      </c>
      <c r="C19" s="417">
        <v>2.0361308334500001</v>
      </c>
      <c r="D19" s="417">
        <v>1.9779408950000001</v>
      </c>
      <c r="E19" s="414">
        <v>5.8189938449999951E-2</v>
      </c>
      <c r="F19" s="410">
        <v>5.1952534699999964</v>
      </c>
      <c r="G19" s="411">
        <v>2.0361308334500001</v>
      </c>
      <c r="H19" s="411">
        <v>123.44902492771125</v>
      </c>
      <c r="I19" s="412">
        <v>1.6493697172920634E-2</v>
      </c>
      <c r="J19" s="496"/>
      <c r="K19" s="423"/>
    </row>
    <row r="20" spans="1:11" x14ac:dyDescent="0.2">
      <c r="A20" s="212" t="s">
        <v>166</v>
      </c>
      <c r="B20" s="418">
        <v>3.2283647749999962</v>
      </c>
      <c r="C20" s="418">
        <v>2.0032617233821459</v>
      </c>
      <c r="D20" s="418">
        <v>1.9678593737571459</v>
      </c>
      <c r="E20" s="414">
        <v>3.5402349624999947E-2</v>
      </c>
      <c r="F20" s="410">
        <v>3.2283647749999962</v>
      </c>
      <c r="G20" s="411">
        <v>2.0032617233821459</v>
      </c>
      <c r="H20" s="411">
        <v>127.78511195281916</v>
      </c>
      <c r="I20" s="412">
        <v>1.5676800628556718E-2</v>
      </c>
      <c r="J20" s="496"/>
      <c r="K20" s="423"/>
    </row>
    <row r="21" spans="1:11" x14ac:dyDescent="0.2">
      <c r="A21" s="212" t="s">
        <v>167</v>
      </c>
      <c r="B21" s="415">
        <v>1.4597550399999988</v>
      </c>
      <c r="C21" s="415">
        <v>0.79836311039999996</v>
      </c>
      <c r="D21" s="415">
        <v>0.78376555999999997</v>
      </c>
      <c r="E21" s="414">
        <v>1.4597550399999989E-2</v>
      </c>
      <c r="F21" s="410">
        <v>1.4597550399999988</v>
      </c>
      <c r="G21" s="411">
        <v>0.79836311039999996</v>
      </c>
      <c r="H21" s="411">
        <v>132.27350192807447</v>
      </c>
      <c r="I21" s="412">
        <v>6.0356995071780958E-3</v>
      </c>
      <c r="J21" s="496"/>
      <c r="K21" s="423"/>
    </row>
    <row r="22" spans="1:11" x14ac:dyDescent="0.2">
      <c r="A22" s="212" t="s">
        <v>168</v>
      </c>
      <c r="B22" s="413">
        <v>0.67776692000000061</v>
      </c>
      <c r="C22" s="413">
        <v>0.45838490920000002</v>
      </c>
      <c r="D22" s="413">
        <v>0.45160724000000002</v>
      </c>
      <c r="E22" s="414">
        <v>6.7776692000000062E-3</v>
      </c>
      <c r="F22" s="410">
        <v>0.67776692000000061</v>
      </c>
      <c r="G22" s="411">
        <v>0.45838490920000002</v>
      </c>
      <c r="H22" s="411">
        <v>136.91954442060745</v>
      </c>
      <c r="I22" s="412">
        <v>3.3478413263768468E-3</v>
      </c>
      <c r="J22" s="496"/>
      <c r="K22" s="423"/>
    </row>
    <row r="23" spans="1:11" s="4" customFormat="1" ht="19.5" customHeight="1" x14ac:dyDescent="0.2">
      <c r="A23" s="213" t="s">
        <v>289</v>
      </c>
      <c r="B23" s="587">
        <v>0.22615968000000058</v>
      </c>
      <c r="C23" s="587">
        <v>0.2284212768000006</v>
      </c>
      <c r="D23" s="587">
        <v>0.22615968000000058</v>
      </c>
      <c r="E23" s="419">
        <v>2.2615968000000057E-3</v>
      </c>
      <c r="F23" s="588">
        <v>0.22615968000000058</v>
      </c>
      <c r="G23" s="589">
        <v>0.2284212768000006</v>
      </c>
      <c r="H23" s="589">
        <v>141.72877689849486</v>
      </c>
      <c r="I23" s="590">
        <v>1.611678882712678E-3</v>
      </c>
      <c r="J23" s="419"/>
      <c r="K23" s="420"/>
    </row>
    <row r="24" spans="1:11" x14ac:dyDescent="0.2">
      <c r="A24" s="161"/>
      <c r="B24" s="162"/>
      <c r="C24" s="162"/>
      <c r="D24" s="162"/>
      <c r="E24" s="162"/>
      <c r="F24" s="162"/>
      <c r="G24" s="163"/>
      <c r="H24" s="160"/>
      <c r="I24" s="129"/>
      <c r="J24" s="162"/>
      <c r="K24" s="162"/>
    </row>
  </sheetData>
  <mergeCells count="2">
    <mergeCell ref="B2:E2"/>
    <mergeCell ref="F2:I2"/>
  </mergeCells>
  <phoneticPr fontId="6" type="noConversion"/>
  <pageMargins left="0.74803149606299202" right="0.74803149606299202" top="0.98425196850393704" bottom="0.98425196850393704" header="0.511811023622047" footer="0.511811023622047"/>
  <pageSetup scale="89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Q51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28515625" defaultRowHeight="12.75" x14ac:dyDescent="0.2"/>
  <cols>
    <col min="1" max="1" width="30.28515625" style="434" customWidth="1"/>
    <col min="2" max="16384" width="9.28515625" style="434"/>
  </cols>
  <sheetData>
    <row r="1" spans="1:17" ht="20.100000000000001" customHeight="1" x14ac:dyDescent="0.25">
      <c r="A1" s="467" t="str">
        <f>Index!B82</f>
        <v>Table 10a   RMI government finances (GFS 2001 Format, summary) FY2004-FY2018</v>
      </c>
    </row>
    <row r="2" spans="1:17" s="436" customFormat="1" ht="25.15" customHeight="1" x14ac:dyDescent="0.2">
      <c r="A2" s="435" t="s">
        <v>344</v>
      </c>
      <c r="B2" s="179" t="str">
        <f>IF(PubGrf="P",Sys!L3,Sys!L4)</f>
        <v>FY2004</v>
      </c>
      <c r="C2" s="179" t="str">
        <f>IF(PubGrf="P",Sys!M3,Sys!M4)</f>
        <v>FY2005</v>
      </c>
      <c r="D2" s="179" t="str">
        <f>IF(PubGrf="P",Sys!N3,Sys!N4)</f>
        <v>FY2006</v>
      </c>
      <c r="E2" s="179" t="str">
        <f>IF(PubGrf="P",Sys!O3,Sys!O4)</f>
        <v>FY2007</v>
      </c>
      <c r="F2" s="179" t="str">
        <f>IF(PubGrf="P",Sys!P3,Sys!P4)</f>
        <v>FY2008</v>
      </c>
      <c r="G2" s="179" t="str">
        <f>IF(PubGrf="P",Sys!Q3,Sys!Q4)</f>
        <v>FY2009</v>
      </c>
      <c r="H2" s="179" t="str">
        <f>IF(PubGrf="P",Sys!R3,Sys!R4)</f>
        <v>FY2010</v>
      </c>
      <c r="I2" s="179" t="str">
        <f>IF(PubGrf="P",Sys!S3,Sys!S4)</f>
        <v>FY2011</v>
      </c>
      <c r="J2" s="179" t="str">
        <f>IF(PubGrf="P",Sys!T3,Sys!T4)</f>
        <v>FY2012</v>
      </c>
      <c r="K2" s="179" t="str">
        <f>IF(PubGrf="P",Sys!U3,Sys!U4)</f>
        <v>FY2013</v>
      </c>
      <c r="L2" s="179" t="str">
        <f>IF(PubGrf="P",Sys!V3,Sys!V4)</f>
        <v>FY2014</v>
      </c>
      <c r="M2" s="179" t="str">
        <f>IF(PubGrf="P",Sys!W3,Sys!W4)</f>
        <v>FY2015</v>
      </c>
      <c r="N2" s="179" t="str">
        <f>IF(PubGrf="P",Sys!X3,Sys!X4)</f>
        <v>FY2016</v>
      </c>
      <c r="O2" s="179" t="str">
        <f>IF(PubGrf="P",Sys!Y3,Sys!Y4)</f>
        <v>FY2017</v>
      </c>
      <c r="P2" s="179" t="str">
        <f>IF(PubGrf="P",Sys!Z3,Sys!Z4)</f>
        <v>FY2018</v>
      </c>
    </row>
    <row r="3" spans="1:17" s="438" customFormat="1" ht="20.100000000000001" customHeight="1" x14ac:dyDescent="0.2">
      <c r="A3" s="437" t="s">
        <v>596</v>
      </c>
      <c r="B3" s="450">
        <v>70.357393000000002</v>
      </c>
      <c r="C3" s="450">
        <v>86.981986000000006</v>
      </c>
      <c r="D3" s="450">
        <v>87.917874999999995</v>
      </c>
      <c r="E3" s="450">
        <v>101.58884999999999</v>
      </c>
      <c r="F3" s="450">
        <v>99.647745</v>
      </c>
      <c r="G3" s="450">
        <v>97.651175000000009</v>
      </c>
      <c r="H3" s="450">
        <v>101.03765300000001</v>
      </c>
      <c r="I3" s="450">
        <v>100.020471</v>
      </c>
      <c r="J3" s="450">
        <v>94.781758999999994</v>
      </c>
      <c r="K3" s="450">
        <v>102.08296899999999</v>
      </c>
      <c r="L3" s="450">
        <v>97.475677999999988</v>
      </c>
      <c r="M3" s="450">
        <v>108.560078</v>
      </c>
      <c r="N3" s="450">
        <v>122.36499499999999</v>
      </c>
      <c r="O3" s="450">
        <v>145.48993300000001</v>
      </c>
      <c r="P3" s="450">
        <v>138.62042500000001</v>
      </c>
      <c r="Q3" s="500"/>
    </row>
    <row r="4" spans="1:17" s="438" customFormat="1" x14ac:dyDescent="0.2">
      <c r="A4" s="439" t="s">
        <v>597</v>
      </c>
      <c r="B4" s="450">
        <v>22.008502</v>
      </c>
      <c r="C4" s="450">
        <v>24.385794000000001</v>
      </c>
      <c r="D4" s="450">
        <v>25.311476000000003</v>
      </c>
      <c r="E4" s="450">
        <v>27.253905</v>
      </c>
      <c r="F4" s="450">
        <v>26.341435000000001</v>
      </c>
      <c r="G4" s="450">
        <v>24.573772000000002</v>
      </c>
      <c r="H4" s="450">
        <v>25.550003</v>
      </c>
      <c r="I4" s="450">
        <v>25.606649999999998</v>
      </c>
      <c r="J4" s="450">
        <v>25.609919000000001</v>
      </c>
      <c r="K4" s="450">
        <v>26.732952999999998</v>
      </c>
      <c r="L4" s="450">
        <v>24.743558</v>
      </c>
      <c r="M4" s="450">
        <v>25.886115</v>
      </c>
      <c r="N4" s="450">
        <v>28.904138</v>
      </c>
      <c r="O4" s="450">
        <v>30.363707999999999</v>
      </c>
      <c r="P4" s="450">
        <v>32.139001000000007</v>
      </c>
      <c r="Q4" s="500"/>
    </row>
    <row r="5" spans="1:17" s="438" customFormat="1" x14ac:dyDescent="0.2">
      <c r="A5" s="439" t="s">
        <v>598</v>
      </c>
      <c r="B5" s="450">
        <v>0</v>
      </c>
      <c r="C5" s="450">
        <v>0</v>
      </c>
      <c r="D5" s="450">
        <v>0</v>
      </c>
      <c r="E5" s="450">
        <v>0</v>
      </c>
      <c r="F5" s="450">
        <v>0</v>
      </c>
      <c r="G5" s="450">
        <v>0</v>
      </c>
      <c r="H5" s="450">
        <v>0</v>
      </c>
      <c r="I5" s="450">
        <v>0</v>
      </c>
      <c r="J5" s="450">
        <v>0</v>
      </c>
      <c r="K5" s="450">
        <v>0</v>
      </c>
      <c r="L5" s="450">
        <v>0</v>
      </c>
      <c r="M5" s="450">
        <v>0</v>
      </c>
      <c r="N5" s="450">
        <v>0</v>
      </c>
      <c r="O5" s="450">
        <v>0</v>
      </c>
      <c r="P5" s="450">
        <v>0</v>
      </c>
      <c r="Q5" s="500"/>
    </row>
    <row r="6" spans="1:17" s="438" customFormat="1" x14ac:dyDescent="0.2">
      <c r="A6" s="439" t="s">
        <v>599</v>
      </c>
      <c r="B6" s="450">
        <v>43.834510999999999</v>
      </c>
      <c r="C6" s="450">
        <v>56.575593000000005</v>
      </c>
      <c r="D6" s="450">
        <v>58.097303999999994</v>
      </c>
      <c r="E6" s="450">
        <v>69.63290099999999</v>
      </c>
      <c r="F6" s="450">
        <v>67.804198</v>
      </c>
      <c r="G6" s="450">
        <v>66.905625999999998</v>
      </c>
      <c r="H6" s="450">
        <v>68.186218999999994</v>
      </c>
      <c r="I6" s="450">
        <v>65.471435999999997</v>
      </c>
      <c r="J6" s="450">
        <v>59.192347999999996</v>
      </c>
      <c r="K6" s="450">
        <v>61.301951000000003</v>
      </c>
      <c r="L6" s="450">
        <v>53.852782999999995</v>
      </c>
      <c r="M6" s="450">
        <v>58.749136</v>
      </c>
      <c r="N6" s="450">
        <v>59.077078</v>
      </c>
      <c r="O6" s="450">
        <v>65.266882999999993</v>
      </c>
      <c r="P6" s="450">
        <v>67.310748000000004</v>
      </c>
      <c r="Q6" s="500"/>
    </row>
    <row r="7" spans="1:17" s="438" customFormat="1" x14ac:dyDescent="0.2">
      <c r="A7" s="439" t="s">
        <v>600</v>
      </c>
      <c r="B7" s="450">
        <v>4.5143800000000009</v>
      </c>
      <c r="C7" s="450">
        <v>6.0205989999999998</v>
      </c>
      <c r="D7" s="450">
        <v>4.5090950000000003</v>
      </c>
      <c r="E7" s="450">
        <v>4.7020439999999999</v>
      </c>
      <c r="F7" s="450">
        <v>5.5021119999999994</v>
      </c>
      <c r="G7" s="450">
        <v>6.1717769999999996</v>
      </c>
      <c r="H7" s="450">
        <v>7.3014310000000009</v>
      </c>
      <c r="I7" s="450">
        <v>8.9423849999999998</v>
      </c>
      <c r="J7" s="450">
        <v>9.9794919999999987</v>
      </c>
      <c r="K7" s="450">
        <v>14.048065000000001</v>
      </c>
      <c r="L7" s="450">
        <v>18.879337</v>
      </c>
      <c r="M7" s="450">
        <v>23.924827000000001</v>
      </c>
      <c r="N7" s="450">
        <v>34.383778999999997</v>
      </c>
      <c r="O7" s="450">
        <v>49.859341999999998</v>
      </c>
      <c r="P7" s="450">
        <v>39.170676</v>
      </c>
      <c r="Q7" s="500"/>
    </row>
    <row r="8" spans="1:17" s="438" customFormat="1" x14ac:dyDescent="0.2">
      <c r="A8" s="440"/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500"/>
    </row>
    <row r="9" spans="1:17" s="438" customFormat="1" x14ac:dyDescent="0.2">
      <c r="A9" s="437" t="s">
        <v>601</v>
      </c>
      <c r="B9" s="450">
        <v>-66.169097999999991</v>
      </c>
      <c r="C9" s="450">
        <v>-106.19176899999999</v>
      </c>
      <c r="D9" s="450">
        <v>-72.70487700000001</v>
      </c>
      <c r="E9" s="450">
        <v>-81.887521000000007</v>
      </c>
      <c r="F9" s="450">
        <v>-80.389926000000003</v>
      </c>
      <c r="G9" s="450">
        <v>-79.135176000000001</v>
      </c>
      <c r="H9" s="450">
        <v>-78.894089999999991</v>
      </c>
      <c r="I9" s="450">
        <v>-83.239700000000013</v>
      </c>
      <c r="J9" s="450">
        <v>-88.859779000000003</v>
      </c>
      <c r="K9" s="450">
        <v>-95.343129000000005</v>
      </c>
      <c r="L9" s="450">
        <v>-86.102992000000015</v>
      </c>
      <c r="M9" s="450">
        <v>-96.429839000000015</v>
      </c>
      <c r="N9" s="450">
        <v>-108.36428099999999</v>
      </c>
      <c r="O9" s="450">
        <v>-123.21045500000001</v>
      </c>
      <c r="P9" s="450">
        <v>-122.92886000000001</v>
      </c>
      <c r="Q9" s="500"/>
    </row>
    <row r="10" spans="1:17" s="438" customFormat="1" x14ac:dyDescent="0.2">
      <c r="A10" s="439" t="s">
        <v>602</v>
      </c>
      <c r="B10" s="450">
        <v>-31.873954999999999</v>
      </c>
      <c r="C10" s="450">
        <v>-34.873770999999998</v>
      </c>
      <c r="D10" s="450">
        <v>-36.260303</v>
      </c>
      <c r="E10" s="450">
        <v>-35.868814</v>
      </c>
      <c r="F10" s="450">
        <v>-36.651208999999994</v>
      </c>
      <c r="G10" s="450">
        <v>-36.984349999999999</v>
      </c>
      <c r="H10" s="450">
        <v>-37.620995999999998</v>
      </c>
      <c r="I10" s="450">
        <v>-37.716631</v>
      </c>
      <c r="J10" s="450">
        <v>-38.583615999999999</v>
      </c>
      <c r="K10" s="450">
        <v>-40.465876999999999</v>
      </c>
      <c r="L10" s="450">
        <v>-40.257935000000003</v>
      </c>
      <c r="M10" s="450">
        <v>-41.374915000000009</v>
      </c>
      <c r="N10" s="450">
        <v>-42.376519999999999</v>
      </c>
      <c r="O10" s="450">
        <v>-45.869962000000001</v>
      </c>
      <c r="P10" s="450">
        <v>-48.173285</v>
      </c>
      <c r="Q10" s="500"/>
    </row>
    <row r="11" spans="1:17" s="438" customFormat="1" x14ac:dyDescent="0.2">
      <c r="A11" s="439" t="s">
        <v>603</v>
      </c>
      <c r="B11" s="450">
        <v>-20.211493000000001</v>
      </c>
      <c r="C11" s="450">
        <v>-18.700727000000001</v>
      </c>
      <c r="D11" s="450">
        <v>-21.068208000000002</v>
      </c>
      <c r="E11" s="450">
        <v>-25.011316000000004</v>
      </c>
      <c r="F11" s="450">
        <v>-25.000947000000004</v>
      </c>
      <c r="G11" s="450">
        <v>-24.344555999999997</v>
      </c>
      <c r="H11" s="450">
        <v>-24.279102999999999</v>
      </c>
      <c r="I11" s="450">
        <v>-26.808763000000003</v>
      </c>
      <c r="J11" s="450">
        <v>-28.096140999999999</v>
      </c>
      <c r="K11" s="450">
        <v>-28.490233999999997</v>
      </c>
      <c r="L11" s="450">
        <v>-25.327117000000001</v>
      </c>
      <c r="M11" s="450">
        <v>-26.264564</v>
      </c>
      <c r="N11" s="450">
        <v>-31.961062000000002</v>
      </c>
      <c r="O11" s="450">
        <v>-32.155918000000007</v>
      </c>
      <c r="P11" s="450">
        <v>-36.800023000000003</v>
      </c>
      <c r="Q11" s="500"/>
    </row>
    <row r="12" spans="1:17" s="438" customFormat="1" x14ac:dyDescent="0.2">
      <c r="A12" s="439" t="s">
        <v>604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500"/>
    </row>
    <row r="13" spans="1:17" s="438" customFormat="1" x14ac:dyDescent="0.2">
      <c r="A13" s="439" t="s">
        <v>605</v>
      </c>
      <c r="B13" s="450">
        <v>-0.83459300000000003</v>
      </c>
      <c r="C13" s="450">
        <v>-0.93169800000000003</v>
      </c>
      <c r="D13" s="450">
        <v>-0.917713</v>
      </c>
      <c r="E13" s="450">
        <v>-0.90008600000000005</v>
      </c>
      <c r="F13" s="450">
        <v>-1.3188089999999999</v>
      </c>
      <c r="G13" s="450">
        <v>-0.89668599999999998</v>
      </c>
      <c r="H13" s="450">
        <v>-0.89284200000000002</v>
      </c>
      <c r="I13" s="450">
        <v>-1.422706</v>
      </c>
      <c r="J13" s="450">
        <v>-1.431816</v>
      </c>
      <c r="K13" s="450">
        <v>-1.172736</v>
      </c>
      <c r="L13" s="450">
        <v>-0.74957099999999999</v>
      </c>
      <c r="M13" s="450">
        <v>-0.73311400000000004</v>
      </c>
      <c r="N13" s="450">
        <v>-0.76325100000000001</v>
      </c>
      <c r="O13" s="450">
        <v>-0.64116499999999998</v>
      </c>
      <c r="P13" s="450">
        <v>-0.63976699999999997</v>
      </c>
      <c r="Q13" s="500"/>
    </row>
    <row r="14" spans="1:17" s="438" customFormat="1" x14ac:dyDescent="0.2">
      <c r="A14" s="439" t="s">
        <v>606</v>
      </c>
      <c r="B14" s="450">
        <v>-3.0849760000000002</v>
      </c>
      <c r="C14" s="450">
        <v>-2.5984789999999998</v>
      </c>
      <c r="D14" s="450">
        <v>-4.0172319999999999</v>
      </c>
      <c r="E14" s="450">
        <v>-7.8646029999999998</v>
      </c>
      <c r="F14" s="450">
        <v>-7.0253319999999997</v>
      </c>
      <c r="G14" s="450">
        <v>-8.6726890000000001</v>
      </c>
      <c r="H14" s="450">
        <v>-7.0214780000000001</v>
      </c>
      <c r="I14" s="450">
        <v>-6.7582900000000006</v>
      </c>
      <c r="J14" s="450">
        <v>-9.3711020000000005</v>
      </c>
      <c r="K14" s="450">
        <v>-8.602879999999999</v>
      </c>
      <c r="L14" s="450">
        <v>-6.1987580000000007</v>
      </c>
      <c r="M14" s="450">
        <v>-10.435528</v>
      </c>
      <c r="N14" s="450">
        <v>-11.899349000000001</v>
      </c>
      <c r="O14" s="450">
        <v>-15.519254</v>
      </c>
      <c r="P14" s="450">
        <v>-13.739000000000001</v>
      </c>
      <c r="Q14" s="500"/>
    </row>
    <row r="15" spans="1:17" s="438" customFormat="1" ht="14.25" x14ac:dyDescent="0.2">
      <c r="A15" s="439" t="s">
        <v>642</v>
      </c>
      <c r="B15" s="450">
        <v>-4.0389999999999997</v>
      </c>
      <c r="C15" s="450">
        <v>-40.545464000000003</v>
      </c>
      <c r="D15" s="450">
        <v>-9.3268109999999993</v>
      </c>
      <c r="E15" s="450">
        <v>-7.576128999999999</v>
      </c>
      <c r="F15" s="450">
        <v>-5.1242859999999997</v>
      </c>
      <c r="G15" s="450">
        <v>-7.4374659999999997</v>
      </c>
      <c r="H15" s="450">
        <v>-6.6742180000000007</v>
      </c>
      <c r="I15" s="450">
        <v>-9.2977929999999986</v>
      </c>
      <c r="J15" s="450">
        <v>-8.4881060000000002</v>
      </c>
      <c r="K15" s="450">
        <v>-6.7037250000000004</v>
      </c>
      <c r="L15" s="450">
        <v>-7.6052869999999988</v>
      </c>
      <c r="M15" s="450">
        <v>-10.023897999999997</v>
      </c>
      <c r="N15" s="450">
        <v>-15.835178000000003</v>
      </c>
      <c r="O15" s="450">
        <v>-15.642037999999999</v>
      </c>
      <c r="P15" s="450">
        <v>-12.049999999999999</v>
      </c>
      <c r="Q15" s="500"/>
    </row>
    <row r="16" spans="1:17" s="438" customFormat="1" x14ac:dyDescent="0.2">
      <c r="A16" s="439" t="s">
        <v>607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500"/>
    </row>
    <row r="17" spans="1:17" s="438" customFormat="1" x14ac:dyDescent="0.2">
      <c r="A17" s="439" t="s">
        <v>608</v>
      </c>
      <c r="B17" s="450">
        <v>-6.1250809999999989</v>
      </c>
      <c r="C17" s="450">
        <v>-8.5416300000000014</v>
      </c>
      <c r="D17" s="450">
        <v>-1.1146100000000003</v>
      </c>
      <c r="E17" s="450">
        <v>-4.6665730000000014</v>
      </c>
      <c r="F17" s="450">
        <v>-5.2693429999999992</v>
      </c>
      <c r="G17" s="450">
        <v>-0.79942900000000083</v>
      </c>
      <c r="H17" s="450">
        <v>-2.4054529999999987</v>
      </c>
      <c r="I17" s="450">
        <v>-1.2355170000000006</v>
      </c>
      <c r="J17" s="450">
        <v>-2.888998</v>
      </c>
      <c r="K17" s="450">
        <v>-9.9076769999999996</v>
      </c>
      <c r="L17" s="450">
        <v>-5.9643240000000013</v>
      </c>
      <c r="M17" s="450">
        <v>-7.5978200000000014</v>
      </c>
      <c r="N17" s="450">
        <v>-5.5289210000000013</v>
      </c>
      <c r="O17" s="450">
        <v>-13.382118</v>
      </c>
      <c r="P17" s="450">
        <v>-11.526785</v>
      </c>
      <c r="Q17" s="500"/>
    </row>
    <row r="18" spans="1:17" s="438" customFormat="1" x14ac:dyDescent="0.2">
      <c r="A18" s="441"/>
      <c r="B18" s="450"/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</row>
    <row r="19" spans="1:17" s="438" customFormat="1" x14ac:dyDescent="0.2">
      <c r="A19" s="442" t="s">
        <v>609</v>
      </c>
      <c r="B19" s="450">
        <v>-5.1337869999999999</v>
      </c>
      <c r="C19" s="450">
        <v>19.752181</v>
      </c>
      <c r="D19" s="450">
        <v>-14.935573999999999</v>
      </c>
      <c r="E19" s="450">
        <v>-19.701328999999998</v>
      </c>
      <c r="F19" s="450">
        <v>-19.257818999999998</v>
      </c>
      <c r="G19" s="450">
        <v>-17.589786999999998</v>
      </c>
      <c r="H19" s="450">
        <v>-22.143562999999997</v>
      </c>
      <c r="I19" s="450">
        <v>-16.780771000000001</v>
      </c>
      <c r="J19" s="450">
        <v>-5.9219799999999996</v>
      </c>
      <c r="K19" s="450">
        <v>-6.7398400000000001</v>
      </c>
      <c r="L19" s="450">
        <v>-11.372686</v>
      </c>
      <c r="M19" s="450">
        <v>-12.130239000000001</v>
      </c>
      <c r="N19" s="450">
        <v>-14.006247</v>
      </c>
      <c r="O19" s="450">
        <v>-22.279477999999997</v>
      </c>
      <c r="P19" s="450">
        <v>-15.691565000000001</v>
      </c>
      <c r="Q19" s="500"/>
    </row>
    <row r="20" spans="1:17" s="438" customFormat="1" x14ac:dyDescent="0.2">
      <c r="A20" s="443" t="s">
        <v>610</v>
      </c>
      <c r="B20" s="450">
        <v>-6.3119779999999999</v>
      </c>
      <c r="C20" s="450">
        <v>-11.529748</v>
      </c>
      <c r="D20" s="450">
        <v>-14.876083</v>
      </c>
      <c r="E20" s="450">
        <v>-19.301632999999999</v>
      </c>
      <c r="F20" s="450">
        <v>-13.855919</v>
      </c>
      <c r="G20" s="450">
        <v>-16.229142</v>
      </c>
      <c r="H20" s="450">
        <v>-16.485790999999999</v>
      </c>
      <c r="I20" s="450">
        <v>-13.105093</v>
      </c>
      <c r="J20" s="450">
        <v>-7.2995669999999997</v>
      </c>
      <c r="K20" s="450">
        <v>-7.1698779999999998</v>
      </c>
      <c r="L20" s="450">
        <v>-5.4283799999999998</v>
      </c>
      <c r="M20" s="450">
        <v>-6.9648089999999998</v>
      </c>
      <c r="N20" s="450">
        <v>-6.1782820000000003</v>
      </c>
      <c r="O20" s="450">
        <v>-12.92794</v>
      </c>
      <c r="P20" s="450">
        <v>-10.075291</v>
      </c>
      <c r="Q20" s="500"/>
    </row>
    <row r="21" spans="1:17" s="438" customFormat="1" x14ac:dyDescent="0.2">
      <c r="A21" s="443" t="s">
        <v>611</v>
      </c>
      <c r="B21" s="450">
        <v>8.5109349999999999</v>
      </c>
      <c r="C21" s="450">
        <v>26.006812</v>
      </c>
      <c r="D21" s="450">
        <v>-2.2412910000000004</v>
      </c>
      <c r="E21" s="450">
        <v>-4.9553229999999999</v>
      </c>
      <c r="F21" s="450">
        <v>-7.7920429999999996</v>
      </c>
      <c r="G21" s="450">
        <v>-4.0265980000000008</v>
      </c>
      <c r="H21" s="450">
        <v>-6.2783529999999992</v>
      </c>
      <c r="I21" s="450">
        <v>11.189211999999999</v>
      </c>
      <c r="J21" s="450">
        <v>5.8819350000000004</v>
      </c>
      <c r="K21" s="450">
        <v>-0.36808100000000016</v>
      </c>
      <c r="L21" s="450">
        <v>-2.1036049999999999</v>
      </c>
      <c r="M21" s="450">
        <v>-2.2757480000000005</v>
      </c>
      <c r="N21" s="450">
        <v>-5.8394199999999996</v>
      </c>
      <c r="O21" s="450">
        <v>-10.026396999999999</v>
      </c>
      <c r="P21" s="450">
        <v>-3.8780000000002701E-3</v>
      </c>
    </row>
    <row r="22" spans="1:17" s="445" customFormat="1" ht="20.100000000000001" customHeight="1" x14ac:dyDescent="0.2">
      <c r="A22" s="444" t="s">
        <v>612</v>
      </c>
      <c r="B22" s="454">
        <v>-7.3327439999999999</v>
      </c>
      <c r="C22" s="454">
        <v>5.2751169999999998</v>
      </c>
      <c r="D22" s="454">
        <v>2.1818</v>
      </c>
      <c r="E22" s="454">
        <v>4.5556270000000003</v>
      </c>
      <c r="F22" s="454">
        <v>2.3901430000000001</v>
      </c>
      <c r="G22" s="454">
        <v>2.6659530000000005</v>
      </c>
      <c r="H22" s="454">
        <v>0.62058100000000005</v>
      </c>
      <c r="I22" s="454">
        <v>-14.864890000000001</v>
      </c>
      <c r="J22" s="454">
        <v>-4.5043480000000002</v>
      </c>
      <c r="K22" s="454">
        <v>0.7981189999999998</v>
      </c>
      <c r="L22" s="454">
        <v>-3.8407009999999997</v>
      </c>
      <c r="M22" s="454">
        <v>-2.8896820000000001</v>
      </c>
      <c r="N22" s="454">
        <v>-1.9885450000000002</v>
      </c>
      <c r="O22" s="454">
        <v>0.67485899999999988</v>
      </c>
      <c r="P22" s="454">
        <v>-5.6123960000000004</v>
      </c>
    </row>
    <row r="23" spans="1:17" s="448" customFormat="1" ht="20.100000000000001" customHeight="1" x14ac:dyDescent="0.2">
      <c r="A23" s="446" t="s">
        <v>613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</row>
    <row r="24" spans="1:17" s="438" customFormat="1" x14ac:dyDescent="0.2">
      <c r="A24" s="449" t="s">
        <v>614</v>
      </c>
      <c r="B24" s="450">
        <v>4.1882950000000108</v>
      </c>
      <c r="C24" s="450">
        <v>-19.209782999999987</v>
      </c>
      <c r="D24" s="450">
        <v>15.212997999999985</v>
      </c>
      <c r="E24" s="450">
        <v>19.701328999999987</v>
      </c>
      <c r="F24" s="450">
        <v>19.257818999999998</v>
      </c>
      <c r="G24" s="450">
        <v>18.515999000000008</v>
      </c>
      <c r="H24" s="450">
        <v>22.143563000000015</v>
      </c>
      <c r="I24" s="450">
        <v>16.780770999999987</v>
      </c>
      <c r="J24" s="450">
        <v>5.9219799999999907</v>
      </c>
      <c r="K24" s="450">
        <v>6.7398399999999867</v>
      </c>
      <c r="L24" s="450">
        <v>11.372685999999973</v>
      </c>
      <c r="M24" s="450">
        <v>12.130238999999989</v>
      </c>
      <c r="N24" s="450">
        <v>14.000714000000002</v>
      </c>
      <c r="O24" s="450">
        <v>22.279477999999997</v>
      </c>
      <c r="P24" s="450">
        <v>15.691564999999997</v>
      </c>
    </row>
    <row r="25" spans="1:17" s="438" customFormat="1" x14ac:dyDescent="0.2">
      <c r="A25" s="449" t="s">
        <v>615</v>
      </c>
      <c r="B25" s="450">
        <v>4.116780000000011</v>
      </c>
      <c r="C25" s="450">
        <v>-19.900058999999988</v>
      </c>
      <c r="D25" s="450">
        <v>15.707830999999985</v>
      </c>
      <c r="E25" s="450">
        <v>20.214860999999988</v>
      </c>
      <c r="F25" s="450">
        <v>20.171326000000001</v>
      </c>
      <c r="G25" s="450">
        <v>19.320257000000005</v>
      </c>
      <c r="H25" s="450">
        <v>22.902564000000016</v>
      </c>
      <c r="I25" s="450">
        <v>18.008931999999987</v>
      </c>
      <c r="J25" s="450">
        <v>7.1346199999999911</v>
      </c>
      <c r="K25" s="450">
        <v>7.7286699999999868</v>
      </c>
      <c r="L25" s="450">
        <v>11.941277999999972</v>
      </c>
      <c r="M25" s="450">
        <v>12.68458499999999</v>
      </c>
      <c r="N25" s="450">
        <v>14.588279000000002</v>
      </c>
      <c r="O25" s="450">
        <v>22.771438999999997</v>
      </c>
      <c r="P25" s="450">
        <v>16.215747999999998</v>
      </c>
    </row>
    <row r="26" spans="1:17" s="438" customFormat="1" x14ac:dyDescent="0.2">
      <c r="A26" s="451" t="s">
        <v>616</v>
      </c>
      <c r="B26" s="452">
        <v>-2.1236829999999891</v>
      </c>
      <c r="C26" s="452">
        <v>-30.739530999999985</v>
      </c>
      <c r="D26" s="452">
        <v>0.3369149999999852</v>
      </c>
      <c r="E26" s="452">
        <v>0.39969599999998806</v>
      </c>
      <c r="F26" s="452">
        <v>5.4018999999999977</v>
      </c>
      <c r="G26" s="452">
        <v>2.2868570000000084</v>
      </c>
      <c r="H26" s="452">
        <v>5.6577720000000156</v>
      </c>
      <c r="I26" s="452">
        <v>3.6756779999999871</v>
      </c>
      <c r="J26" s="452">
        <v>-1.377587000000009</v>
      </c>
      <c r="K26" s="452">
        <v>-0.43003800000001302</v>
      </c>
      <c r="L26" s="452">
        <v>5.9443059999999734</v>
      </c>
      <c r="M26" s="452">
        <v>5.1654299999999891</v>
      </c>
      <c r="N26" s="452">
        <v>7.8224320000000018</v>
      </c>
      <c r="O26" s="452">
        <v>9.3515379999999979</v>
      </c>
      <c r="P26" s="452">
        <v>5.6162739999999971</v>
      </c>
    </row>
    <row r="27" spans="1:17" s="445" customFormat="1" ht="20.100000000000001" customHeight="1" x14ac:dyDescent="0.2">
      <c r="A27" s="453" t="s">
        <v>617</v>
      </c>
      <c r="B27" s="454">
        <v>-2.1951979999999893</v>
      </c>
      <c r="C27" s="454">
        <v>-31.429806999999986</v>
      </c>
      <c r="D27" s="454">
        <v>0.83174799999998528</v>
      </c>
      <c r="E27" s="454">
        <v>0.91322799999998816</v>
      </c>
      <c r="F27" s="454">
        <v>6.3154069999999978</v>
      </c>
      <c r="G27" s="454">
        <v>3.0911150000000083</v>
      </c>
      <c r="H27" s="454">
        <v>6.4167730000000152</v>
      </c>
      <c r="I27" s="454">
        <v>4.9038389999999872</v>
      </c>
      <c r="J27" s="454">
        <v>-0.16494700000000906</v>
      </c>
      <c r="K27" s="454">
        <v>0.55879199999998697</v>
      </c>
      <c r="L27" s="454">
        <v>6.5128979999999732</v>
      </c>
      <c r="M27" s="454">
        <v>5.7197759999999889</v>
      </c>
      <c r="N27" s="454">
        <v>8.4099970000000024</v>
      </c>
      <c r="O27" s="454">
        <v>9.8434989999999978</v>
      </c>
      <c r="P27" s="454">
        <v>6.1404569999999969</v>
      </c>
    </row>
    <row r="28" spans="1:17" s="448" customFormat="1" ht="20.100000000000001" customHeight="1" x14ac:dyDescent="0.2">
      <c r="A28" s="446" t="s">
        <v>621</v>
      </c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</row>
    <row r="29" spans="1:17" s="438" customFormat="1" x14ac:dyDescent="0.2">
      <c r="A29" s="455" t="s">
        <v>596</v>
      </c>
      <c r="B29" s="456">
        <f t="shared" ref="B29" si="0">B3/B$48</f>
        <v>0.52581499012878585</v>
      </c>
      <c r="C29" s="456">
        <f t="shared" ref="C29:P29" si="1">C3/C$48</f>
        <v>0.61288362503523808</v>
      </c>
      <c r="D29" s="456">
        <f t="shared" si="1"/>
        <v>0.60435411852430998</v>
      </c>
      <c r="E29" s="456">
        <f t="shared" si="1"/>
        <v>0.66016242898971667</v>
      </c>
      <c r="F29" s="456">
        <f t="shared" si="1"/>
        <v>0.65071487466007061</v>
      </c>
      <c r="G29" s="456">
        <f t="shared" si="1"/>
        <v>0.64340464451704804</v>
      </c>
      <c r="H29" s="456">
        <f t="shared" si="1"/>
        <v>0.62305564581372253</v>
      </c>
      <c r="I29" s="456">
        <f t="shared" si="1"/>
        <v>0.57373532574198727</v>
      </c>
      <c r="J29" s="456">
        <f t="shared" si="1"/>
        <v>0.51828760624937154</v>
      </c>
      <c r="K29" s="456">
        <f t="shared" si="1"/>
        <v>0.54384081547018903</v>
      </c>
      <c r="L29" s="456">
        <f t="shared" si="1"/>
        <v>0.52778137674225079</v>
      </c>
      <c r="M29" s="456">
        <f t="shared" si="1"/>
        <v>0.58808395854196771</v>
      </c>
      <c r="N29" s="456">
        <f t="shared" si="1"/>
        <v>0.61012162260315572</v>
      </c>
      <c r="O29" s="456">
        <f t="shared" si="1"/>
        <v>0.68343306540181614</v>
      </c>
      <c r="P29" s="456">
        <f t="shared" si="1"/>
        <v>0.62645384427395689</v>
      </c>
    </row>
    <row r="30" spans="1:17" s="438" customFormat="1" x14ac:dyDescent="0.2">
      <c r="A30" s="457" t="s">
        <v>622</v>
      </c>
      <c r="B30" s="456">
        <f t="shared" ref="B30" si="2">B4/B$48</f>
        <v>0.16448023112339258</v>
      </c>
      <c r="C30" s="456">
        <f t="shared" ref="C30:P30" si="3">C4/C$48</f>
        <v>0.17182470202603281</v>
      </c>
      <c r="D30" s="456">
        <f t="shared" si="3"/>
        <v>0.17399299933636056</v>
      </c>
      <c r="E30" s="456">
        <f t="shared" si="3"/>
        <v>0.17710609111388687</v>
      </c>
      <c r="F30" s="456">
        <f t="shared" si="3"/>
        <v>0.17201356211714974</v>
      </c>
      <c r="G30" s="456">
        <f t="shared" si="3"/>
        <v>0.16191181558340684</v>
      </c>
      <c r="H30" s="456">
        <f t="shared" si="3"/>
        <v>0.15755585316008427</v>
      </c>
      <c r="I30" s="456">
        <f t="shared" si="3"/>
        <v>0.14688432809830557</v>
      </c>
      <c r="J30" s="456">
        <f t="shared" si="3"/>
        <v>0.14004069722688203</v>
      </c>
      <c r="K30" s="456">
        <f t="shared" si="3"/>
        <v>0.14241818299236805</v>
      </c>
      <c r="L30" s="456">
        <f t="shared" si="3"/>
        <v>0.13397382172342248</v>
      </c>
      <c r="M30" s="456">
        <f t="shared" si="3"/>
        <v>0.14022842706941135</v>
      </c>
      <c r="N30" s="456">
        <f t="shared" si="3"/>
        <v>0.14411833691903089</v>
      </c>
      <c r="O30" s="456">
        <f t="shared" si="3"/>
        <v>0.14263228807319367</v>
      </c>
      <c r="P30" s="456">
        <f t="shared" si="3"/>
        <v>0.14524267060625839</v>
      </c>
    </row>
    <row r="31" spans="1:17" s="438" customFormat="1" x14ac:dyDescent="0.2">
      <c r="A31" s="457" t="s">
        <v>623</v>
      </c>
      <c r="B31" s="456">
        <f t="shared" ref="B31" si="4">B6/B$48</f>
        <v>0.3275966033699565</v>
      </c>
      <c r="C31" s="456">
        <f t="shared" ref="C31:P31" si="5">C6/C$48</f>
        <v>0.39863719053688013</v>
      </c>
      <c r="D31" s="456">
        <f t="shared" si="5"/>
        <v>0.39936525931227146</v>
      </c>
      <c r="E31" s="456">
        <f t="shared" si="5"/>
        <v>0.45250069335129262</v>
      </c>
      <c r="F31" s="456">
        <f t="shared" si="5"/>
        <v>0.44277168743754924</v>
      </c>
      <c r="G31" s="456">
        <f t="shared" si="5"/>
        <v>0.4408281878095226</v>
      </c>
      <c r="H31" s="456">
        <f t="shared" si="5"/>
        <v>0.42047501553347555</v>
      </c>
      <c r="I31" s="456">
        <f t="shared" si="5"/>
        <v>0.3755558765590663</v>
      </c>
      <c r="J31" s="456">
        <f t="shared" si="5"/>
        <v>0.3236768411651843</v>
      </c>
      <c r="K31" s="456">
        <f t="shared" si="5"/>
        <v>0.32658241965663803</v>
      </c>
      <c r="L31" s="456">
        <f t="shared" si="5"/>
        <v>0.29158551688290568</v>
      </c>
      <c r="M31" s="456">
        <f t="shared" si="5"/>
        <v>0.31825165471786432</v>
      </c>
      <c r="N31" s="456">
        <f t="shared" si="5"/>
        <v>0.29456302178587263</v>
      </c>
      <c r="O31" s="456">
        <f t="shared" si="5"/>
        <v>0.30658853845174067</v>
      </c>
      <c r="P31" s="456">
        <f t="shared" si="5"/>
        <v>0.30419093611605613</v>
      </c>
    </row>
    <row r="32" spans="1:17" s="438" customFormat="1" x14ac:dyDescent="0.2">
      <c r="A32" s="455" t="s">
        <v>601</v>
      </c>
      <c r="B32" s="456">
        <f t="shared" ref="B32" si="6">B9/B$48</f>
        <v>-0.49451382616892381</v>
      </c>
      <c r="C32" s="456">
        <f t="shared" ref="C32:P32" si="7">C9/C$48</f>
        <v>-0.74823764467305454</v>
      </c>
      <c r="D32" s="456">
        <f t="shared" si="7"/>
        <v>-0.49977882031103898</v>
      </c>
      <c r="E32" s="456">
        <f t="shared" si="7"/>
        <v>-0.53213580788941339</v>
      </c>
      <c r="F32" s="456">
        <f t="shared" si="7"/>
        <v>-0.52495839841656577</v>
      </c>
      <c r="G32" s="456">
        <f t="shared" si="7"/>
        <v>-0.52140631982230656</v>
      </c>
      <c r="H32" s="456">
        <f t="shared" si="7"/>
        <v>-0.48650583951941107</v>
      </c>
      <c r="I32" s="456">
        <f t="shared" si="7"/>
        <v>-0.477477819457232</v>
      </c>
      <c r="J32" s="456">
        <f t="shared" si="7"/>
        <v>-0.48590491077252723</v>
      </c>
      <c r="K32" s="456">
        <f t="shared" si="7"/>
        <v>-0.50793472733771516</v>
      </c>
      <c r="L32" s="456">
        <f t="shared" si="7"/>
        <v>-0.46620404794093373</v>
      </c>
      <c r="M32" s="456">
        <f t="shared" si="7"/>
        <v>-0.52237288776344304</v>
      </c>
      <c r="N32" s="456">
        <f t="shared" si="7"/>
        <v>-0.54031294616523551</v>
      </c>
      <c r="O32" s="456">
        <f t="shared" si="7"/>
        <v>-0.57877612020209346</v>
      </c>
      <c r="P32" s="456">
        <f t="shared" si="7"/>
        <v>-0.55554047622646552</v>
      </c>
    </row>
    <row r="33" spans="1:16" s="438" customFormat="1" x14ac:dyDescent="0.2">
      <c r="A33" s="458" t="s">
        <v>624</v>
      </c>
      <c r="B33" s="456">
        <f t="shared" ref="B33" si="8">B10/B$48</f>
        <v>-0.23820955579878239</v>
      </c>
      <c r="C33" s="456">
        <f t="shared" ref="C33:P33" si="9">C10/C$48</f>
        <v>-0.24572401909895178</v>
      </c>
      <c r="D33" s="456">
        <f t="shared" si="9"/>
        <v>-0.24925606376393189</v>
      </c>
      <c r="E33" s="456">
        <f t="shared" si="9"/>
        <v>-0.23308899918859557</v>
      </c>
      <c r="F33" s="456">
        <f t="shared" si="9"/>
        <v>-0.23933794859657936</v>
      </c>
      <c r="G33" s="456">
        <f t="shared" si="9"/>
        <v>-0.24368270596277086</v>
      </c>
      <c r="H33" s="456">
        <f t="shared" si="9"/>
        <v>-0.23199246283893263</v>
      </c>
      <c r="I33" s="456">
        <f t="shared" si="9"/>
        <v>-0.21634934685195931</v>
      </c>
      <c r="J33" s="456">
        <f t="shared" si="9"/>
        <v>-0.21098373978356905</v>
      </c>
      <c r="K33" s="456">
        <f t="shared" si="9"/>
        <v>-0.21557950128190692</v>
      </c>
      <c r="L33" s="456">
        <f t="shared" si="9"/>
        <v>-0.21797630747538937</v>
      </c>
      <c r="M33" s="456">
        <f t="shared" si="9"/>
        <v>-0.224133256403311</v>
      </c>
      <c r="N33" s="456">
        <f t="shared" si="9"/>
        <v>-0.21129270787511642</v>
      </c>
      <c r="O33" s="456">
        <f t="shared" si="9"/>
        <v>-0.21547228796596407</v>
      </c>
      <c r="P33" s="456">
        <f t="shared" si="9"/>
        <v>-0.21770485539598469</v>
      </c>
    </row>
    <row r="34" spans="1:16" s="438" customFormat="1" x14ac:dyDescent="0.2">
      <c r="A34" s="458" t="s">
        <v>625</v>
      </c>
      <c r="B34" s="456">
        <f t="shared" ref="B34" si="10">B11/B$48</f>
        <v>-0.1510503095571353</v>
      </c>
      <c r="C34" s="456">
        <f t="shared" ref="C34:P34" si="11">C11/C$48</f>
        <v>-0.13176716101371094</v>
      </c>
      <c r="D34" s="456">
        <f t="shared" si="11"/>
        <v>-0.14482445435273336</v>
      </c>
      <c r="E34" s="456">
        <f t="shared" si="11"/>
        <v>-0.16253290713291241</v>
      </c>
      <c r="F34" s="456">
        <f t="shared" si="11"/>
        <v>-0.1632599723504839</v>
      </c>
      <c r="G34" s="456">
        <f t="shared" si="11"/>
        <v>-0.16040155583489257</v>
      </c>
      <c r="H34" s="456">
        <f t="shared" si="11"/>
        <v>-0.14971876078161561</v>
      </c>
      <c r="I34" s="456">
        <f t="shared" si="11"/>
        <v>-0.15377986344960062</v>
      </c>
      <c r="J34" s="456">
        <f t="shared" si="11"/>
        <v>-0.15363590861122156</v>
      </c>
      <c r="K34" s="456">
        <f t="shared" si="11"/>
        <v>-0.15177999075924706</v>
      </c>
      <c r="L34" s="456">
        <f t="shared" si="11"/>
        <v>-0.13713349784724829</v>
      </c>
      <c r="M34" s="456">
        <f t="shared" si="11"/>
        <v>-0.14227853416334924</v>
      </c>
      <c r="N34" s="456">
        <f t="shared" si="11"/>
        <v>-0.15936040374585936</v>
      </c>
      <c r="O34" s="456">
        <f t="shared" si="11"/>
        <v>-0.15105112193260437</v>
      </c>
      <c r="P34" s="456">
        <f t="shared" si="11"/>
        <v>-0.16630677533790589</v>
      </c>
    </row>
    <row r="35" spans="1:16" s="438" customFormat="1" x14ac:dyDescent="0.2">
      <c r="A35" s="459" t="s">
        <v>614</v>
      </c>
      <c r="B35" s="456">
        <f t="shared" ref="B35" si="12">B24/B48</f>
        <v>3.1301163959862023E-2</v>
      </c>
      <c r="C35" s="456">
        <f t="shared" ref="C35:P35" si="13">C24/C48</f>
        <v>-0.13535401963781651</v>
      </c>
      <c r="D35" s="456">
        <f t="shared" si="13"/>
        <v>0.10457529821327098</v>
      </c>
      <c r="E35" s="456">
        <f t="shared" si="13"/>
        <v>0.12802662110030322</v>
      </c>
      <c r="F35" s="456">
        <f t="shared" si="13"/>
        <v>0.12575647624350481</v>
      </c>
      <c r="G35" s="456">
        <f t="shared" si="13"/>
        <v>0.12199832469474146</v>
      </c>
      <c r="H35" s="456">
        <f t="shared" si="13"/>
        <v>0.13654980629431149</v>
      </c>
      <c r="I35" s="456">
        <f t="shared" si="13"/>
        <v>9.6257506284755309E-2</v>
      </c>
      <c r="J35" s="456">
        <f t="shared" si="13"/>
        <v>3.2382695476844324E-2</v>
      </c>
      <c r="K35" s="456">
        <f t="shared" si="13"/>
        <v>3.5906088132473805E-2</v>
      </c>
      <c r="L35" s="456">
        <f t="shared" si="13"/>
        <v>6.1577328801317062E-2</v>
      </c>
      <c r="M35" s="456">
        <f t="shared" si="13"/>
        <v>6.5711070778524616E-2</v>
      </c>
      <c r="N35" s="456">
        <f t="shared" si="13"/>
        <v>6.9808676437920172E-2</v>
      </c>
      <c r="O35" s="456">
        <f t="shared" si="13"/>
        <v>0.10465694519972266</v>
      </c>
      <c r="P35" s="456">
        <f t="shared" si="13"/>
        <v>7.0913368047491335E-2</v>
      </c>
    </row>
    <row r="36" spans="1:16" s="438" customFormat="1" x14ac:dyDescent="0.2">
      <c r="A36" s="460" t="s">
        <v>626</v>
      </c>
      <c r="B36" s="456">
        <f t="shared" ref="B36" si="14">B20/B48</f>
        <v>-4.7172479084935867E-2</v>
      </c>
      <c r="C36" s="456">
        <f t="shared" ref="C36:P36" si="15">C20/C48</f>
        <v>-8.1239737961177214E-2</v>
      </c>
      <c r="D36" s="456">
        <f t="shared" si="15"/>
        <v>-0.10225931903562811</v>
      </c>
      <c r="E36" s="456">
        <f t="shared" si="15"/>
        <v>-0.12542924666189323</v>
      </c>
      <c r="F36" s="456">
        <f t="shared" si="15"/>
        <v>-9.0481250683445882E-2</v>
      </c>
      <c r="G36" s="456">
        <f t="shared" si="15"/>
        <v>-0.10693066764764164</v>
      </c>
      <c r="H36" s="456">
        <f t="shared" si="15"/>
        <v>-0.10166076559849478</v>
      </c>
      <c r="I36" s="456">
        <f t="shared" si="15"/>
        <v>-7.5173159314897028E-2</v>
      </c>
      <c r="J36" s="456">
        <f t="shared" si="15"/>
        <v>-3.991564565801007E-2</v>
      </c>
      <c r="K36" s="456">
        <f t="shared" si="15"/>
        <v>-3.8197089451245954E-2</v>
      </c>
      <c r="L36" s="456">
        <f t="shared" si="15"/>
        <v>-2.9391925541467887E-2</v>
      </c>
      <c r="M36" s="456">
        <f t="shared" si="15"/>
        <v>-3.7729269568217545E-2</v>
      </c>
      <c r="N36" s="456">
        <f t="shared" si="15"/>
        <v>-3.0805406715702234E-2</v>
      </c>
      <c r="O36" s="456">
        <f t="shared" si="15"/>
        <v>-6.0728474344206029E-2</v>
      </c>
      <c r="P36" s="456">
        <f t="shared" si="15"/>
        <v>-4.5532285585827621E-2</v>
      </c>
    </row>
    <row r="37" spans="1:16" s="445" customFormat="1" ht="20.100000000000001" customHeight="1" x14ac:dyDescent="0.2">
      <c r="A37" s="461" t="s">
        <v>258</v>
      </c>
      <c r="B37" s="462">
        <f t="shared" ref="B37" si="16">B26/B48</f>
        <v>-1.5871315125073844E-2</v>
      </c>
      <c r="C37" s="462">
        <f t="shared" ref="C37:P37" si="17">C26/C48</f>
        <v>-0.21659375759899374</v>
      </c>
      <c r="D37" s="462">
        <f t="shared" si="17"/>
        <v>2.3159791776428736E-3</v>
      </c>
      <c r="E37" s="462">
        <f t="shared" si="17"/>
        <v>2.5973744384099823E-3</v>
      </c>
      <c r="F37" s="462">
        <f t="shared" si="17"/>
        <v>3.5275225560058923E-2</v>
      </c>
      <c r="G37" s="462">
        <f t="shared" si="17"/>
        <v>1.5067657047099824E-2</v>
      </c>
      <c r="H37" s="462">
        <f t="shared" si="17"/>
        <v>3.4889040695816699E-2</v>
      </c>
      <c r="I37" s="462">
        <f t="shared" si="17"/>
        <v>2.1084346969858291E-2</v>
      </c>
      <c r="J37" s="462">
        <f t="shared" si="17"/>
        <v>-7.5329501811657422E-3</v>
      </c>
      <c r="K37" s="462">
        <f t="shared" si="17"/>
        <v>-2.2910013187721471E-3</v>
      </c>
      <c r="L37" s="462">
        <f t="shared" si="17"/>
        <v>3.2185403259849171E-2</v>
      </c>
      <c r="M37" s="462">
        <f t="shared" si="17"/>
        <v>2.7981801210307067E-2</v>
      </c>
      <c r="N37" s="462">
        <f t="shared" si="17"/>
        <v>3.9003269722217938E-2</v>
      </c>
      <c r="O37" s="462">
        <f t="shared" si="17"/>
        <v>4.3928470855516627E-2</v>
      </c>
      <c r="P37" s="462">
        <f t="shared" si="17"/>
        <v>2.5381082461663717E-2</v>
      </c>
    </row>
    <row r="38" spans="1:16" s="465" customFormat="1" ht="20.100000000000001" customHeight="1" x14ac:dyDescent="0.2">
      <c r="A38" s="463" t="s">
        <v>627</v>
      </c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</row>
    <row r="39" spans="1:16" s="465" customFormat="1" ht="12.75" customHeight="1" x14ac:dyDescent="0.2">
      <c r="A39" s="466" t="s">
        <v>628</v>
      </c>
      <c r="B39" s="464">
        <v>0</v>
      </c>
      <c r="C39" s="464">
        <v>0</v>
      </c>
      <c r="D39" s="464">
        <v>0</v>
      </c>
      <c r="E39" s="464">
        <v>0</v>
      </c>
      <c r="F39" s="464">
        <v>0</v>
      </c>
      <c r="G39" s="464">
        <v>0</v>
      </c>
      <c r="H39" s="464">
        <v>0</v>
      </c>
      <c r="I39" s="464">
        <v>0</v>
      </c>
      <c r="J39" s="464">
        <v>0</v>
      </c>
      <c r="K39" s="464">
        <v>0</v>
      </c>
      <c r="L39" s="464">
        <v>0</v>
      </c>
      <c r="M39" s="464">
        <v>0</v>
      </c>
      <c r="N39" s="464">
        <v>0</v>
      </c>
      <c r="O39" s="464">
        <v>0</v>
      </c>
      <c r="P39" s="464">
        <v>0</v>
      </c>
    </row>
    <row r="40" spans="1:16" s="438" customFormat="1" ht="12.75" customHeight="1" x14ac:dyDescent="0.2">
      <c r="A40" s="457" t="s">
        <v>629</v>
      </c>
      <c r="B40" s="450">
        <v>32.257846999999998</v>
      </c>
      <c r="C40" s="450">
        <v>45.217908000000001</v>
      </c>
      <c r="D40" s="450">
        <v>63.137158000000007</v>
      </c>
      <c r="E40" s="450">
        <v>83.866883999999999</v>
      </c>
      <c r="F40" s="450">
        <v>75.327991999999995</v>
      </c>
      <c r="G40" s="450">
        <v>90.451764999999995</v>
      </c>
      <c r="H40" s="450">
        <v>112.79454399999999</v>
      </c>
      <c r="I40" s="450">
        <v>125.25858921999999</v>
      </c>
      <c r="J40" s="450">
        <v>165.56838399999998</v>
      </c>
      <c r="K40" s="450">
        <v>206.15645599999999</v>
      </c>
      <c r="L40" s="450">
        <v>240.12118699999999</v>
      </c>
      <c r="M40" s="450">
        <v>247.14205799999999</v>
      </c>
      <c r="N40" s="450">
        <v>294.54553299999998</v>
      </c>
      <c r="O40" s="450">
        <v>356.93341499999997</v>
      </c>
      <c r="P40" s="450">
        <v>402.43642199999999</v>
      </c>
    </row>
    <row r="41" spans="1:16" s="438" customFormat="1" ht="12.75" customHeight="1" x14ac:dyDescent="0.2">
      <c r="A41" s="457" t="s">
        <v>630</v>
      </c>
      <c r="B41" s="450">
        <v>0</v>
      </c>
      <c r="C41" s="450">
        <v>3.786</v>
      </c>
      <c r="D41" s="450">
        <v>3.0266999999999999</v>
      </c>
      <c r="E41" s="450">
        <v>4.9583019999999998</v>
      </c>
      <c r="F41" s="450">
        <v>4.1031632499999997</v>
      </c>
      <c r="G41" s="450">
        <v>6.1812013099999996</v>
      </c>
      <c r="H41" s="450">
        <v>6.8519117100000004</v>
      </c>
      <c r="I41" s="450">
        <v>7.4663239999999993</v>
      </c>
      <c r="J41" s="450">
        <v>9.3851856499999986</v>
      </c>
      <c r="K41" s="450">
        <v>11.369468999999999</v>
      </c>
      <c r="L41" s="450">
        <v>12.127193</v>
      </c>
      <c r="M41" s="450">
        <v>11.98222</v>
      </c>
      <c r="N41" s="450">
        <v>13.204615</v>
      </c>
      <c r="O41" s="450">
        <v>15.190427</v>
      </c>
      <c r="P41" s="450">
        <v>15.953888999999998</v>
      </c>
    </row>
    <row r="42" spans="1:16" s="438" customFormat="1" ht="12.75" customHeight="1" x14ac:dyDescent="0.2">
      <c r="A42" s="455" t="s">
        <v>259</v>
      </c>
      <c r="B42" s="450">
        <v>44.679552999999999</v>
      </c>
      <c r="C42" s="450">
        <v>6.9011899999999997</v>
      </c>
      <c r="D42" s="450">
        <v>6.3316540000000003</v>
      </c>
      <c r="E42" s="450">
        <v>5.9267620000000001</v>
      </c>
      <c r="F42" s="450">
        <v>10.233760999999999</v>
      </c>
      <c r="G42" s="450">
        <v>9.8293169999999996</v>
      </c>
      <c r="H42" s="450">
        <v>13.039479</v>
      </c>
      <c r="I42" s="450">
        <v>24.49287</v>
      </c>
      <c r="J42" s="450">
        <v>20.808789999999998</v>
      </c>
      <c r="K42" s="450">
        <v>22.923759</v>
      </c>
      <c r="L42" s="450">
        <v>26.380348000000001</v>
      </c>
      <c r="M42" s="450">
        <v>28.830144000000001</v>
      </c>
      <c r="N42" s="450">
        <v>33.726624999999999</v>
      </c>
      <c r="O42" s="450">
        <v>40.486986000000002</v>
      </c>
      <c r="P42" s="450">
        <v>43.366301</v>
      </c>
    </row>
    <row r="43" spans="1:16" s="438" customFormat="1" ht="12.75" customHeight="1" x14ac:dyDescent="0.2">
      <c r="A43" s="457" t="s">
        <v>631</v>
      </c>
      <c r="B43" s="450">
        <v>-3.4501300000000001</v>
      </c>
      <c r="C43" s="450">
        <v>-5.910196</v>
      </c>
      <c r="D43" s="450">
        <v>-10.50619</v>
      </c>
      <c r="E43" s="450">
        <v>-26.392931000000001</v>
      </c>
      <c r="F43" s="450">
        <v>-16.607780999999999</v>
      </c>
      <c r="G43" s="450">
        <v>-21.516470999999999</v>
      </c>
      <c r="H43" s="450">
        <v>-10.163446</v>
      </c>
      <c r="I43" s="450">
        <v>0.94205000000000005</v>
      </c>
      <c r="J43" s="450">
        <v>-1.807957</v>
      </c>
      <c r="K43" s="450">
        <v>-0.99972399999999995</v>
      </c>
      <c r="L43" s="450">
        <v>-1.1422110000000001</v>
      </c>
      <c r="M43" s="450">
        <v>3.0571410000000001</v>
      </c>
      <c r="N43" s="450">
        <v>7.1203620000000001</v>
      </c>
      <c r="O43" s="450">
        <v>11.986698000000001</v>
      </c>
      <c r="P43" s="450">
        <v>10.736551</v>
      </c>
    </row>
    <row r="44" spans="1:16" s="438" customFormat="1" ht="12.75" customHeight="1" x14ac:dyDescent="0.2">
      <c r="A44" s="455" t="s">
        <v>632</v>
      </c>
      <c r="B44" s="450">
        <v>0</v>
      </c>
      <c r="C44" s="450">
        <v>0</v>
      </c>
      <c r="D44" s="450">
        <v>0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0</v>
      </c>
      <c r="K44" s="450">
        <v>0</v>
      </c>
      <c r="L44" s="450">
        <v>0</v>
      </c>
      <c r="M44" s="450">
        <v>0</v>
      </c>
      <c r="N44" s="450">
        <v>0</v>
      </c>
      <c r="O44" s="450">
        <v>0</v>
      </c>
      <c r="P44" s="450">
        <v>0</v>
      </c>
    </row>
    <row r="45" spans="1:16" s="438" customFormat="1" ht="12.75" customHeight="1" x14ac:dyDescent="0.2">
      <c r="A45" s="457" t="s">
        <v>113</v>
      </c>
      <c r="B45" s="450">
        <v>60.910198211669922</v>
      </c>
      <c r="C45" s="450">
        <v>62.628532409667969</v>
      </c>
      <c r="D45" s="450">
        <v>63.230384826660156</v>
      </c>
      <c r="E45" s="450">
        <v>63.044769287109375</v>
      </c>
      <c r="F45" s="450">
        <v>61.698829650878906</v>
      </c>
      <c r="G45" s="450">
        <v>60.603927612304688</v>
      </c>
      <c r="H45" s="450">
        <v>58.838840484619141</v>
      </c>
      <c r="I45" s="450">
        <v>56.688655853271484</v>
      </c>
      <c r="J45" s="450">
        <v>64.46636962890625</v>
      </c>
      <c r="K45" s="450">
        <v>62.159873962402344</v>
      </c>
      <c r="L45" s="450">
        <v>64.704879760742188</v>
      </c>
      <c r="M45" s="450">
        <v>62.216682434082031</v>
      </c>
      <c r="N45" s="450">
        <v>58.962528228759766</v>
      </c>
      <c r="O45" s="450">
        <v>56.570045471191406</v>
      </c>
      <c r="P45" s="450">
        <v>54.064674377441406</v>
      </c>
    </row>
    <row r="46" spans="1:16" s="438" customFormat="1" ht="12.75" customHeight="1" x14ac:dyDescent="0.2">
      <c r="A46" s="457" t="s">
        <v>4</v>
      </c>
      <c r="B46" s="450">
        <v>33.104854583740234</v>
      </c>
      <c r="C46" s="450">
        <v>29.675779342651367</v>
      </c>
      <c r="D46" s="450">
        <v>28.303607940673828</v>
      </c>
      <c r="E46" s="450">
        <v>38.551212310791016</v>
      </c>
      <c r="F46" s="450">
        <v>36.421306610107422</v>
      </c>
      <c r="G46" s="450">
        <v>33.278312683105469</v>
      </c>
      <c r="H46" s="450">
        <v>46.636852264404297</v>
      </c>
      <c r="I46" s="450">
        <v>46.073478698730469</v>
      </c>
      <c r="J46" s="450">
        <v>35.860000610351563</v>
      </c>
      <c r="K46" s="450">
        <v>33.859859466552734</v>
      </c>
      <c r="L46" s="450">
        <v>32.893291473388672</v>
      </c>
      <c r="M46" s="450">
        <v>32.429664611816406</v>
      </c>
      <c r="N46" s="450">
        <v>29.479057312011719</v>
      </c>
      <c r="O46" s="450">
        <v>26.924297332763672</v>
      </c>
      <c r="P46" s="450">
        <v>23.828107833862305</v>
      </c>
    </row>
    <row r="47" spans="1:16" s="438" customFormat="1" ht="12.75" customHeight="1" x14ac:dyDescent="0.2">
      <c r="A47" s="455" t="s">
        <v>30</v>
      </c>
      <c r="B47" s="450">
        <v>94.015052795410156</v>
      </c>
      <c r="C47" s="450">
        <v>92.304313659667969</v>
      </c>
      <c r="D47" s="450">
        <v>91.533988952636719</v>
      </c>
      <c r="E47" s="450">
        <v>101.59598541259766</v>
      </c>
      <c r="F47" s="450">
        <v>98.120140075683594</v>
      </c>
      <c r="G47" s="450">
        <v>93.882240295410156</v>
      </c>
      <c r="H47" s="450">
        <v>105.47569274902344</v>
      </c>
      <c r="I47" s="450">
        <v>102.76213073730469</v>
      </c>
      <c r="J47" s="450">
        <v>100.32637023925781</v>
      </c>
      <c r="K47" s="450">
        <v>96.019737243652344</v>
      </c>
      <c r="L47" s="450">
        <v>97.598167419433594</v>
      </c>
      <c r="M47" s="450">
        <v>94.646347045898438</v>
      </c>
      <c r="N47" s="450">
        <v>88.44158935546875</v>
      </c>
      <c r="O47" s="450">
        <v>83.494346618652344</v>
      </c>
      <c r="P47" s="450">
        <v>77.892784118652344</v>
      </c>
    </row>
    <row r="48" spans="1:16" s="445" customFormat="1" ht="20.100000000000001" customHeight="1" x14ac:dyDescent="0.2">
      <c r="A48" s="461" t="s">
        <v>261</v>
      </c>
      <c r="B48" s="454">
        <f>NAInd!J87</f>
        <v>133.80636596679688</v>
      </c>
      <c r="C48" s="454">
        <f>NAInd!K87</f>
        <v>141.92251586914063</v>
      </c>
      <c r="D48" s="454">
        <f>NAInd!L87</f>
        <v>145.47410583496094</v>
      </c>
      <c r="E48" s="454">
        <f>NAInd!M87</f>
        <v>153.88462829589844</v>
      </c>
      <c r="F48" s="454">
        <f>NAInd!N87</f>
        <v>153.13580322265625</v>
      </c>
      <c r="G48" s="454">
        <f>NAInd!O87</f>
        <v>151.77256774902344</v>
      </c>
      <c r="H48" s="454">
        <f>NAInd!P87</f>
        <v>162.16473388671875</v>
      </c>
      <c r="I48" s="454">
        <f>NAInd!Q87</f>
        <v>174.33207702636719</v>
      </c>
      <c r="J48" s="454">
        <f>NAInd!R87</f>
        <v>182.87483215332031</v>
      </c>
      <c r="K48" s="454">
        <f>NAInd!S87</f>
        <v>187.70744323730469</v>
      </c>
      <c r="L48" s="454">
        <f>NAInd!T87</f>
        <v>184.68949890136719</v>
      </c>
      <c r="M48" s="454">
        <f>NAInd!U87</f>
        <v>184.59962463378906</v>
      </c>
      <c r="N48" s="454">
        <f>NAInd!V87</f>
        <v>200.55836486816406</v>
      </c>
      <c r="O48" s="454">
        <f>NAInd!W87</f>
        <v>212.88102722167969</v>
      </c>
      <c r="P48" s="454">
        <f>NAInd!X87</f>
        <v>221.2779541015625</v>
      </c>
    </row>
    <row r="49" spans="1:16" s="438" customFormat="1" x14ac:dyDescent="0.2">
      <c r="B49" s="450"/>
      <c r="C49" s="450"/>
      <c r="D49" s="450"/>
      <c r="E49" s="450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0"/>
    </row>
    <row r="50" spans="1:16" s="438" customFormat="1" x14ac:dyDescent="0.2">
      <c r="A50" s="457" t="s">
        <v>618</v>
      </c>
      <c r="B50" s="450">
        <v>0</v>
      </c>
      <c r="C50" s="450">
        <v>0</v>
      </c>
      <c r="D50" s="450">
        <v>0</v>
      </c>
      <c r="E50" s="450">
        <v>0</v>
      </c>
      <c r="F50" s="450">
        <v>0</v>
      </c>
      <c r="G50" s="450">
        <v>0</v>
      </c>
      <c r="H50" s="450">
        <v>0</v>
      </c>
      <c r="I50" s="450">
        <v>0</v>
      </c>
      <c r="J50" s="450">
        <v>0</v>
      </c>
      <c r="K50" s="450">
        <v>0</v>
      </c>
      <c r="L50" s="450">
        <v>0</v>
      </c>
      <c r="M50" s="450">
        <v>0</v>
      </c>
      <c r="N50" s="450">
        <v>0</v>
      </c>
      <c r="O50" s="450">
        <v>0</v>
      </c>
      <c r="P50" s="450">
        <v>0</v>
      </c>
    </row>
    <row r="51" spans="1:16" ht="21.75" customHeight="1" x14ac:dyDescent="0.2">
      <c r="A51" s="490" t="s">
        <v>662</v>
      </c>
    </row>
  </sheetData>
  <pageMargins left="0.74803149606299202" right="0.74803149606299202" top="0.98425196850393704" bottom="0.98425196850393704" header="0.511811023622047" footer="0.511811023622047"/>
  <pageSetup scale="53" orientation="portrait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filterMode="1"/>
  <dimension ref="A1:CR374"/>
  <sheetViews>
    <sheetView view="pageBreakPreview" zoomScale="90" zoomScaleNormal="80" zoomScaleSheetLayoutView="90" zoomScalePageLayoutView="80" workbookViewId="0">
      <pane xSplit="4" ySplit="2" topLeftCell="E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28515625" defaultRowHeight="12.75" outlineLevelCol="1" x14ac:dyDescent="0.2"/>
  <cols>
    <col min="1" max="2" width="3.7109375" style="434" hidden="1" customWidth="1" outlineLevel="1"/>
    <col min="3" max="3" width="0" style="434" hidden="1" customWidth="1" outlineLevel="1"/>
    <col min="4" max="4" width="43.28515625" style="434" customWidth="1" collapsed="1"/>
    <col min="5" max="17" width="9.28515625" style="727"/>
    <col min="18" max="16384" width="9.28515625" style="434"/>
  </cols>
  <sheetData>
    <row r="1" spans="1:36" ht="20.100000000000001" customHeight="1" x14ac:dyDescent="0.25">
      <c r="D1" s="467" t="str">
        <f>Index!B83</f>
        <v>Table 10b   RMI government finances (GFS 2001 Format, detail) FY2004-FY2018</v>
      </c>
    </row>
    <row r="2" spans="1:36" s="472" customFormat="1" ht="25.15" customHeight="1" x14ac:dyDescent="0.2">
      <c r="A2" s="864" t="s">
        <v>1046</v>
      </c>
      <c r="D2" s="265" t="s">
        <v>344</v>
      </c>
      <c r="E2" s="179" t="str">
        <f>IF(PubGrf="P",Sys!L3,Sys!L4)</f>
        <v>FY2004</v>
      </c>
      <c r="F2" s="179" t="str">
        <f>IF(PubGrf="P",Sys!M3,Sys!M4)</f>
        <v>FY2005</v>
      </c>
      <c r="G2" s="179" t="str">
        <f>IF(PubGrf="P",Sys!N3,Sys!N4)</f>
        <v>FY2006</v>
      </c>
      <c r="H2" s="179" t="str">
        <f>IF(PubGrf="P",Sys!O3,Sys!O4)</f>
        <v>FY2007</v>
      </c>
      <c r="I2" s="179" t="str">
        <f>IF(PubGrf="P",Sys!P3,Sys!P4)</f>
        <v>FY2008</v>
      </c>
      <c r="J2" s="179" t="str">
        <f>IF(PubGrf="P",Sys!Q3,Sys!Q4)</f>
        <v>FY2009</v>
      </c>
      <c r="K2" s="179" t="str">
        <f>IF(PubGrf="P",Sys!R3,Sys!R4)</f>
        <v>FY2010</v>
      </c>
      <c r="L2" s="179" t="str">
        <f>IF(PubGrf="P",Sys!S3,Sys!S4)</f>
        <v>FY2011</v>
      </c>
      <c r="M2" s="179" t="str">
        <f>IF(PubGrf="P",Sys!T3,Sys!T4)</f>
        <v>FY2012</v>
      </c>
      <c r="N2" s="179" t="str">
        <f>IF(PubGrf="P",Sys!U3,Sys!U4)</f>
        <v>FY2013</v>
      </c>
      <c r="O2" s="179" t="str">
        <f>IF(PubGrf="P",Sys!V3,Sys!V4)</f>
        <v>FY2014</v>
      </c>
      <c r="P2" s="179" t="str">
        <f>IF(PubGrf="P",Sys!W3,Sys!W4)</f>
        <v>FY2015</v>
      </c>
      <c r="Q2" s="179" t="str">
        <f>IF(PubGrf="P",Sys!X3,Sys!X4)</f>
        <v>FY2016</v>
      </c>
      <c r="R2" s="179" t="str">
        <f>IF(PubGrf="P",Sys!Y3,Sys!Y4)</f>
        <v>FY2017</v>
      </c>
      <c r="S2" s="179" t="str">
        <f>IF(PubGrf="P",Sys!Z3,Sys!Z4)</f>
        <v>FY2018</v>
      </c>
    </row>
    <row r="3" spans="1:36" s="475" customFormat="1" ht="20.100000000000001" customHeight="1" x14ac:dyDescent="0.2">
      <c r="A3" s="864" t="s">
        <v>1046</v>
      </c>
      <c r="B3" s="864" t="s">
        <v>1175</v>
      </c>
      <c r="C3" s="477">
        <v>1</v>
      </c>
      <c r="D3" s="865" t="s">
        <v>596</v>
      </c>
      <c r="E3" s="474">
        <v>70.357393000000002</v>
      </c>
      <c r="F3" s="474">
        <v>86.981986000000006</v>
      </c>
      <c r="G3" s="474">
        <v>87.917874999999995</v>
      </c>
      <c r="H3" s="474">
        <v>101.58884999999999</v>
      </c>
      <c r="I3" s="474">
        <v>99.647745</v>
      </c>
      <c r="J3" s="474">
        <v>97.651175000000009</v>
      </c>
      <c r="K3" s="474">
        <v>101.03765300000001</v>
      </c>
      <c r="L3" s="474">
        <v>100.020471</v>
      </c>
      <c r="M3" s="474">
        <v>94.781758999999994</v>
      </c>
      <c r="N3" s="474">
        <v>102.08296899999999</v>
      </c>
      <c r="O3" s="474">
        <v>97.475677999999988</v>
      </c>
      <c r="P3" s="474">
        <v>108.560078</v>
      </c>
      <c r="Q3" s="474">
        <v>122.36499499999999</v>
      </c>
      <c r="R3" s="474">
        <v>145.48993300000001</v>
      </c>
      <c r="S3" s="474">
        <v>138.62042500000001</v>
      </c>
      <c r="W3" s="475">
        <v>0</v>
      </c>
      <c r="AI3" s="474"/>
      <c r="AJ3" s="474"/>
    </row>
    <row r="4" spans="1:36" s="475" customFormat="1" x14ac:dyDescent="0.2">
      <c r="A4" s="864" t="s">
        <v>1046</v>
      </c>
      <c r="B4" s="864" t="s">
        <v>1175</v>
      </c>
      <c r="C4" s="475" t="s">
        <v>1176</v>
      </c>
      <c r="D4" s="866" t="s">
        <v>622</v>
      </c>
      <c r="E4" s="474">
        <v>22.008502</v>
      </c>
      <c r="F4" s="474">
        <v>24.385794000000001</v>
      </c>
      <c r="G4" s="474">
        <v>25.311476000000003</v>
      </c>
      <c r="H4" s="474">
        <v>27.253905</v>
      </c>
      <c r="I4" s="474">
        <v>26.341435000000001</v>
      </c>
      <c r="J4" s="474">
        <v>24.573772000000002</v>
      </c>
      <c r="K4" s="474">
        <v>25.550003</v>
      </c>
      <c r="L4" s="474">
        <v>25.606649999999998</v>
      </c>
      <c r="M4" s="474">
        <v>25.609919000000001</v>
      </c>
      <c r="N4" s="474">
        <v>26.732952999999998</v>
      </c>
      <c r="O4" s="474">
        <v>24.743558</v>
      </c>
      <c r="P4" s="474">
        <v>25.886115</v>
      </c>
      <c r="Q4" s="474">
        <v>28.904138</v>
      </c>
      <c r="R4" s="474">
        <v>30.363707999999999</v>
      </c>
      <c r="S4" s="474">
        <v>32.139001000000007</v>
      </c>
      <c r="AI4" s="474"/>
      <c r="AJ4" s="474"/>
    </row>
    <row r="5" spans="1:36" s="475" customFormat="1" x14ac:dyDescent="0.2">
      <c r="A5" s="864" t="s">
        <v>1046</v>
      </c>
      <c r="B5" s="864" t="s">
        <v>1175</v>
      </c>
      <c r="C5" s="475" t="s">
        <v>1177</v>
      </c>
      <c r="D5" s="478" t="s">
        <v>1178</v>
      </c>
      <c r="E5" s="474">
        <v>10.556412</v>
      </c>
      <c r="F5" s="474">
        <v>10.894299</v>
      </c>
      <c r="G5" s="474">
        <v>11.120846</v>
      </c>
      <c r="H5" s="474">
        <v>11.244334</v>
      </c>
      <c r="I5" s="474">
        <v>10.979039999999999</v>
      </c>
      <c r="J5" s="474">
        <v>11.203742</v>
      </c>
      <c r="K5" s="474">
        <v>10.811629</v>
      </c>
      <c r="L5" s="474">
        <v>10.940721999999999</v>
      </c>
      <c r="M5" s="474">
        <v>11.273994</v>
      </c>
      <c r="N5" s="474">
        <v>11.865145</v>
      </c>
      <c r="O5" s="474">
        <v>11.508824000000001</v>
      </c>
      <c r="P5" s="474">
        <v>11.905939999999999</v>
      </c>
      <c r="Q5" s="474">
        <v>13.799837</v>
      </c>
      <c r="R5" s="474">
        <v>14.781817</v>
      </c>
      <c r="S5" s="474">
        <v>15.064738</v>
      </c>
      <c r="AI5" s="474"/>
      <c r="AJ5" s="474"/>
    </row>
    <row r="6" spans="1:36" s="475" customFormat="1" x14ac:dyDescent="0.2">
      <c r="A6" s="864" t="s">
        <v>1046</v>
      </c>
      <c r="B6" s="864" t="s">
        <v>1175</v>
      </c>
      <c r="C6" s="475" t="s">
        <v>1179</v>
      </c>
      <c r="D6" s="867" t="s">
        <v>1180</v>
      </c>
      <c r="E6" s="474">
        <v>10.556412</v>
      </c>
      <c r="F6" s="474">
        <v>10.894299</v>
      </c>
      <c r="G6" s="474">
        <v>11.120846</v>
      </c>
      <c r="H6" s="474">
        <v>11.244334</v>
      </c>
      <c r="I6" s="474">
        <v>10.979039999999999</v>
      </c>
      <c r="J6" s="474">
        <v>11.203742</v>
      </c>
      <c r="K6" s="474">
        <v>10.811629</v>
      </c>
      <c r="L6" s="474">
        <v>10.940721999999999</v>
      </c>
      <c r="M6" s="474">
        <v>11.273994</v>
      </c>
      <c r="N6" s="474">
        <v>11.865145</v>
      </c>
      <c r="O6" s="474">
        <v>11.508824000000001</v>
      </c>
      <c r="P6" s="474">
        <v>11.905939999999999</v>
      </c>
      <c r="Q6" s="474">
        <v>13.799837</v>
      </c>
      <c r="R6" s="474">
        <v>14.781817</v>
      </c>
      <c r="S6" s="474">
        <v>15.064738</v>
      </c>
      <c r="AI6" s="474"/>
      <c r="AJ6" s="474"/>
    </row>
    <row r="7" spans="1:36" s="475" customFormat="1" x14ac:dyDescent="0.2">
      <c r="A7" s="864" t="s">
        <v>1046</v>
      </c>
      <c r="B7" s="864" t="s">
        <v>1181</v>
      </c>
      <c r="C7" s="475" t="s">
        <v>1182</v>
      </c>
      <c r="D7" s="868" t="s">
        <v>1183</v>
      </c>
      <c r="E7" s="474">
        <v>6.6534119999999994</v>
      </c>
      <c r="F7" s="474">
        <v>6.7382990000000005</v>
      </c>
      <c r="G7" s="474">
        <v>7.005846</v>
      </c>
      <c r="H7" s="474">
        <v>7.4993340000000002</v>
      </c>
      <c r="I7" s="474">
        <v>7.1200399999999995</v>
      </c>
      <c r="J7" s="474">
        <v>7.3807419999999997</v>
      </c>
      <c r="K7" s="474">
        <v>7.4906290000000002</v>
      </c>
      <c r="L7" s="474">
        <v>6.9127219999999996</v>
      </c>
      <c r="M7" s="474">
        <v>7.3209940000000007</v>
      </c>
      <c r="N7" s="474">
        <v>6.8151450000000002</v>
      </c>
      <c r="O7" s="474">
        <v>7.4198240000000002</v>
      </c>
      <c r="P7" s="474">
        <v>7.7929399999999989</v>
      </c>
      <c r="Q7" s="474">
        <v>8.7858370000000008</v>
      </c>
      <c r="R7" s="474">
        <v>9.4718170000000015</v>
      </c>
      <c r="S7" s="474">
        <v>9.8277380000000001</v>
      </c>
      <c r="AI7" s="474"/>
      <c r="AJ7" s="474"/>
    </row>
    <row r="8" spans="1:36" s="475" customFormat="1" x14ac:dyDescent="0.2">
      <c r="A8" s="864" t="s">
        <v>1046</v>
      </c>
      <c r="B8" s="864" t="s">
        <v>1181</v>
      </c>
      <c r="C8" s="475" t="s">
        <v>1184</v>
      </c>
      <c r="D8" s="868" t="s">
        <v>1185</v>
      </c>
      <c r="E8" s="474">
        <v>3.903</v>
      </c>
      <c r="F8" s="474">
        <v>4.1559999999999997</v>
      </c>
      <c r="G8" s="474">
        <v>4.1150000000000002</v>
      </c>
      <c r="H8" s="474">
        <v>3.7450000000000001</v>
      </c>
      <c r="I8" s="474">
        <v>3.859</v>
      </c>
      <c r="J8" s="474">
        <v>3.823</v>
      </c>
      <c r="K8" s="474">
        <v>3.3210000000000002</v>
      </c>
      <c r="L8" s="474">
        <v>4.0279999999999996</v>
      </c>
      <c r="M8" s="474">
        <v>3.9529999999999998</v>
      </c>
      <c r="N8" s="474">
        <v>5.05</v>
      </c>
      <c r="O8" s="474">
        <v>4.0890000000000004</v>
      </c>
      <c r="P8" s="474">
        <v>4.1130000000000004</v>
      </c>
      <c r="Q8" s="474">
        <v>5.0140000000000002</v>
      </c>
      <c r="R8" s="474">
        <v>5.31</v>
      </c>
      <c r="S8" s="474">
        <v>5.2370000000000001</v>
      </c>
      <c r="AI8" s="474"/>
      <c r="AJ8" s="474"/>
    </row>
    <row r="9" spans="1:36" s="475" customFormat="1" hidden="1" x14ac:dyDescent="0.2">
      <c r="A9" s="864" t="s">
        <v>1181</v>
      </c>
      <c r="B9" s="864" t="s">
        <v>1175</v>
      </c>
      <c r="C9" s="475" t="s">
        <v>1186</v>
      </c>
      <c r="D9" s="867" t="s">
        <v>1187</v>
      </c>
      <c r="E9" s="474">
        <v>0</v>
      </c>
      <c r="F9" s="474">
        <v>0</v>
      </c>
      <c r="G9" s="474">
        <v>0</v>
      </c>
      <c r="H9" s="474">
        <v>0</v>
      </c>
      <c r="I9" s="474">
        <v>0</v>
      </c>
      <c r="J9" s="474">
        <v>0</v>
      </c>
      <c r="K9" s="474">
        <v>0</v>
      </c>
      <c r="L9" s="474">
        <v>0</v>
      </c>
      <c r="M9" s="474">
        <v>0</v>
      </c>
      <c r="N9" s="474">
        <v>0</v>
      </c>
      <c r="O9" s="474">
        <v>0</v>
      </c>
      <c r="P9" s="474">
        <v>0</v>
      </c>
      <c r="Q9" s="474">
        <v>0</v>
      </c>
      <c r="R9" s="474">
        <v>0</v>
      </c>
      <c r="S9" s="474">
        <v>0</v>
      </c>
      <c r="AI9" s="474"/>
      <c r="AJ9" s="474"/>
    </row>
    <row r="10" spans="1:36" s="475" customFormat="1" hidden="1" x14ac:dyDescent="0.2">
      <c r="A10" s="864" t="s">
        <v>1181</v>
      </c>
      <c r="B10" s="864" t="s">
        <v>1175</v>
      </c>
      <c r="C10" s="475" t="s">
        <v>1188</v>
      </c>
      <c r="D10" s="867" t="s">
        <v>1189</v>
      </c>
      <c r="E10" s="474">
        <v>0</v>
      </c>
      <c r="F10" s="474">
        <v>0</v>
      </c>
      <c r="G10" s="474">
        <v>0</v>
      </c>
      <c r="H10" s="474">
        <v>0</v>
      </c>
      <c r="I10" s="474">
        <v>0</v>
      </c>
      <c r="J10" s="474">
        <v>0</v>
      </c>
      <c r="K10" s="474">
        <v>0</v>
      </c>
      <c r="L10" s="474">
        <v>0</v>
      </c>
      <c r="M10" s="474">
        <v>0</v>
      </c>
      <c r="N10" s="474">
        <v>0</v>
      </c>
      <c r="O10" s="474">
        <v>0</v>
      </c>
      <c r="P10" s="474">
        <v>0</v>
      </c>
      <c r="Q10" s="474">
        <v>0</v>
      </c>
      <c r="R10" s="474">
        <v>0</v>
      </c>
      <c r="S10" s="474">
        <v>0</v>
      </c>
      <c r="AI10" s="474"/>
      <c r="AJ10" s="474"/>
    </row>
    <row r="11" spans="1:36" s="475" customFormat="1" x14ac:dyDescent="0.2">
      <c r="A11" s="864" t="s">
        <v>1046</v>
      </c>
      <c r="B11" s="864" t="s">
        <v>1175</v>
      </c>
      <c r="C11" s="475" t="s">
        <v>1190</v>
      </c>
      <c r="D11" s="478" t="s">
        <v>1191</v>
      </c>
      <c r="E11" s="474">
        <v>9.2192999999999997E-2</v>
      </c>
      <c r="F11" s="474">
        <v>0.13059200000000001</v>
      </c>
      <c r="G11" s="474">
        <v>0.16860900000000001</v>
      </c>
      <c r="H11" s="474">
        <v>0.17524799999999999</v>
      </c>
      <c r="I11" s="474">
        <v>0.18221200000000001</v>
      </c>
      <c r="J11" s="474">
        <v>0.24502099999999999</v>
      </c>
      <c r="K11" s="474">
        <v>0.306672</v>
      </c>
      <c r="L11" s="474">
        <v>0.34783599999999998</v>
      </c>
      <c r="M11" s="474">
        <v>0.38046999999999997</v>
      </c>
      <c r="N11" s="474">
        <v>0.34842099999999998</v>
      </c>
      <c r="O11" s="474">
        <v>0.36313800000000002</v>
      </c>
      <c r="P11" s="474">
        <v>0.44101000000000001</v>
      </c>
      <c r="Q11" s="474">
        <v>0.42424400000000001</v>
      </c>
      <c r="R11" s="474">
        <v>0.56367599999999995</v>
      </c>
      <c r="S11" s="474">
        <v>0.58350000000000002</v>
      </c>
      <c r="AI11" s="474"/>
      <c r="AJ11" s="474"/>
    </row>
    <row r="12" spans="1:36" s="475" customFormat="1" x14ac:dyDescent="0.2">
      <c r="A12" s="864" t="s">
        <v>1046</v>
      </c>
      <c r="B12" s="864" t="s">
        <v>1175</v>
      </c>
      <c r="C12" s="475" t="s">
        <v>1192</v>
      </c>
      <c r="D12" s="478" t="s">
        <v>1193</v>
      </c>
      <c r="E12" s="474">
        <v>0.372</v>
      </c>
      <c r="F12" s="474">
        <v>0.379</v>
      </c>
      <c r="G12" s="474">
        <v>0.35699999999999998</v>
      </c>
      <c r="H12" s="474">
        <v>0.39</v>
      </c>
      <c r="I12" s="474">
        <v>0.39</v>
      </c>
      <c r="J12" s="474">
        <v>0.39500000000000002</v>
      </c>
      <c r="K12" s="474">
        <v>0.24</v>
      </c>
      <c r="L12" s="474">
        <v>1.117</v>
      </c>
      <c r="M12" s="474">
        <v>0.318</v>
      </c>
      <c r="N12" s="474">
        <v>0.39345200000000002</v>
      </c>
      <c r="O12" s="474">
        <v>1E-3</v>
      </c>
      <c r="P12" s="474">
        <v>0.66078800000000004</v>
      </c>
      <c r="Q12" s="474">
        <v>0.64137699999999997</v>
      </c>
      <c r="R12" s="474">
        <v>0.68229200000000001</v>
      </c>
      <c r="S12" s="474">
        <v>0.70909999999999995</v>
      </c>
      <c r="AI12" s="474"/>
      <c r="AJ12" s="474"/>
    </row>
    <row r="13" spans="1:36" s="475" customFormat="1" x14ac:dyDescent="0.2">
      <c r="A13" s="864" t="s">
        <v>1046</v>
      </c>
      <c r="B13" s="864" t="s">
        <v>1181</v>
      </c>
      <c r="C13" s="475" t="s">
        <v>1194</v>
      </c>
      <c r="D13" s="867" t="s">
        <v>1193</v>
      </c>
      <c r="E13" s="474">
        <v>0.372</v>
      </c>
      <c r="F13" s="474">
        <v>0.379</v>
      </c>
      <c r="G13" s="474">
        <v>0.35699999999999998</v>
      </c>
      <c r="H13" s="474">
        <v>0.39</v>
      </c>
      <c r="I13" s="474">
        <v>0.39</v>
      </c>
      <c r="J13" s="474">
        <v>0.39500000000000002</v>
      </c>
      <c r="K13" s="474">
        <v>0.24</v>
      </c>
      <c r="L13" s="474">
        <v>1.117</v>
      </c>
      <c r="M13" s="474">
        <v>0.318</v>
      </c>
      <c r="N13" s="474">
        <v>0.39345200000000002</v>
      </c>
      <c r="O13" s="474">
        <v>1E-3</v>
      </c>
      <c r="P13" s="474">
        <v>0.66078800000000004</v>
      </c>
      <c r="Q13" s="474">
        <v>0.64137699999999997</v>
      </c>
      <c r="R13" s="474">
        <v>0.68229200000000001</v>
      </c>
      <c r="S13" s="474">
        <v>0.70909999999999995</v>
      </c>
      <c r="AI13" s="474"/>
      <c r="AJ13" s="474"/>
    </row>
    <row r="14" spans="1:36" s="475" customFormat="1" hidden="1" x14ac:dyDescent="0.2">
      <c r="A14" s="864" t="s">
        <v>1181</v>
      </c>
      <c r="B14" s="864" t="s">
        <v>1181</v>
      </c>
      <c r="C14" s="475" t="s">
        <v>1195</v>
      </c>
      <c r="D14" s="867" t="s">
        <v>1196</v>
      </c>
      <c r="E14" s="474">
        <v>0</v>
      </c>
      <c r="F14" s="474">
        <v>0</v>
      </c>
      <c r="G14" s="474">
        <v>0</v>
      </c>
      <c r="H14" s="474">
        <v>0</v>
      </c>
      <c r="I14" s="474">
        <v>0</v>
      </c>
      <c r="J14" s="474">
        <v>0</v>
      </c>
      <c r="K14" s="474">
        <v>0</v>
      </c>
      <c r="L14" s="474">
        <v>0</v>
      </c>
      <c r="M14" s="474">
        <v>0</v>
      </c>
      <c r="N14" s="474">
        <v>0</v>
      </c>
      <c r="O14" s="474">
        <v>0</v>
      </c>
      <c r="P14" s="474">
        <v>0</v>
      </c>
      <c r="Q14" s="474">
        <v>0</v>
      </c>
      <c r="R14" s="474">
        <v>0</v>
      </c>
      <c r="S14" s="474">
        <v>0</v>
      </c>
      <c r="AI14" s="474"/>
      <c r="AJ14" s="474"/>
    </row>
    <row r="15" spans="1:36" s="475" customFormat="1" hidden="1" x14ac:dyDescent="0.2">
      <c r="A15" s="864" t="s">
        <v>1181</v>
      </c>
      <c r="B15" s="864" t="s">
        <v>1181</v>
      </c>
      <c r="C15" s="475" t="s">
        <v>1197</v>
      </c>
      <c r="D15" s="867" t="s">
        <v>1198</v>
      </c>
      <c r="E15" s="474">
        <v>0</v>
      </c>
      <c r="F15" s="474">
        <v>0</v>
      </c>
      <c r="G15" s="474">
        <v>0</v>
      </c>
      <c r="H15" s="474">
        <v>0</v>
      </c>
      <c r="I15" s="474">
        <v>0</v>
      </c>
      <c r="J15" s="474">
        <v>0</v>
      </c>
      <c r="K15" s="474">
        <v>0</v>
      </c>
      <c r="L15" s="474">
        <v>0</v>
      </c>
      <c r="M15" s="474">
        <v>0</v>
      </c>
      <c r="N15" s="474">
        <v>0</v>
      </c>
      <c r="O15" s="474">
        <v>0</v>
      </c>
      <c r="P15" s="474">
        <v>0</v>
      </c>
      <c r="Q15" s="474">
        <v>0</v>
      </c>
      <c r="R15" s="474">
        <v>0</v>
      </c>
      <c r="S15" s="474">
        <v>0</v>
      </c>
      <c r="AI15" s="474"/>
      <c r="AJ15" s="474"/>
    </row>
    <row r="16" spans="1:36" s="475" customFormat="1" hidden="1" x14ac:dyDescent="0.2">
      <c r="A16" s="864" t="s">
        <v>1181</v>
      </c>
      <c r="B16" s="864" t="s">
        <v>1181</v>
      </c>
      <c r="C16" s="475" t="s">
        <v>1199</v>
      </c>
      <c r="D16" s="867" t="s">
        <v>1200</v>
      </c>
      <c r="E16" s="474">
        <v>0</v>
      </c>
      <c r="F16" s="474">
        <v>0</v>
      </c>
      <c r="G16" s="474">
        <v>0</v>
      </c>
      <c r="H16" s="474">
        <v>0</v>
      </c>
      <c r="I16" s="474">
        <v>0</v>
      </c>
      <c r="J16" s="474">
        <v>0</v>
      </c>
      <c r="K16" s="474">
        <v>0</v>
      </c>
      <c r="L16" s="474">
        <v>0</v>
      </c>
      <c r="M16" s="474">
        <v>0</v>
      </c>
      <c r="N16" s="474">
        <v>0</v>
      </c>
      <c r="O16" s="474">
        <v>0</v>
      </c>
      <c r="P16" s="474">
        <v>0</v>
      </c>
      <c r="Q16" s="474">
        <v>0</v>
      </c>
      <c r="R16" s="474">
        <v>0</v>
      </c>
      <c r="S16" s="474">
        <v>0</v>
      </c>
      <c r="AI16" s="474"/>
      <c r="AJ16" s="474"/>
    </row>
    <row r="17" spans="1:36" s="475" customFormat="1" x14ac:dyDescent="0.2">
      <c r="A17" s="864" t="s">
        <v>1046</v>
      </c>
      <c r="B17" s="864" t="s">
        <v>1181</v>
      </c>
      <c r="C17" s="475" t="s">
        <v>1201</v>
      </c>
      <c r="D17" s="867" t="s">
        <v>1202</v>
      </c>
      <c r="E17" s="474">
        <v>0</v>
      </c>
      <c r="F17" s="474">
        <v>0</v>
      </c>
      <c r="G17" s="474">
        <v>0</v>
      </c>
      <c r="H17" s="474">
        <v>0</v>
      </c>
      <c r="I17" s="474">
        <v>0</v>
      </c>
      <c r="J17" s="474">
        <v>0</v>
      </c>
      <c r="K17" s="474">
        <v>0</v>
      </c>
      <c r="L17" s="474">
        <v>0</v>
      </c>
      <c r="M17" s="474">
        <v>0</v>
      </c>
      <c r="N17" s="474">
        <v>0</v>
      </c>
      <c r="O17" s="474">
        <v>0</v>
      </c>
      <c r="P17" s="474">
        <v>0</v>
      </c>
      <c r="Q17" s="474">
        <v>0</v>
      </c>
      <c r="R17" s="474">
        <v>0</v>
      </c>
      <c r="S17" s="474">
        <v>0</v>
      </c>
      <c r="AI17" s="474"/>
      <c r="AJ17" s="474"/>
    </row>
    <row r="18" spans="1:36" s="475" customFormat="1" hidden="1" x14ac:dyDescent="0.2">
      <c r="A18" s="864" t="s">
        <v>1181</v>
      </c>
      <c r="B18" s="864" t="s">
        <v>1181</v>
      </c>
      <c r="C18" s="475" t="s">
        <v>1203</v>
      </c>
      <c r="D18" s="867" t="s">
        <v>1204</v>
      </c>
      <c r="E18" s="474">
        <v>0</v>
      </c>
      <c r="F18" s="474">
        <v>0</v>
      </c>
      <c r="G18" s="474">
        <v>0</v>
      </c>
      <c r="H18" s="474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v>0</v>
      </c>
      <c r="N18" s="474">
        <v>0</v>
      </c>
      <c r="O18" s="474">
        <v>0</v>
      </c>
      <c r="P18" s="474">
        <v>0</v>
      </c>
      <c r="Q18" s="474">
        <v>0</v>
      </c>
      <c r="R18" s="474">
        <v>0</v>
      </c>
      <c r="S18" s="474">
        <v>0</v>
      </c>
      <c r="AI18" s="474"/>
      <c r="AJ18" s="474"/>
    </row>
    <row r="19" spans="1:36" s="475" customFormat="1" x14ac:dyDescent="0.2">
      <c r="A19" s="864" t="s">
        <v>1046</v>
      </c>
      <c r="B19" s="864" t="s">
        <v>1175</v>
      </c>
      <c r="C19" s="475" t="s">
        <v>1205</v>
      </c>
      <c r="D19" s="478" t="s">
        <v>1206</v>
      </c>
      <c r="E19" s="474">
        <v>4.0745549999999993</v>
      </c>
      <c r="F19" s="474">
        <v>3.9443239999999999</v>
      </c>
      <c r="G19" s="474">
        <v>4.8359749999999995</v>
      </c>
      <c r="H19" s="474">
        <v>5.9063099999999995</v>
      </c>
      <c r="I19" s="474">
        <v>5.9012479999999998</v>
      </c>
      <c r="J19" s="474">
        <v>5.4403730000000001</v>
      </c>
      <c r="K19" s="474">
        <v>6.2521420000000001</v>
      </c>
      <c r="L19" s="474">
        <v>5.243741</v>
      </c>
      <c r="M19" s="474">
        <v>6.4486080000000001</v>
      </c>
      <c r="N19" s="474">
        <v>6.5145410000000004</v>
      </c>
      <c r="O19" s="474">
        <v>5.8332290000000002</v>
      </c>
      <c r="P19" s="474">
        <v>5.0728299999999997</v>
      </c>
      <c r="Q19" s="474">
        <v>5.7767809999999997</v>
      </c>
      <c r="R19" s="474">
        <v>5.7439460000000002</v>
      </c>
      <c r="S19" s="474">
        <v>7.2602279999999997</v>
      </c>
      <c r="AI19" s="474"/>
      <c r="AJ19" s="474"/>
    </row>
    <row r="20" spans="1:36" s="475" customFormat="1" x14ac:dyDescent="0.2">
      <c r="A20" s="864" t="s">
        <v>1046</v>
      </c>
      <c r="B20" s="864" t="s">
        <v>1175</v>
      </c>
      <c r="C20" s="475" t="s">
        <v>1207</v>
      </c>
      <c r="D20" s="867" t="s">
        <v>1208</v>
      </c>
      <c r="E20" s="474">
        <v>3.9665549999999996</v>
      </c>
      <c r="F20" s="474">
        <v>3.8363240000000003</v>
      </c>
      <c r="G20" s="474">
        <v>4.7399749999999994</v>
      </c>
      <c r="H20" s="474">
        <v>5.80131</v>
      </c>
      <c r="I20" s="474">
        <v>5.7912480000000004</v>
      </c>
      <c r="J20" s="474">
        <v>5.3483729999999996</v>
      </c>
      <c r="K20" s="474">
        <v>6.1511420000000001</v>
      </c>
      <c r="L20" s="474">
        <v>5.1717409999999999</v>
      </c>
      <c r="M20" s="474">
        <v>6.3376079999999995</v>
      </c>
      <c r="N20" s="474">
        <v>6.3685409999999996</v>
      </c>
      <c r="O20" s="474">
        <v>5.6842290000000002</v>
      </c>
      <c r="P20" s="474">
        <v>4.9398299999999997</v>
      </c>
      <c r="Q20" s="474">
        <v>5.6167810000000005</v>
      </c>
      <c r="R20" s="474">
        <v>5.5959459999999996</v>
      </c>
      <c r="S20" s="474">
        <v>7.096228</v>
      </c>
      <c r="AI20" s="474"/>
      <c r="AJ20" s="474"/>
    </row>
    <row r="21" spans="1:36" s="475" customFormat="1" hidden="1" x14ac:dyDescent="0.2">
      <c r="A21" s="864" t="s">
        <v>1181</v>
      </c>
      <c r="B21" s="864" t="s">
        <v>1181</v>
      </c>
      <c r="C21" s="475" t="s">
        <v>1209</v>
      </c>
      <c r="D21" s="868" t="s">
        <v>1210</v>
      </c>
      <c r="E21" s="474">
        <v>0</v>
      </c>
      <c r="F21" s="474">
        <v>0</v>
      </c>
      <c r="G21" s="474">
        <v>0</v>
      </c>
      <c r="H21" s="474">
        <v>0</v>
      </c>
      <c r="I21" s="474">
        <v>0</v>
      </c>
      <c r="J21" s="474">
        <v>0</v>
      </c>
      <c r="K21" s="474">
        <v>0</v>
      </c>
      <c r="L21" s="474">
        <v>0</v>
      </c>
      <c r="M21" s="474">
        <v>0</v>
      </c>
      <c r="N21" s="474">
        <v>0</v>
      </c>
      <c r="O21" s="474">
        <v>0</v>
      </c>
      <c r="P21" s="474">
        <v>0</v>
      </c>
      <c r="Q21" s="474">
        <v>0</v>
      </c>
      <c r="R21" s="474">
        <v>0</v>
      </c>
      <c r="S21" s="474">
        <v>0</v>
      </c>
      <c r="AI21" s="474"/>
      <c r="AJ21" s="474"/>
    </row>
    <row r="22" spans="1:36" s="475" customFormat="1" hidden="1" x14ac:dyDescent="0.2">
      <c r="A22" s="864" t="s">
        <v>1181</v>
      </c>
      <c r="B22" s="864" t="s">
        <v>1181</v>
      </c>
      <c r="C22" s="475" t="s">
        <v>1211</v>
      </c>
      <c r="D22" s="868" t="s">
        <v>1212</v>
      </c>
      <c r="E22" s="474">
        <v>0</v>
      </c>
      <c r="F22" s="474">
        <v>0</v>
      </c>
      <c r="G22" s="474">
        <v>0</v>
      </c>
      <c r="H22" s="474">
        <v>0</v>
      </c>
      <c r="I22" s="474">
        <v>0</v>
      </c>
      <c r="J22" s="474">
        <v>0</v>
      </c>
      <c r="K22" s="474">
        <v>0</v>
      </c>
      <c r="L22" s="474">
        <v>0</v>
      </c>
      <c r="M22" s="474">
        <v>0</v>
      </c>
      <c r="N22" s="474">
        <v>0</v>
      </c>
      <c r="O22" s="474">
        <v>0</v>
      </c>
      <c r="P22" s="474">
        <v>0</v>
      </c>
      <c r="Q22" s="474">
        <v>0</v>
      </c>
      <c r="R22" s="474">
        <v>0</v>
      </c>
      <c r="S22" s="474">
        <v>0</v>
      </c>
      <c r="AI22" s="474"/>
      <c r="AJ22" s="474"/>
    </row>
    <row r="23" spans="1:36" s="475" customFormat="1" x14ac:dyDescent="0.2">
      <c r="A23" s="864" t="s">
        <v>1046</v>
      </c>
      <c r="B23" s="864" t="s">
        <v>1181</v>
      </c>
      <c r="C23" s="475" t="s">
        <v>1213</v>
      </c>
      <c r="D23" s="868" t="s">
        <v>1214</v>
      </c>
      <c r="E23" s="474">
        <v>3.9665549999999996</v>
      </c>
      <c r="F23" s="474">
        <v>3.8363240000000003</v>
      </c>
      <c r="G23" s="474">
        <v>4.7399749999999994</v>
      </c>
      <c r="H23" s="474">
        <v>5.80131</v>
      </c>
      <c r="I23" s="474">
        <v>5.7912480000000004</v>
      </c>
      <c r="J23" s="474">
        <v>5.3483729999999996</v>
      </c>
      <c r="K23" s="474">
        <v>6.1511420000000001</v>
      </c>
      <c r="L23" s="474">
        <v>5.1717409999999999</v>
      </c>
      <c r="M23" s="474">
        <v>6.3376079999999995</v>
      </c>
      <c r="N23" s="474">
        <v>6.3685409999999996</v>
      </c>
      <c r="O23" s="474">
        <v>5.6842290000000002</v>
      </c>
      <c r="P23" s="474">
        <v>4.9398299999999997</v>
      </c>
      <c r="Q23" s="474">
        <v>5.6167810000000005</v>
      </c>
      <c r="R23" s="474">
        <v>5.5959459999999996</v>
      </c>
      <c r="S23" s="474">
        <v>7.096228</v>
      </c>
      <c r="AI23" s="474"/>
      <c r="AJ23" s="474"/>
    </row>
    <row r="24" spans="1:36" s="475" customFormat="1" x14ac:dyDescent="0.2">
      <c r="A24" s="864" t="s">
        <v>1046</v>
      </c>
      <c r="B24" s="864">
        <v>0</v>
      </c>
      <c r="C24" s="475" t="s">
        <v>1215</v>
      </c>
      <c r="D24" s="869" t="s">
        <v>1216</v>
      </c>
      <c r="E24" s="474">
        <v>3.8705549999999995</v>
      </c>
      <c r="F24" s="474">
        <v>3.7033240000000003</v>
      </c>
      <c r="G24" s="474">
        <v>4.6249749999999992</v>
      </c>
      <c r="H24" s="474">
        <v>5.76431</v>
      </c>
      <c r="I24" s="474">
        <v>5.7272480000000003</v>
      </c>
      <c r="J24" s="474">
        <v>5.3093729999999999</v>
      </c>
      <c r="K24" s="474">
        <v>6.0571419999999998</v>
      </c>
      <c r="L24" s="474">
        <v>5.0727409999999997</v>
      </c>
      <c r="M24" s="474">
        <v>6.3016079999999999</v>
      </c>
      <c r="N24" s="474">
        <v>6.2985409999999993</v>
      </c>
      <c r="O24" s="474">
        <v>5.633229</v>
      </c>
      <c r="P24" s="474">
        <v>4.8328299999999995</v>
      </c>
      <c r="Q24" s="474">
        <v>5.4467810000000005</v>
      </c>
      <c r="R24" s="474">
        <v>5.205946</v>
      </c>
      <c r="S24" s="474">
        <v>6.7822279999999999</v>
      </c>
      <c r="AI24" s="474"/>
      <c r="AJ24" s="474"/>
    </row>
    <row r="25" spans="1:36" s="475" customFormat="1" x14ac:dyDescent="0.2">
      <c r="A25" s="864" t="s">
        <v>1046</v>
      </c>
      <c r="B25" s="864">
        <v>0</v>
      </c>
      <c r="C25" s="475" t="s">
        <v>1217</v>
      </c>
      <c r="D25" s="869" t="s">
        <v>1218</v>
      </c>
      <c r="E25" s="474">
        <v>9.6000000000000002E-2</v>
      </c>
      <c r="F25" s="474">
        <v>0.13300000000000001</v>
      </c>
      <c r="G25" s="474">
        <v>0.115</v>
      </c>
      <c r="H25" s="474">
        <v>3.6999999999999998E-2</v>
      </c>
      <c r="I25" s="474">
        <v>6.4000000000000001E-2</v>
      </c>
      <c r="J25" s="474">
        <v>3.9E-2</v>
      </c>
      <c r="K25" s="474">
        <v>9.4E-2</v>
      </c>
      <c r="L25" s="474">
        <v>9.9000000000000005E-2</v>
      </c>
      <c r="M25" s="474">
        <v>3.5999999999999997E-2</v>
      </c>
      <c r="N25" s="474">
        <v>7.0000000000000007E-2</v>
      </c>
      <c r="O25" s="474">
        <v>5.0999999999999997E-2</v>
      </c>
      <c r="P25" s="474">
        <v>0.107</v>
      </c>
      <c r="Q25" s="474">
        <v>0.17</v>
      </c>
      <c r="R25" s="474">
        <v>0.39</v>
      </c>
      <c r="S25" s="474">
        <v>0.314</v>
      </c>
      <c r="AI25" s="474"/>
      <c r="AJ25" s="474"/>
    </row>
    <row r="26" spans="1:36" s="475" customFormat="1" hidden="1" x14ac:dyDescent="0.2">
      <c r="A26" s="864" t="s">
        <v>1181</v>
      </c>
      <c r="B26" s="864" t="s">
        <v>1175</v>
      </c>
      <c r="C26" s="475" t="s">
        <v>1219</v>
      </c>
      <c r="D26" s="867" t="s">
        <v>1220</v>
      </c>
      <c r="E26" s="474">
        <v>0</v>
      </c>
      <c r="F26" s="474">
        <v>0</v>
      </c>
      <c r="G26" s="474">
        <v>0</v>
      </c>
      <c r="H26" s="474">
        <v>0</v>
      </c>
      <c r="I26" s="474">
        <v>0</v>
      </c>
      <c r="J26" s="474">
        <v>0</v>
      </c>
      <c r="K26" s="474">
        <v>0</v>
      </c>
      <c r="L26" s="474">
        <v>0</v>
      </c>
      <c r="M26" s="474">
        <v>0</v>
      </c>
      <c r="N26" s="474">
        <v>0</v>
      </c>
      <c r="O26" s="474">
        <v>0</v>
      </c>
      <c r="P26" s="474">
        <v>0</v>
      </c>
      <c r="Q26" s="474">
        <v>0</v>
      </c>
      <c r="R26" s="474">
        <v>0</v>
      </c>
      <c r="S26" s="474">
        <v>0</v>
      </c>
      <c r="AI26" s="474"/>
      <c r="AJ26" s="474"/>
    </row>
    <row r="27" spans="1:36" s="475" customFormat="1" hidden="1" x14ac:dyDescent="0.2">
      <c r="A27" s="864" t="s">
        <v>1181</v>
      </c>
      <c r="B27" s="864" t="s">
        <v>1175</v>
      </c>
      <c r="C27" s="475" t="s">
        <v>1221</v>
      </c>
      <c r="D27" s="867" t="s">
        <v>1222</v>
      </c>
      <c r="E27" s="474">
        <v>0</v>
      </c>
      <c r="F27" s="474">
        <v>0</v>
      </c>
      <c r="G27" s="474">
        <v>0</v>
      </c>
      <c r="H27" s="474">
        <v>0</v>
      </c>
      <c r="I27" s="474">
        <v>0</v>
      </c>
      <c r="J27" s="474">
        <v>0</v>
      </c>
      <c r="K27" s="474">
        <v>0</v>
      </c>
      <c r="L27" s="474">
        <v>0</v>
      </c>
      <c r="M27" s="474">
        <v>0</v>
      </c>
      <c r="N27" s="474">
        <v>0</v>
      </c>
      <c r="O27" s="474">
        <v>0</v>
      </c>
      <c r="P27" s="474">
        <v>0</v>
      </c>
      <c r="Q27" s="474">
        <v>0</v>
      </c>
      <c r="R27" s="474">
        <v>0</v>
      </c>
      <c r="S27" s="474">
        <v>0</v>
      </c>
      <c r="AI27" s="474"/>
      <c r="AJ27" s="474"/>
    </row>
    <row r="28" spans="1:36" s="475" customFormat="1" x14ac:dyDescent="0.2">
      <c r="A28" s="864" t="s">
        <v>1046</v>
      </c>
      <c r="B28" s="864" t="s">
        <v>1175</v>
      </c>
      <c r="C28" s="475" t="s">
        <v>1223</v>
      </c>
      <c r="D28" s="867" t="s">
        <v>1224</v>
      </c>
      <c r="E28" s="474">
        <v>4.8000000000000001E-2</v>
      </c>
      <c r="F28" s="474">
        <v>4.5999999999999999E-2</v>
      </c>
      <c r="G28" s="474">
        <v>3.7999999999999999E-2</v>
      </c>
      <c r="H28" s="474">
        <v>0.05</v>
      </c>
      <c r="I28" s="474">
        <v>5.8000000000000003E-2</v>
      </c>
      <c r="J28" s="474">
        <v>4.5999999999999999E-2</v>
      </c>
      <c r="K28" s="474">
        <v>5.8000000000000003E-2</v>
      </c>
      <c r="L28" s="474">
        <v>3.2000000000000001E-2</v>
      </c>
      <c r="M28" s="474">
        <v>6.5000000000000002E-2</v>
      </c>
      <c r="N28" s="474">
        <v>9.7000000000000003E-2</v>
      </c>
      <c r="O28" s="474">
        <v>9.8000000000000004E-2</v>
      </c>
      <c r="P28" s="474">
        <v>7.1999999999999995E-2</v>
      </c>
      <c r="Q28" s="474">
        <v>0.108</v>
      </c>
      <c r="R28" s="474">
        <v>9.4E-2</v>
      </c>
      <c r="S28" s="474">
        <v>0.106</v>
      </c>
      <c r="AI28" s="474"/>
      <c r="AJ28" s="474"/>
    </row>
    <row r="29" spans="1:36" s="475" customFormat="1" x14ac:dyDescent="0.2">
      <c r="A29" s="864" t="s">
        <v>1046</v>
      </c>
      <c r="B29" s="864" t="s">
        <v>1181</v>
      </c>
      <c r="C29" s="475" t="s">
        <v>1225</v>
      </c>
      <c r="D29" s="868" t="s">
        <v>1226</v>
      </c>
      <c r="E29" s="474">
        <v>4.8000000000000001E-2</v>
      </c>
      <c r="F29" s="474">
        <v>4.5999999999999999E-2</v>
      </c>
      <c r="G29" s="474">
        <v>3.7999999999999999E-2</v>
      </c>
      <c r="H29" s="474">
        <v>0.05</v>
      </c>
      <c r="I29" s="474">
        <v>5.8000000000000003E-2</v>
      </c>
      <c r="J29" s="474">
        <v>4.5999999999999999E-2</v>
      </c>
      <c r="K29" s="474">
        <v>5.8000000000000003E-2</v>
      </c>
      <c r="L29" s="474">
        <v>3.2000000000000001E-2</v>
      </c>
      <c r="M29" s="474">
        <v>6.5000000000000002E-2</v>
      </c>
      <c r="N29" s="474">
        <v>9.7000000000000003E-2</v>
      </c>
      <c r="O29" s="474">
        <v>9.8000000000000004E-2</v>
      </c>
      <c r="P29" s="474">
        <v>7.1999999999999995E-2</v>
      </c>
      <c r="Q29" s="474">
        <v>0.108</v>
      </c>
      <c r="R29" s="474">
        <v>9.4E-2</v>
      </c>
      <c r="S29" s="474">
        <v>0.106</v>
      </c>
      <c r="AI29" s="474"/>
      <c r="AJ29" s="474"/>
    </row>
    <row r="30" spans="1:36" s="475" customFormat="1" hidden="1" x14ac:dyDescent="0.2">
      <c r="A30" s="864" t="s">
        <v>1181</v>
      </c>
      <c r="B30" s="864" t="s">
        <v>1181</v>
      </c>
      <c r="C30" s="475" t="s">
        <v>1227</v>
      </c>
      <c r="D30" s="868" t="s">
        <v>1228</v>
      </c>
      <c r="E30" s="474">
        <v>0</v>
      </c>
      <c r="F30" s="474">
        <v>0</v>
      </c>
      <c r="G30" s="474">
        <v>0</v>
      </c>
      <c r="H30" s="474">
        <v>0</v>
      </c>
      <c r="I30" s="474">
        <v>0</v>
      </c>
      <c r="J30" s="474">
        <v>0</v>
      </c>
      <c r="K30" s="474">
        <v>0</v>
      </c>
      <c r="L30" s="474">
        <v>0</v>
      </c>
      <c r="M30" s="474">
        <v>0</v>
      </c>
      <c r="N30" s="474">
        <v>0</v>
      </c>
      <c r="O30" s="474">
        <v>0</v>
      </c>
      <c r="P30" s="474">
        <v>0</v>
      </c>
      <c r="Q30" s="474">
        <v>0</v>
      </c>
      <c r="R30" s="474">
        <v>0</v>
      </c>
      <c r="S30" s="474">
        <v>0</v>
      </c>
      <c r="AI30" s="474"/>
      <c r="AJ30" s="474"/>
    </row>
    <row r="31" spans="1:36" s="475" customFormat="1" x14ac:dyDescent="0.2">
      <c r="A31" s="864" t="s">
        <v>1046</v>
      </c>
      <c r="B31" s="864" t="s">
        <v>1175</v>
      </c>
      <c r="C31" s="475" t="s">
        <v>1229</v>
      </c>
      <c r="D31" s="867" t="s">
        <v>1230</v>
      </c>
      <c r="E31" s="474">
        <v>0.06</v>
      </c>
      <c r="F31" s="474">
        <v>6.2E-2</v>
      </c>
      <c r="G31" s="474">
        <v>5.7999999999999996E-2</v>
      </c>
      <c r="H31" s="474">
        <v>5.5E-2</v>
      </c>
      <c r="I31" s="474">
        <v>5.2000000000000005E-2</v>
      </c>
      <c r="J31" s="474">
        <v>4.5999999999999999E-2</v>
      </c>
      <c r="K31" s="474">
        <v>4.3000000000000003E-2</v>
      </c>
      <c r="L31" s="474">
        <v>0.04</v>
      </c>
      <c r="M31" s="474">
        <v>4.5999999999999999E-2</v>
      </c>
      <c r="N31" s="474">
        <v>4.9000000000000002E-2</v>
      </c>
      <c r="O31" s="474">
        <v>5.1000000000000004E-2</v>
      </c>
      <c r="P31" s="474">
        <v>6.0999999999999999E-2</v>
      </c>
      <c r="Q31" s="474">
        <v>5.2000000000000005E-2</v>
      </c>
      <c r="R31" s="474">
        <v>5.3999999999999999E-2</v>
      </c>
      <c r="S31" s="474">
        <v>5.8000000000000003E-2</v>
      </c>
      <c r="AI31" s="474"/>
      <c r="AJ31" s="474"/>
    </row>
    <row r="32" spans="1:36" s="475" customFormat="1" x14ac:dyDescent="0.2">
      <c r="A32" s="864" t="s">
        <v>1046</v>
      </c>
      <c r="B32" s="864">
        <v>0</v>
      </c>
      <c r="C32" s="475" t="s">
        <v>1231</v>
      </c>
      <c r="D32" s="868" t="s">
        <v>1232</v>
      </c>
      <c r="E32" s="474">
        <v>0.06</v>
      </c>
      <c r="F32" s="474">
        <v>5.8000000000000003E-2</v>
      </c>
      <c r="G32" s="474">
        <v>5.3999999999999999E-2</v>
      </c>
      <c r="H32" s="474">
        <v>5.2999999999999999E-2</v>
      </c>
      <c r="I32" s="474">
        <v>4.9000000000000002E-2</v>
      </c>
      <c r="J32" s="474">
        <v>4.3999999999999997E-2</v>
      </c>
      <c r="K32" s="474">
        <v>0.04</v>
      </c>
      <c r="L32" s="474">
        <v>3.7999999999999999E-2</v>
      </c>
      <c r="M32" s="474">
        <v>4.2999999999999997E-2</v>
      </c>
      <c r="N32" s="474">
        <v>4.5999999999999999E-2</v>
      </c>
      <c r="O32" s="474">
        <v>4.9000000000000002E-2</v>
      </c>
      <c r="P32" s="474">
        <v>4.7E-2</v>
      </c>
      <c r="Q32" s="474">
        <v>4.9000000000000002E-2</v>
      </c>
      <c r="R32" s="474">
        <v>5.1999999999999998E-2</v>
      </c>
      <c r="S32" s="474">
        <v>5.6000000000000001E-2</v>
      </c>
      <c r="AI32" s="474"/>
      <c r="AJ32" s="474"/>
    </row>
    <row r="33" spans="1:36" s="475" customFormat="1" x14ac:dyDescent="0.2">
      <c r="A33" s="864" t="s">
        <v>1046</v>
      </c>
      <c r="B33" s="864">
        <v>0</v>
      </c>
      <c r="C33" s="475" t="s">
        <v>1233</v>
      </c>
      <c r="D33" s="868" t="s">
        <v>1234</v>
      </c>
      <c r="E33" s="474">
        <v>0</v>
      </c>
      <c r="F33" s="474">
        <v>4.0000000000000001E-3</v>
      </c>
      <c r="G33" s="474">
        <v>4.0000000000000001E-3</v>
      </c>
      <c r="H33" s="474">
        <v>2E-3</v>
      </c>
      <c r="I33" s="474">
        <v>3.0000000000000001E-3</v>
      </c>
      <c r="J33" s="474">
        <v>2E-3</v>
      </c>
      <c r="K33" s="474">
        <v>3.0000000000000001E-3</v>
      </c>
      <c r="L33" s="474">
        <v>2E-3</v>
      </c>
      <c r="M33" s="474">
        <v>3.0000000000000001E-3</v>
      </c>
      <c r="N33" s="474">
        <v>3.0000000000000001E-3</v>
      </c>
      <c r="O33" s="474">
        <v>2E-3</v>
      </c>
      <c r="P33" s="474">
        <v>1.4E-2</v>
      </c>
      <c r="Q33" s="474">
        <v>3.0000000000000001E-3</v>
      </c>
      <c r="R33" s="474">
        <v>2E-3</v>
      </c>
      <c r="S33" s="474">
        <v>2E-3</v>
      </c>
      <c r="AI33" s="474"/>
      <c r="AJ33" s="474"/>
    </row>
    <row r="34" spans="1:36" s="475" customFormat="1" x14ac:dyDescent="0.2">
      <c r="A34" s="864" t="s">
        <v>1046</v>
      </c>
      <c r="B34" s="864" t="s">
        <v>1181</v>
      </c>
      <c r="C34" s="475" t="s">
        <v>1235</v>
      </c>
      <c r="D34" s="869" t="s">
        <v>183</v>
      </c>
      <c r="E34" s="474">
        <v>0</v>
      </c>
      <c r="F34" s="474">
        <v>4.0000000000000001E-3</v>
      </c>
      <c r="G34" s="474">
        <v>4.0000000000000001E-3</v>
      </c>
      <c r="H34" s="474">
        <v>2E-3</v>
      </c>
      <c r="I34" s="474">
        <v>3.0000000000000001E-3</v>
      </c>
      <c r="J34" s="474">
        <v>2E-3</v>
      </c>
      <c r="K34" s="474">
        <v>3.0000000000000001E-3</v>
      </c>
      <c r="L34" s="474">
        <v>2E-3</v>
      </c>
      <c r="M34" s="474">
        <v>3.0000000000000001E-3</v>
      </c>
      <c r="N34" s="474">
        <v>3.0000000000000001E-3</v>
      </c>
      <c r="O34" s="474">
        <v>2E-3</v>
      </c>
      <c r="P34" s="474">
        <v>1.4E-2</v>
      </c>
      <c r="Q34" s="474">
        <v>3.0000000000000001E-3</v>
      </c>
      <c r="R34" s="474">
        <v>2E-3</v>
      </c>
      <c r="S34" s="474">
        <v>2E-3</v>
      </c>
      <c r="AI34" s="474"/>
      <c r="AJ34" s="474"/>
    </row>
    <row r="35" spans="1:36" s="475" customFormat="1" x14ac:dyDescent="0.2">
      <c r="A35" s="864" t="s">
        <v>1046</v>
      </c>
      <c r="B35" s="864" t="s">
        <v>1181</v>
      </c>
      <c r="C35" s="475" t="s">
        <v>1236</v>
      </c>
      <c r="D35" s="869" t="s">
        <v>37</v>
      </c>
      <c r="E35" s="474">
        <v>0</v>
      </c>
      <c r="F35" s="474">
        <v>0</v>
      </c>
      <c r="G35" s="474">
        <v>0</v>
      </c>
      <c r="H35" s="474">
        <v>0</v>
      </c>
      <c r="I35" s="474">
        <v>0</v>
      </c>
      <c r="J35" s="474">
        <v>0</v>
      </c>
      <c r="K35" s="474">
        <v>0</v>
      </c>
      <c r="L35" s="474">
        <v>0</v>
      </c>
      <c r="M35" s="474">
        <v>0</v>
      </c>
      <c r="N35" s="474">
        <v>0</v>
      </c>
      <c r="O35" s="474">
        <v>0</v>
      </c>
      <c r="P35" s="474">
        <v>0</v>
      </c>
      <c r="Q35" s="474">
        <v>0</v>
      </c>
      <c r="R35" s="474">
        <v>0</v>
      </c>
      <c r="S35" s="474">
        <v>0</v>
      </c>
      <c r="AI35" s="474"/>
      <c r="AJ35" s="474"/>
    </row>
    <row r="36" spans="1:36" s="475" customFormat="1" hidden="1" x14ac:dyDescent="0.2">
      <c r="A36" s="864" t="s">
        <v>1181</v>
      </c>
      <c r="B36" s="864" t="s">
        <v>1175</v>
      </c>
      <c r="C36" s="475" t="s">
        <v>1237</v>
      </c>
      <c r="D36" s="867" t="s">
        <v>1238</v>
      </c>
      <c r="E36" s="474">
        <v>0</v>
      </c>
      <c r="F36" s="474">
        <v>0</v>
      </c>
      <c r="G36" s="474">
        <v>0</v>
      </c>
      <c r="H36" s="474">
        <v>0</v>
      </c>
      <c r="I36" s="474">
        <v>0</v>
      </c>
      <c r="J36" s="474">
        <v>0</v>
      </c>
      <c r="K36" s="474">
        <v>0</v>
      </c>
      <c r="L36" s="474">
        <v>0</v>
      </c>
      <c r="M36" s="474">
        <v>0</v>
      </c>
      <c r="N36" s="474">
        <v>0</v>
      </c>
      <c r="O36" s="474">
        <v>0</v>
      </c>
      <c r="P36" s="474">
        <v>0</v>
      </c>
      <c r="Q36" s="474">
        <v>0</v>
      </c>
      <c r="R36" s="474">
        <v>0</v>
      </c>
      <c r="S36" s="474">
        <v>0</v>
      </c>
      <c r="AI36" s="474"/>
      <c r="AJ36" s="474"/>
    </row>
    <row r="37" spans="1:36" s="475" customFormat="1" x14ac:dyDescent="0.2">
      <c r="A37" s="864" t="s">
        <v>1046</v>
      </c>
      <c r="B37" s="864" t="s">
        <v>1175</v>
      </c>
      <c r="C37" s="475" t="s">
        <v>1239</v>
      </c>
      <c r="D37" s="478" t="s">
        <v>1240</v>
      </c>
      <c r="E37" s="474">
        <v>6.6805200000000005</v>
      </c>
      <c r="F37" s="474">
        <v>8.8297489999999996</v>
      </c>
      <c r="G37" s="474">
        <v>8.6012120000000003</v>
      </c>
      <c r="H37" s="474">
        <v>9.3542810000000003</v>
      </c>
      <c r="I37" s="474">
        <v>8.6723490000000005</v>
      </c>
      <c r="J37" s="474">
        <v>7.1380750000000006</v>
      </c>
      <c r="K37" s="474">
        <v>7.7216290000000001</v>
      </c>
      <c r="L37" s="474">
        <v>7.7118409999999997</v>
      </c>
      <c r="M37" s="474">
        <v>6.8712149999999994</v>
      </c>
      <c r="N37" s="474">
        <v>7.4554669999999996</v>
      </c>
      <c r="O37" s="474">
        <v>6.8892099999999994</v>
      </c>
      <c r="P37" s="474">
        <v>7.7418830000000005</v>
      </c>
      <c r="Q37" s="474">
        <v>8.1582300000000014</v>
      </c>
      <c r="R37" s="474">
        <v>8.465757</v>
      </c>
      <c r="S37" s="474">
        <v>8.39072</v>
      </c>
      <c r="AI37" s="474"/>
      <c r="AJ37" s="474"/>
    </row>
    <row r="38" spans="1:36" s="475" customFormat="1" x14ac:dyDescent="0.2">
      <c r="A38" s="864" t="s">
        <v>1046</v>
      </c>
      <c r="B38" s="864" t="s">
        <v>1175</v>
      </c>
      <c r="C38" s="475" t="s">
        <v>1241</v>
      </c>
      <c r="D38" s="867" t="s">
        <v>1242</v>
      </c>
      <c r="E38" s="474">
        <v>6.6805200000000005</v>
      </c>
      <c r="F38" s="474">
        <v>8.8297489999999996</v>
      </c>
      <c r="G38" s="474">
        <v>8.6012120000000003</v>
      </c>
      <c r="H38" s="474">
        <v>9.3542810000000003</v>
      </c>
      <c r="I38" s="474">
        <v>8.6723490000000005</v>
      </c>
      <c r="J38" s="474">
        <v>7.1380750000000006</v>
      </c>
      <c r="K38" s="474">
        <v>7.7216290000000001</v>
      </c>
      <c r="L38" s="474">
        <v>7.7118409999999997</v>
      </c>
      <c r="M38" s="474">
        <v>6.8712149999999994</v>
      </c>
      <c r="N38" s="474">
        <v>7.4554669999999996</v>
      </c>
      <c r="O38" s="474">
        <v>6.8892099999999994</v>
      </c>
      <c r="P38" s="474">
        <v>7.7418830000000005</v>
      </c>
      <c r="Q38" s="474">
        <v>8.1582300000000014</v>
      </c>
      <c r="R38" s="474">
        <v>8.465757</v>
      </c>
      <c r="S38" s="474">
        <v>8.39072</v>
      </c>
      <c r="AI38" s="474"/>
      <c r="AJ38" s="474"/>
    </row>
    <row r="39" spans="1:36" s="475" customFormat="1" x14ac:dyDescent="0.2">
      <c r="A39" s="864" t="s">
        <v>1046</v>
      </c>
      <c r="B39" s="864" t="s">
        <v>1181</v>
      </c>
      <c r="C39" s="475" t="s">
        <v>1243</v>
      </c>
      <c r="D39" s="868" t="s">
        <v>1244</v>
      </c>
      <c r="E39" s="474">
        <v>6.2155880000000003</v>
      </c>
      <c r="F39" s="474">
        <v>6.3598719999999993</v>
      </c>
      <c r="G39" s="474">
        <v>6.6445780000000001</v>
      </c>
      <c r="H39" s="474">
        <v>7.1710529999999997</v>
      </c>
      <c r="I39" s="474">
        <v>6.8905830000000003</v>
      </c>
      <c r="J39" s="474">
        <v>5.4247480000000001</v>
      </c>
      <c r="K39" s="474">
        <v>6.0938470000000002</v>
      </c>
      <c r="L39" s="474">
        <v>6.2128359999999994</v>
      </c>
      <c r="M39" s="474">
        <v>5.2626729999999995</v>
      </c>
      <c r="N39" s="474">
        <v>6.0514349999999997</v>
      </c>
      <c r="O39" s="474">
        <v>5.7255519999999995</v>
      </c>
      <c r="P39" s="474">
        <v>6.0057489999999998</v>
      </c>
      <c r="Q39" s="474">
        <v>6.5246910000000007</v>
      </c>
      <c r="R39" s="474">
        <v>6.5220549999999999</v>
      </c>
      <c r="S39" s="474">
        <v>6.5505200000000006</v>
      </c>
      <c r="AI39" s="474"/>
      <c r="AJ39" s="474"/>
    </row>
    <row r="40" spans="1:36" s="475" customFormat="1" x14ac:dyDescent="0.2">
      <c r="A40" s="864" t="s">
        <v>1046</v>
      </c>
      <c r="B40" s="864" t="s">
        <v>1181</v>
      </c>
      <c r="C40" s="475" t="s">
        <v>1245</v>
      </c>
      <c r="D40" s="868" t="s">
        <v>1246</v>
      </c>
      <c r="E40" s="474">
        <v>0</v>
      </c>
      <c r="F40" s="474">
        <v>1.4079999999999999</v>
      </c>
      <c r="G40" s="474">
        <v>1.179</v>
      </c>
      <c r="H40" s="474">
        <v>1.284</v>
      </c>
      <c r="I40" s="474">
        <v>0.88500000000000001</v>
      </c>
      <c r="J40" s="474">
        <v>0.998</v>
      </c>
      <c r="K40" s="474">
        <v>0.93400000000000005</v>
      </c>
      <c r="L40" s="474">
        <v>0.91300000000000003</v>
      </c>
      <c r="M40" s="474">
        <v>0.97699999999999998</v>
      </c>
      <c r="N40" s="474">
        <v>0.92300000000000004</v>
      </c>
      <c r="O40" s="474">
        <v>0.78</v>
      </c>
      <c r="P40" s="474">
        <v>1.0409999999999999</v>
      </c>
      <c r="Q40" s="474">
        <v>1.1339999999999999</v>
      </c>
      <c r="R40" s="474">
        <v>1.331</v>
      </c>
      <c r="S40" s="474">
        <v>1.2310000000000001</v>
      </c>
      <c r="AI40" s="474"/>
      <c r="AJ40" s="474"/>
    </row>
    <row r="41" spans="1:36" s="475" customFormat="1" x14ac:dyDescent="0.2">
      <c r="A41" s="864" t="s">
        <v>1046</v>
      </c>
      <c r="B41" s="864" t="s">
        <v>1181</v>
      </c>
      <c r="C41" s="475" t="s">
        <v>1247</v>
      </c>
      <c r="D41" s="868" t="s">
        <v>1248</v>
      </c>
      <c r="E41" s="474">
        <v>0.46493200000000001</v>
      </c>
      <c r="F41" s="474">
        <v>1.061877</v>
      </c>
      <c r="G41" s="474">
        <v>0.77763400000000005</v>
      </c>
      <c r="H41" s="474">
        <v>0.89922800000000003</v>
      </c>
      <c r="I41" s="474">
        <v>0.89676599999999995</v>
      </c>
      <c r="J41" s="474">
        <v>0.71532700000000005</v>
      </c>
      <c r="K41" s="474">
        <v>0.69378200000000001</v>
      </c>
      <c r="L41" s="474">
        <v>0.586005</v>
      </c>
      <c r="M41" s="474">
        <v>0.63154200000000005</v>
      </c>
      <c r="N41" s="474">
        <v>0.48103200000000002</v>
      </c>
      <c r="O41" s="474">
        <v>0.383658</v>
      </c>
      <c r="P41" s="474">
        <v>0.69513400000000003</v>
      </c>
      <c r="Q41" s="474">
        <v>0.49953900000000001</v>
      </c>
      <c r="R41" s="474">
        <v>0.61270199999999997</v>
      </c>
      <c r="S41" s="474">
        <v>0.60919999999999996</v>
      </c>
      <c r="AI41" s="474"/>
      <c r="AJ41" s="474"/>
    </row>
    <row r="42" spans="1:36" s="475" customFormat="1" hidden="1" x14ac:dyDescent="0.2">
      <c r="A42" s="864" t="s">
        <v>1181</v>
      </c>
      <c r="B42" s="864" t="s">
        <v>1175</v>
      </c>
      <c r="C42" s="475" t="s">
        <v>1249</v>
      </c>
      <c r="D42" s="867" t="s">
        <v>1250</v>
      </c>
      <c r="E42" s="474">
        <v>0</v>
      </c>
      <c r="F42" s="474">
        <v>0</v>
      </c>
      <c r="G42" s="474">
        <v>0</v>
      </c>
      <c r="H42" s="474">
        <v>0</v>
      </c>
      <c r="I42" s="474">
        <v>0</v>
      </c>
      <c r="J42" s="474">
        <v>0</v>
      </c>
      <c r="K42" s="474">
        <v>0</v>
      </c>
      <c r="L42" s="474">
        <v>0</v>
      </c>
      <c r="M42" s="474">
        <v>0</v>
      </c>
      <c r="N42" s="474">
        <v>0</v>
      </c>
      <c r="O42" s="474">
        <v>0</v>
      </c>
      <c r="P42" s="474">
        <v>0</v>
      </c>
      <c r="Q42" s="474">
        <v>0</v>
      </c>
      <c r="R42" s="474">
        <v>0</v>
      </c>
      <c r="S42" s="474">
        <v>0</v>
      </c>
      <c r="AI42" s="474"/>
      <c r="AJ42" s="474"/>
    </row>
    <row r="43" spans="1:36" s="475" customFormat="1" hidden="1" x14ac:dyDescent="0.2">
      <c r="A43" s="864" t="s">
        <v>1181</v>
      </c>
      <c r="B43" s="864" t="s">
        <v>1175</v>
      </c>
      <c r="C43" s="475" t="s">
        <v>1251</v>
      </c>
      <c r="D43" s="867" t="s">
        <v>1252</v>
      </c>
      <c r="E43" s="474">
        <v>0</v>
      </c>
      <c r="F43" s="474">
        <v>0</v>
      </c>
      <c r="G43" s="474">
        <v>0</v>
      </c>
      <c r="H43" s="474">
        <v>0</v>
      </c>
      <c r="I43" s="474">
        <v>0</v>
      </c>
      <c r="J43" s="474">
        <v>0</v>
      </c>
      <c r="K43" s="474">
        <v>0</v>
      </c>
      <c r="L43" s="474">
        <v>0</v>
      </c>
      <c r="M43" s="474">
        <v>0</v>
      </c>
      <c r="N43" s="474">
        <v>0</v>
      </c>
      <c r="O43" s="474">
        <v>0</v>
      </c>
      <c r="P43" s="474">
        <v>0</v>
      </c>
      <c r="Q43" s="474">
        <v>0</v>
      </c>
      <c r="R43" s="474">
        <v>0</v>
      </c>
      <c r="S43" s="474">
        <v>0</v>
      </c>
      <c r="AI43" s="474"/>
      <c r="AJ43" s="474"/>
    </row>
    <row r="44" spans="1:36" s="475" customFormat="1" hidden="1" x14ac:dyDescent="0.2">
      <c r="A44" s="864" t="s">
        <v>1181</v>
      </c>
      <c r="B44" s="864" t="s">
        <v>1175</v>
      </c>
      <c r="C44" s="475" t="s">
        <v>1253</v>
      </c>
      <c r="D44" s="867" t="s">
        <v>1254</v>
      </c>
      <c r="E44" s="474">
        <v>0</v>
      </c>
      <c r="F44" s="474">
        <v>0</v>
      </c>
      <c r="G44" s="474">
        <v>0</v>
      </c>
      <c r="H44" s="474">
        <v>0</v>
      </c>
      <c r="I44" s="474">
        <v>0</v>
      </c>
      <c r="J44" s="474">
        <v>0</v>
      </c>
      <c r="K44" s="474">
        <v>0</v>
      </c>
      <c r="L44" s="474">
        <v>0</v>
      </c>
      <c r="M44" s="474">
        <v>0</v>
      </c>
      <c r="N44" s="474">
        <v>0</v>
      </c>
      <c r="O44" s="474">
        <v>0</v>
      </c>
      <c r="P44" s="474">
        <v>0</v>
      </c>
      <c r="Q44" s="474">
        <v>0</v>
      </c>
      <c r="R44" s="474">
        <v>0</v>
      </c>
      <c r="S44" s="474">
        <v>0</v>
      </c>
      <c r="AI44" s="474"/>
      <c r="AJ44" s="474"/>
    </row>
    <row r="45" spans="1:36" s="475" customFormat="1" hidden="1" x14ac:dyDescent="0.2">
      <c r="A45" s="864" t="s">
        <v>1181</v>
      </c>
      <c r="B45" s="864" t="s">
        <v>1175</v>
      </c>
      <c r="C45" s="475" t="s">
        <v>1255</v>
      </c>
      <c r="D45" s="867" t="s">
        <v>1256</v>
      </c>
      <c r="E45" s="474">
        <v>0</v>
      </c>
      <c r="F45" s="474">
        <v>0</v>
      </c>
      <c r="G45" s="474">
        <v>0</v>
      </c>
      <c r="H45" s="474">
        <v>0</v>
      </c>
      <c r="I45" s="474">
        <v>0</v>
      </c>
      <c r="J45" s="474">
        <v>0</v>
      </c>
      <c r="K45" s="474">
        <v>0</v>
      </c>
      <c r="L45" s="474">
        <v>0</v>
      </c>
      <c r="M45" s="474">
        <v>0</v>
      </c>
      <c r="N45" s="474">
        <v>0</v>
      </c>
      <c r="O45" s="474">
        <v>0</v>
      </c>
      <c r="P45" s="474">
        <v>0</v>
      </c>
      <c r="Q45" s="474">
        <v>0</v>
      </c>
      <c r="R45" s="474">
        <v>0</v>
      </c>
      <c r="S45" s="474">
        <v>0</v>
      </c>
      <c r="AI45" s="474"/>
      <c r="AJ45" s="474"/>
    </row>
    <row r="46" spans="1:36" s="475" customFormat="1" hidden="1" x14ac:dyDescent="0.2">
      <c r="A46" s="864" t="s">
        <v>1181</v>
      </c>
      <c r="B46" s="864" t="s">
        <v>1175</v>
      </c>
      <c r="C46" s="475" t="s">
        <v>1257</v>
      </c>
      <c r="D46" s="867" t="s">
        <v>1258</v>
      </c>
      <c r="E46" s="474">
        <v>0</v>
      </c>
      <c r="F46" s="474">
        <v>0</v>
      </c>
      <c r="G46" s="474">
        <v>0</v>
      </c>
      <c r="H46" s="474">
        <v>0</v>
      </c>
      <c r="I46" s="474">
        <v>0</v>
      </c>
      <c r="J46" s="474">
        <v>0</v>
      </c>
      <c r="K46" s="474">
        <v>0</v>
      </c>
      <c r="L46" s="474">
        <v>0</v>
      </c>
      <c r="M46" s="474">
        <v>0</v>
      </c>
      <c r="N46" s="474">
        <v>0</v>
      </c>
      <c r="O46" s="474">
        <v>0</v>
      </c>
      <c r="P46" s="474">
        <v>0</v>
      </c>
      <c r="Q46" s="474">
        <v>0</v>
      </c>
      <c r="R46" s="474">
        <v>0</v>
      </c>
      <c r="S46" s="474">
        <v>0</v>
      </c>
      <c r="AI46" s="474"/>
      <c r="AJ46" s="474"/>
    </row>
    <row r="47" spans="1:36" s="475" customFormat="1" x14ac:dyDescent="0.2">
      <c r="A47" s="864" t="s">
        <v>1046</v>
      </c>
      <c r="B47" s="864" t="s">
        <v>1175</v>
      </c>
      <c r="C47" s="475" t="s">
        <v>1259</v>
      </c>
      <c r="D47" s="478" t="s">
        <v>1260</v>
      </c>
      <c r="E47" s="474">
        <v>0.23282199999999997</v>
      </c>
      <c r="F47" s="474">
        <v>0.20782999999999996</v>
      </c>
      <c r="G47" s="474">
        <v>0.22783399999999998</v>
      </c>
      <c r="H47" s="474">
        <v>0.1837319999999999</v>
      </c>
      <c r="I47" s="474">
        <v>0.21658599999999995</v>
      </c>
      <c r="J47" s="474">
        <v>0.15156099999999995</v>
      </c>
      <c r="K47" s="474">
        <v>0.21793100000000004</v>
      </c>
      <c r="L47" s="474">
        <v>0.24550999999999989</v>
      </c>
      <c r="M47" s="474">
        <v>0.31763199999999997</v>
      </c>
      <c r="N47" s="474">
        <v>0.15592699999999998</v>
      </c>
      <c r="O47" s="474">
        <v>0.14815699999999998</v>
      </c>
      <c r="P47" s="474">
        <v>6.3663999999999998E-2</v>
      </c>
      <c r="Q47" s="474">
        <v>0.103669</v>
      </c>
      <c r="R47" s="474">
        <v>0.12622</v>
      </c>
      <c r="S47" s="474">
        <v>0.130715</v>
      </c>
      <c r="AI47" s="474"/>
      <c r="AJ47" s="474"/>
    </row>
    <row r="48" spans="1:36" s="475" customFormat="1" x14ac:dyDescent="0.2">
      <c r="A48" s="864" t="s">
        <v>1046</v>
      </c>
      <c r="B48" s="864" t="s">
        <v>1181</v>
      </c>
      <c r="C48" s="475" t="s">
        <v>1261</v>
      </c>
      <c r="D48" s="867" t="s">
        <v>1262</v>
      </c>
      <c r="E48" s="474">
        <v>0.23282199999999997</v>
      </c>
      <c r="F48" s="474">
        <v>0.20782999999999996</v>
      </c>
      <c r="G48" s="474">
        <v>0.22783399999999998</v>
      </c>
      <c r="H48" s="474">
        <v>0.1837319999999999</v>
      </c>
      <c r="I48" s="474">
        <v>0.21658599999999995</v>
      </c>
      <c r="J48" s="474">
        <v>0.15156099999999995</v>
      </c>
      <c r="K48" s="474">
        <v>0.21793100000000004</v>
      </c>
      <c r="L48" s="474">
        <v>0.24550999999999989</v>
      </c>
      <c r="M48" s="474">
        <v>0.31763199999999997</v>
      </c>
      <c r="N48" s="474">
        <v>0.15592699999999998</v>
      </c>
      <c r="O48" s="474">
        <v>0.14815699999999998</v>
      </c>
      <c r="P48" s="474">
        <v>6.3663999999999998E-2</v>
      </c>
      <c r="Q48" s="474">
        <v>0.103669</v>
      </c>
      <c r="R48" s="474">
        <v>0.12622</v>
      </c>
      <c r="S48" s="474">
        <v>0.130715</v>
      </c>
      <c r="AI48" s="474"/>
      <c r="AJ48" s="474"/>
    </row>
    <row r="49" spans="1:36" s="475" customFormat="1" hidden="1" x14ac:dyDescent="0.2">
      <c r="A49" s="864" t="s">
        <v>1181</v>
      </c>
      <c r="B49" s="864" t="s">
        <v>1181</v>
      </c>
      <c r="C49" s="475" t="s">
        <v>1263</v>
      </c>
      <c r="D49" s="867" t="s">
        <v>1264</v>
      </c>
      <c r="E49" s="474">
        <v>0</v>
      </c>
      <c r="F49" s="474">
        <v>0</v>
      </c>
      <c r="G49" s="474">
        <v>0</v>
      </c>
      <c r="H49" s="474">
        <v>0</v>
      </c>
      <c r="I49" s="474">
        <v>0</v>
      </c>
      <c r="J49" s="474">
        <v>0</v>
      </c>
      <c r="K49" s="474">
        <v>0</v>
      </c>
      <c r="L49" s="474">
        <v>0</v>
      </c>
      <c r="M49" s="474">
        <v>0</v>
      </c>
      <c r="N49" s="474">
        <v>0</v>
      </c>
      <c r="O49" s="474">
        <v>0</v>
      </c>
      <c r="P49" s="474">
        <v>0</v>
      </c>
      <c r="Q49" s="474">
        <v>0</v>
      </c>
      <c r="R49" s="474">
        <v>0</v>
      </c>
      <c r="S49" s="474">
        <v>0</v>
      </c>
      <c r="AI49" s="474"/>
      <c r="AJ49" s="474"/>
    </row>
    <row r="50" spans="1:36" s="475" customFormat="1" hidden="1" x14ac:dyDescent="0.2">
      <c r="A50" s="864" t="s">
        <v>1181</v>
      </c>
      <c r="B50" s="864" t="s">
        <v>1175</v>
      </c>
      <c r="C50" s="475" t="s">
        <v>1265</v>
      </c>
      <c r="D50" s="866" t="s">
        <v>1266</v>
      </c>
      <c r="E50" s="474">
        <v>0</v>
      </c>
      <c r="F50" s="474">
        <v>0</v>
      </c>
      <c r="G50" s="474">
        <v>0</v>
      </c>
      <c r="H50" s="474">
        <v>0</v>
      </c>
      <c r="I50" s="474">
        <v>0</v>
      </c>
      <c r="J50" s="474">
        <v>0</v>
      </c>
      <c r="K50" s="474">
        <v>0</v>
      </c>
      <c r="L50" s="474">
        <v>0</v>
      </c>
      <c r="M50" s="474">
        <v>0</v>
      </c>
      <c r="N50" s="474">
        <v>0</v>
      </c>
      <c r="O50" s="474">
        <v>0</v>
      </c>
      <c r="P50" s="474">
        <v>0</v>
      </c>
      <c r="Q50" s="474">
        <v>0</v>
      </c>
      <c r="R50" s="474">
        <v>0</v>
      </c>
      <c r="S50" s="474">
        <v>0</v>
      </c>
      <c r="AI50" s="474"/>
      <c r="AJ50" s="474"/>
    </row>
    <row r="51" spans="1:36" s="475" customFormat="1" hidden="1" x14ac:dyDescent="0.2">
      <c r="A51" s="864" t="s">
        <v>1181</v>
      </c>
      <c r="B51" s="864" t="s">
        <v>1175</v>
      </c>
      <c r="C51" s="475" t="s">
        <v>1267</v>
      </c>
      <c r="D51" s="478" t="s">
        <v>1268</v>
      </c>
      <c r="E51" s="474">
        <v>0</v>
      </c>
      <c r="F51" s="474">
        <v>0</v>
      </c>
      <c r="G51" s="474">
        <v>0</v>
      </c>
      <c r="H51" s="474">
        <v>0</v>
      </c>
      <c r="I51" s="474">
        <v>0</v>
      </c>
      <c r="J51" s="474">
        <v>0</v>
      </c>
      <c r="K51" s="474">
        <v>0</v>
      </c>
      <c r="L51" s="474">
        <v>0</v>
      </c>
      <c r="M51" s="474">
        <v>0</v>
      </c>
      <c r="N51" s="474">
        <v>0</v>
      </c>
      <c r="O51" s="474">
        <v>0</v>
      </c>
      <c r="P51" s="474">
        <v>0</v>
      </c>
      <c r="Q51" s="474">
        <v>0</v>
      </c>
      <c r="R51" s="474">
        <v>0</v>
      </c>
      <c r="S51" s="474">
        <v>0</v>
      </c>
      <c r="AI51" s="474"/>
      <c r="AJ51" s="474"/>
    </row>
    <row r="52" spans="1:36" s="475" customFormat="1" hidden="1" x14ac:dyDescent="0.2">
      <c r="A52" s="864" t="s">
        <v>1181</v>
      </c>
      <c r="B52" s="864" t="s">
        <v>1181</v>
      </c>
      <c r="C52" s="475" t="s">
        <v>1269</v>
      </c>
      <c r="D52" s="867" t="s">
        <v>1270</v>
      </c>
      <c r="E52" s="474">
        <v>0</v>
      </c>
      <c r="F52" s="474">
        <v>0</v>
      </c>
      <c r="G52" s="474">
        <v>0</v>
      </c>
      <c r="H52" s="474">
        <v>0</v>
      </c>
      <c r="I52" s="474">
        <v>0</v>
      </c>
      <c r="J52" s="474">
        <v>0</v>
      </c>
      <c r="K52" s="474">
        <v>0</v>
      </c>
      <c r="L52" s="474">
        <v>0</v>
      </c>
      <c r="M52" s="474">
        <v>0</v>
      </c>
      <c r="N52" s="474">
        <v>0</v>
      </c>
      <c r="O52" s="474">
        <v>0</v>
      </c>
      <c r="P52" s="474">
        <v>0</v>
      </c>
      <c r="Q52" s="474">
        <v>0</v>
      </c>
      <c r="R52" s="474">
        <v>0</v>
      </c>
      <c r="S52" s="474">
        <v>0</v>
      </c>
      <c r="AI52" s="474"/>
      <c r="AJ52" s="474"/>
    </row>
    <row r="53" spans="1:36" s="475" customFormat="1" hidden="1" x14ac:dyDescent="0.2">
      <c r="A53" s="864" t="s">
        <v>1181</v>
      </c>
      <c r="B53" s="864" t="s">
        <v>1181</v>
      </c>
      <c r="C53" s="475" t="s">
        <v>1271</v>
      </c>
      <c r="D53" s="867" t="s">
        <v>1272</v>
      </c>
      <c r="E53" s="474">
        <v>0</v>
      </c>
      <c r="F53" s="474">
        <v>0</v>
      </c>
      <c r="G53" s="474">
        <v>0</v>
      </c>
      <c r="H53" s="474">
        <v>0</v>
      </c>
      <c r="I53" s="474">
        <v>0</v>
      </c>
      <c r="J53" s="474">
        <v>0</v>
      </c>
      <c r="K53" s="474">
        <v>0</v>
      </c>
      <c r="L53" s="474">
        <v>0</v>
      </c>
      <c r="M53" s="474">
        <v>0</v>
      </c>
      <c r="N53" s="474">
        <v>0</v>
      </c>
      <c r="O53" s="474">
        <v>0</v>
      </c>
      <c r="P53" s="474">
        <v>0</v>
      </c>
      <c r="Q53" s="474">
        <v>0</v>
      </c>
      <c r="R53" s="474">
        <v>0</v>
      </c>
      <c r="S53" s="474">
        <v>0</v>
      </c>
      <c r="AI53" s="870"/>
      <c r="AJ53" s="870"/>
    </row>
    <row r="54" spans="1:36" s="475" customFormat="1" hidden="1" x14ac:dyDescent="0.2">
      <c r="A54" s="864" t="s">
        <v>1181</v>
      </c>
      <c r="B54" s="864" t="s">
        <v>1181</v>
      </c>
      <c r="C54" s="475" t="s">
        <v>1273</v>
      </c>
      <c r="D54" s="867" t="s">
        <v>1274</v>
      </c>
      <c r="E54" s="474">
        <v>0</v>
      </c>
      <c r="F54" s="474">
        <v>0</v>
      </c>
      <c r="G54" s="474">
        <v>0</v>
      </c>
      <c r="H54" s="474">
        <v>0</v>
      </c>
      <c r="I54" s="474">
        <v>0</v>
      </c>
      <c r="J54" s="474">
        <v>0</v>
      </c>
      <c r="K54" s="474">
        <v>0</v>
      </c>
      <c r="L54" s="474">
        <v>0</v>
      </c>
      <c r="M54" s="474">
        <v>0</v>
      </c>
      <c r="N54" s="474">
        <v>0</v>
      </c>
      <c r="O54" s="474">
        <v>0</v>
      </c>
      <c r="P54" s="474">
        <v>0</v>
      </c>
      <c r="Q54" s="474">
        <v>0</v>
      </c>
      <c r="R54" s="474">
        <v>0</v>
      </c>
      <c r="S54" s="474">
        <v>0</v>
      </c>
      <c r="AI54" s="870"/>
      <c r="AJ54" s="870"/>
    </row>
    <row r="55" spans="1:36" s="475" customFormat="1" hidden="1" x14ac:dyDescent="0.2">
      <c r="A55" s="864" t="s">
        <v>1181</v>
      </c>
      <c r="B55" s="864" t="s">
        <v>1181</v>
      </c>
      <c r="C55" s="475" t="s">
        <v>1275</v>
      </c>
      <c r="D55" s="867" t="s">
        <v>1276</v>
      </c>
      <c r="E55" s="474">
        <v>0</v>
      </c>
      <c r="F55" s="474">
        <v>0</v>
      </c>
      <c r="G55" s="474">
        <v>0</v>
      </c>
      <c r="H55" s="474">
        <v>0</v>
      </c>
      <c r="I55" s="474">
        <v>0</v>
      </c>
      <c r="J55" s="474">
        <v>0</v>
      </c>
      <c r="K55" s="474">
        <v>0</v>
      </c>
      <c r="L55" s="474">
        <v>0</v>
      </c>
      <c r="M55" s="474">
        <v>0</v>
      </c>
      <c r="N55" s="474">
        <v>0</v>
      </c>
      <c r="O55" s="474">
        <v>0</v>
      </c>
      <c r="P55" s="474">
        <v>0</v>
      </c>
      <c r="Q55" s="474">
        <v>0</v>
      </c>
      <c r="R55" s="474">
        <v>0</v>
      </c>
      <c r="S55" s="474">
        <v>0</v>
      </c>
      <c r="AI55" s="870"/>
      <c r="AJ55" s="870"/>
    </row>
    <row r="56" spans="1:36" s="475" customFormat="1" hidden="1" x14ac:dyDescent="0.2">
      <c r="A56" s="864" t="s">
        <v>1181</v>
      </c>
      <c r="B56" s="864" t="s">
        <v>1175</v>
      </c>
      <c r="C56" s="475" t="s">
        <v>1277</v>
      </c>
      <c r="D56" s="478" t="s">
        <v>1278</v>
      </c>
      <c r="E56" s="474">
        <v>0</v>
      </c>
      <c r="F56" s="474">
        <v>0</v>
      </c>
      <c r="G56" s="474">
        <v>0</v>
      </c>
      <c r="H56" s="474">
        <v>0</v>
      </c>
      <c r="I56" s="474">
        <v>0</v>
      </c>
      <c r="J56" s="474">
        <v>0</v>
      </c>
      <c r="K56" s="474">
        <v>0</v>
      </c>
      <c r="L56" s="474">
        <v>0</v>
      </c>
      <c r="M56" s="474">
        <v>0</v>
      </c>
      <c r="N56" s="474">
        <v>0</v>
      </c>
      <c r="O56" s="474">
        <v>0</v>
      </c>
      <c r="P56" s="474">
        <v>0</v>
      </c>
      <c r="Q56" s="474">
        <v>0</v>
      </c>
      <c r="R56" s="474">
        <v>0</v>
      </c>
      <c r="S56" s="474">
        <v>0</v>
      </c>
      <c r="AI56" s="870"/>
      <c r="AJ56" s="870"/>
    </row>
    <row r="57" spans="1:36" s="475" customFormat="1" hidden="1" x14ac:dyDescent="0.2">
      <c r="A57" s="864" t="s">
        <v>1181</v>
      </c>
      <c r="B57" s="864" t="s">
        <v>1181</v>
      </c>
      <c r="C57" s="475" t="s">
        <v>1279</v>
      </c>
      <c r="D57" s="867" t="s">
        <v>1270</v>
      </c>
      <c r="E57" s="474">
        <v>0</v>
      </c>
      <c r="F57" s="474">
        <v>0</v>
      </c>
      <c r="G57" s="474">
        <v>0</v>
      </c>
      <c r="H57" s="474">
        <v>0</v>
      </c>
      <c r="I57" s="474">
        <v>0</v>
      </c>
      <c r="J57" s="474">
        <v>0</v>
      </c>
      <c r="K57" s="474">
        <v>0</v>
      </c>
      <c r="L57" s="474">
        <v>0</v>
      </c>
      <c r="M57" s="474">
        <v>0</v>
      </c>
      <c r="N57" s="474">
        <v>0</v>
      </c>
      <c r="O57" s="474">
        <v>0</v>
      </c>
      <c r="P57" s="474">
        <v>0</v>
      </c>
      <c r="Q57" s="474">
        <v>0</v>
      </c>
      <c r="R57" s="474">
        <v>0</v>
      </c>
      <c r="S57" s="474">
        <v>0</v>
      </c>
      <c r="AI57" s="870"/>
      <c r="AJ57" s="870"/>
    </row>
    <row r="58" spans="1:36" s="475" customFormat="1" hidden="1" x14ac:dyDescent="0.2">
      <c r="A58" s="864" t="s">
        <v>1181</v>
      </c>
      <c r="B58" s="864" t="s">
        <v>1181</v>
      </c>
      <c r="C58" s="475" t="s">
        <v>1280</v>
      </c>
      <c r="D58" s="867" t="s">
        <v>1272</v>
      </c>
      <c r="E58" s="474">
        <v>0</v>
      </c>
      <c r="F58" s="474">
        <v>0</v>
      </c>
      <c r="G58" s="474">
        <v>0</v>
      </c>
      <c r="H58" s="474">
        <v>0</v>
      </c>
      <c r="I58" s="474">
        <v>0</v>
      </c>
      <c r="J58" s="474">
        <v>0</v>
      </c>
      <c r="K58" s="474">
        <v>0</v>
      </c>
      <c r="L58" s="474">
        <v>0</v>
      </c>
      <c r="M58" s="474">
        <v>0</v>
      </c>
      <c r="N58" s="474">
        <v>0</v>
      </c>
      <c r="O58" s="474">
        <v>0</v>
      </c>
      <c r="P58" s="474">
        <v>0</v>
      </c>
      <c r="Q58" s="474">
        <v>0</v>
      </c>
      <c r="R58" s="474">
        <v>0</v>
      </c>
      <c r="S58" s="474">
        <v>0</v>
      </c>
      <c r="AI58" s="870"/>
      <c r="AJ58" s="870"/>
    </row>
    <row r="59" spans="1:36" s="878" customFormat="1" ht="20.100000000000001" hidden="1" customHeight="1" x14ac:dyDescent="0.2">
      <c r="A59" s="875" t="s">
        <v>1181</v>
      </c>
      <c r="B59" s="875" t="s">
        <v>1181</v>
      </c>
      <c r="C59" s="878" t="s">
        <v>1281</v>
      </c>
      <c r="D59" s="894" t="s">
        <v>1282</v>
      </c>
      <c r="E59" s="476">
        <v>0</v>
      </c>
      <c r="F59" s="476">
        <v>0</v>
      </c>
      <c r="G59" s="476">
        <v>0</v>
      </c>
      <c r="H59" s="476">
        <v>0</v>
      </c>
      <c r="I59" s="476">
        <v>0</v>
      </c>
      <c r="J59" s="476">
        <v>0</v>
      </c>
      <c r="K59" s="476">
        <v>0</v>
      </c>
      <c r="L59" s="476">
        <v>0</v>
      </c>
      <c r="M59" s="476">
        <v>0</v>
      </c>
      <c r="N59" s="476">
        <v>0</v>
      </c>
      <c r="O59" s="476">
        <v>0</v>
      </c>
      <c r="P59" s="476">
        <v>0</v>
      </c>
      <c r="Q59" s="476">
        <v>0</v>
      </c>
      <c r="R59" s="476">
        <v>0</v>
      </c>
      <c r="S59" s="476">
        <v>0</v>
      </c>
      <c r="AI59" s="877"/>
      <c r="AJ59" s="877"/>
    </row>
    <row r="60" spans="1:36" s="475" customFormat="1" ht="20.100000000000001" customHeight="1" x14ac:dyDescent="0.2">
      <c r="A60" s="864" t="s">
        <v>1046</v>
      </c>
      <c r="B60" s="864" t="s">
        <v>1175</v>
      </c>
      <c r="C60" s="475" t="s">
        <v>1283</v>
      </c>
      <c r="D60" s="866" t="s">
        <v>623</v>
      </c>
      <c r="E60" s="474">
        <v>43.834510999999999</v>
      </c>
      <c r="F60" s="474">
        <v>56.575593000000005</v>
      </c>
      <c r="G60" s="474">
        <v>58.097303999999994</v>
      </c>
      <c r="H60" s="474">
        <v>69.63290099999999</v>
      </c>
      <c r="I60" s="474">
        <v>67.804198</v>
      </c>
      <c r="J60" s="474">
        <v>66.905625999999998</v>
      </c>
      <c r="K60" s="474">
        <v>68.186218999999994</v>
      </c>
      <c r="L60" s="474">
        <v>65.471435999999997</v>
      </c>
      <c r="M60" s="474">
        <v>59.192347999999996</v>
      </c>
      <c r="N60" s="474">
        <v>61.301951000000003</v>
      </c>
      <c r="O60" s="474">
        <v>53.852782999999995</v>
      </c>
      <c r="P60" s="474">
        <v>58.749136</v>
      </c>
      <c r="Q60" s="474">
        <v>59.077078</v>
      </c>
      <c r="R60" s="474">
        <v>65.266882999999993</v>
      </c>
      <c r="S60" s="474">
        <v>67.310748000000004</v>
      </c>
      <c r="AI60" s="870"/>
      <c r="AJ60" s="870"/>
    </row>
    <row r="61" spans="1:36" s="475" customFormat="1" x14ac:dyDescent="0.2">
      <c r="A61" s="864" t="s">
        <v>1046</v>
      </c>
      <c r="B61" s="864" t="s">
        <v>1175</v>
      </c>
      <c r="C61" s="475" t="s">
        <v>1284</v>
      </c>
      <c r="D61" s="478" t="s">
        <v>1285</v>
      </c>
      <c r="E61" s="474">
        <v>42.973905000000002</v>
      </c>
      <c r="F61" s="474">
        <v>56.575593000000005</v>
      </c>
      <c r="G61" s="474">
        <v>58.097303999999994</v>
      </c>
      <c r="H61" s="474">
        <v>69.58343099999999</v>
      </c>
      <c r="I61" s="474">
        <v>67.804198</v>
      </c>
      <c r="J61" s="474">
        <v>66.905625999999998</v>
      </c>
      <c r="K61" s="474">
        <v>68.186218999999994</v>
      </c>
      <c r="L61" s="474">
        <v>65.257149999999996</v>
      </c>
      <c r="M61" s="474">
        <v>58.896883999999993</v>
      </c>
      <c r="N61" s="474">
        <v>60.955226000000003</v>
      </c>
      <c r="O61" s="474">
        <v>53.561602999999998</v>
      </c>
      <c r="P61" s="474">
        <v>58.530751000000002</v>
      </c>
      <c r="Q61" s="474">
        <v>59.004283000000001</v>
      </c>
      <c r="R61" s="474">
        <v>64.757317999999998</v>
      </c>
      <c r="S61" s="474">
        <v>67.154093000000003</v>
      </c>
      <c r="AI61" s="870"/>
      <c r="AJ61" s="870"/>
    </row>
    <row r="62" spans="1:36" s="475" customFormat="1" x14ac:dyDescent="0.2">
      <c r="A62" s="864" t="s">
        <v>1046</v>
      </c>
      <c r="B62" s="864" t="s">
        <v>1175</v>
      </c>
      <c r="C62" s="475" t="s">
        <v>1286</v>
      </c>
      <c r="D62" s="867" t="s">
        <v>1287</v>
      </c>
      <c r="E62" s="474">
        <v>35.777906000000002</v>
      </c>
      <c r="F62" s="474">
        <v>45.688151000000005</v>
      </c>
      <c r="G62" s="474">
        <v>41.658696999999997</v>
      </c>
      <c r="H62" s="474">
        <v>44.343404999999997</v>
      </c>
      <c r="I62" s="474">
        <v>44.182034000000002</v>
      </c>
      <c r="J62" s="474">
        <v>47.572769000000001</v>
      </c>
      <c r="K62" s="474">
        <v>46.942827999999999</v>
      </c>
      <c r="L62" s="474">
        <v>45.906303999999999</v>
      </c>
      <c r="M62" s="474">
        <v>46.098820999999994</v>
      </c>
      <c r="N62" s="474">
        <v>49.303678000000005</v>
      </c>
      <c r="O62" s="474">
        <v>44.260345999999998</v>
      </c>
      <c r="P62" s="474">
        <v>48.284886</v>
      </c>
      <c r="Q62" s="474">
        <v>47.764101000000004</v>
      </c>
      <c r="R62" s="474">
        <v>46.115332000000002</v>
      </c>
      <c r="S62" s="474">
        <v>51.507316000000003</v>
      </c>
      <c r="AI62" s="870"/>
      <c r="AJ62" s="870"/>
    </row>
    <row r="63" spans="1:36" s="475" customFormat="1" x14ac:dyDescent="0.2">
      <c r="A63" s="864" t="s">
        <v>1046</v>
      </c>
      <c r="B63" s="864" t="s">
        <v>1181</v>
      </c>
      <c r="C63" s="475" t="s">
        <v>1288</v>
      </c>
      <c r="D63" s="868" t="s">
        <v>1289</v>
      </c>
      <c r="E63" s="474">
        <v>18.092524000000001</v>
      </c>
      <c r="F63" s="474">
        <v>22.859694999999999</v>
      </c>
      <c r="G63" s="474">
        <v>26.013247</v>
      </c>
      <c r="H63" s="474">
        <v>27.964244000000001</v>
      </c>
      <c r="I63" s="474">
        <v>30.328389999999999</v>
      </c>
      <c r="J63" s="474">
        <v>34.305484</v>
      </c>
      <c r="K63" s="474">
        <v>32.255412</v>
      </c>
      <c r="L63" s="474">
        <v>30.922734999999999</v>
      </c>
      <c r="M63" s="474">
        <v>31.659523</v>
      </c>
      <c r="N63" s="474">
        <v>29.478694999999998</v>
      </c>
      <c r="O63" s="474">
        <v>29.114114000000001</v>
      </c>
      <c r="P63" s="474">
        <v>33.124223999999998</v>
      </c>
      <c r="Q63" s="474">
        <v>32.234960999999998</v>
      </c>
      <c r="R63" s="474">
        <v>31.179960000000001</v>
      </c>
      <c r="S63" s="474">
        <v>31.775770000000001</v>
      </c>
      <c r="AI63" s="870"/>
      <c r="AJ63" s="870"/>
    </row>
    <row r="64" spans="1:36" s="475" customFormat="1" x14ac:dyDescent="0.2">
      <c r="A64" s="864" t="s">
        <v>1046</v>
      </c>
      <c r="B64" s="864" t="s">
        <v>1181</v>
      </c>
      <c r="C64" s="475" t="s">
        <v>1290</v>
      </c>
      <c r="D64" s="868" t="s">
        <v>1291</v>
      </c>
      <c r="E64" s="474">
        <v>10.691414999999999</v>
      </c>
      <c r="F64" s="474">
        <v>11.892364000000001</v>
      </c>
      <c r="G64" s="474">
        <v>11.138399</v>
      </c>
      <c r="H64" s="474">
        <v>9.9312529999999999</v>
      </c>
      <c r="I64" s="474">
        <v>8.6925340000000002</v>
      </c>
      <c r="J64" s="474">
        <v>8.5868280000000006</v>
      </c>
      <c r="K64" s="474">
        <v>9.8142840000000007</v>
      </c>
      <c r="L64" s="474">
        <v>9.8592860000000009</v>
      </c>
      <c r="M64" s="474">
        <v>9.0708509999999993</v>
      </c>
      <c r="N64" s="474">
        <v>10.047790000000001</v>
      </c>
      <c r="O64" s="474">
        <v>9.6759869999999992</v>
      </c>
      <c r="P64" s="474">
        <v>10.112791</v>
      </c>
      <c r="Q64" s="474">
        <v>11.033511000000001</v>
      </c>
      <c r="R64" s="474">
        <v>10.655917000000001</v>
      </c>
      <c r="S64" s="474">
        <v>11.148728</v>
      </c>
      <c r="AI64" s="870"/>
      <c r="AJ64" s="870"/>
    </row>
    <row r="65" spans="1:36" s="475" customFormat="1" x14ac:dyDescent="0.2">
      <c r="A65" s="864" t="s">
        <v>1046</v>
      </c>
      <c r="B65" s="864" t="s">
        <v>1181</v>
      </c>
      <c r="C65" s="475" t="s">
        <v>1292</v>
      </c>
      <c r="D65" s="868" t="s">
        <v>1293</v>
      </c>
      <c r="E65" s="474">
        <v>6.4721570000000002</v>
      </c>
      <c r="F65" s="474">
        <v>10.792076</v>
      </c>
      <c r="G65" s="474">
        <v>4.5070509999999997</v>
      </c>
      <c r="H65" s="474">
        <v>6.447908</v>
      </c>
      <c r="I65" s="474">
        <v>5.0753979999999999</v>
      </c>
      <c r="J65" s="474">
        <v>4.6403040000000004</v>
      </c>
      <c r="K65" s="474">
        <v>4.873132</v>
      </c>
      <c r="L65" s="474">
        <v>4.5048519999999996</v>
      </c>
      <c r="M65" s="474">
        <v>5.1619700000000002</v>
      </c>
      <c r="N65" s="474">
        <v>9.7771930000000005</v>
      </c>
      <c r="O65" s="474">
        <v>5.4702450000000002</v>
      </c>
      <c r="P65" s="474">
        <v>5.0478709999999998</v>
      </c>
      <c r="Q65" s="474">
        <v>4.4956290000000001</v>
      </c>
      <c r="R65" s="474">
        <v>4.2794549999999996</v>
      </c>
      <c r="S65" s="474">
        <v>8.5828179999999996</v>
      </c>
      <c r="AI65" s="870"/>
      <c r="AJ65" s="870"/>
    </row>
    <row r="66" spans="1:36" s="475" customFormat="1" x14ac:dyDescent="0.2">
      <c r="A66" s="864" t="s">
        <v>1046</v>
      </c>
      <c r="B66" s="864" t="s">
        <v>1181</v>
      </c>
      <c r="C66" s="475" t="s">
        <v>1294</v>
      </c>
      <c r="D66" s="868" t="s">
        <v>1295</v>
      </c>
      <c r="E66" s="474">
        <v>0.52181</v>
      </c>
      <c r="F66" s="474">
        <v>0.14401600000000001</v>
      </c>
      <c r="G66" s="474">
        <v>0</v>
      </c>
      <c r="H66" s="474">
        <v>0</v>
      </c>
      <c r="I66" s="474">
        <v>8.5711999999999997E-2</v>
      </c>
      <c r="J66" s="474">
        <v>4.0153000000000001E-2</v>
      </c>
      <c r="K66" s="474">
        <v>0</v>
      </c>
      <c r="L66" s="474">
        <v>0.61943099999999995</v>
      </c>
      <c r="M66" s="474">
        <v>0.20647699999999999</v>
      </c>
      <c r="N66" s="474">
        <v>0</v>
      </c>
      <c r="O66" s="474">
        <v>0</v>
      </c>
      <c r="P66" s="474">
        <v>0</v>
      </c>
      <c r="Q66" s="474">
        <v>0</v>
      </c>
      <c r="R66" s="474">
        <v>0</v>
      </c>
      <c r="S66" s="474">
        <v>0</v>
      </c>
      <c r="AI66" s="870"/>
      <c r="AJ66" s="870"/>
    </row>
    <row r="67" spans="1:36" s="475" customFormat="1" hidden="1" x14ac:dyDescent="0.2">
      <c r="A67" s="864" t="s">
        <v>1181</v>
      </c>
      <c r="B67" s="864" t="s">
        <v>1181</v>
      </c>
      <c r="C67" s="475" t="s">
        <v>1296</v>
      </c>
      <c r="D67" s="868" t="s">
        <v>1297</v>
      </c>
      <c r="E67" s="474">
        <v>0</v>
      </c>
      <c r="F67" s="474">
        <v>0</v>
      </c>
      <c r="G67" s="474">
        <v>0</v>
      </c>
      <c r="H67" s="474">
        <v>0</v>
      </c>
      <c r="I67" s="474">
        <v>0</v>
      </c>
      <c r="J67" s="474">
        <v>0</v>
      </c>
      <c r="K67" s="474">
        <v>0</v>
      </c>
      <c r="L67" s="474">
        <v>0</v>
      </c>
      <c r="M67" s="474">
        <v>0</v>
      </c>
      <c r="N67" s="474">
        <v>0</v>
      </c>
      <c r="O67" s="474">
        <v>0</v>
      </c>
      <c r="P67" s="474">
        <v>0</v>
      </c>
      <c r="Q67" s="474">
        <v>0</v>
      </c>
      <c r="R67" s="474">
        <v>0</v>
      </c>
      <c r="S67" s="474">
        <v>0</v>
      </c>
      <c r="AI67" s="870"/>
      <c r="AJ67" s="870"/>
    </row>
    <row r="68" spans="1:36" s="475" customFormat="1" x14ac:dyDescent="0.2">
      <c r="A68" s="864" t="s">
        <v>1046</v>
      </c>
      <c r="B68" s="864" t="s">
        <v>1175</v>
      </c>
      <c r="C68" s="475" t="s">
        <v>1298</v>
      </c>
      <c r="D68" s="867" t="s">
        <v>899</v>
      </c>
      <c r="E68" s="474">
        <v>7.1959990000000005</v>
      </c>
      <c r="F68" s="474">
        <v>10.887442</v>
      </c>
      <c r="G68" s="474">
        <v>16.438607000000001</v>
      </c>
      <c r="H68" s="474">
        <v>25.240026</v>
      </c>
      <c r="I68" s="474">
        <v>23.622163999999998</v>
      </c>
      <c r="J68" s="474">
        <v>19.332857000000001</v>
      </c>
      <c r="K68" s="474">
        <v>21.243391000000003</v>
      </c>
      <c r="L68" s="474">
        <v>19.350846000000001</v>
      </c>
      <c r="M68" s="474">
        <v>12.798062999999999</v>
      </c>
      <c r="N68" s="474">
        <v>11.651548</v>
      </c>
      <c r="O68" s="474">
        <v>9.3012569999999997</v>
      </c>
      <c r="P68" s="474">
        <v>10.245865</v>
      </c>
      <c r="Q68" s="474">
        <v>11.240182000000001</v>
      </c>
      <c r="R68" s="474">
        <v>18.641986000000003</v>
      </c>
      <c r="S68" s="474">
        <v>15.646777</v>
      </c>
      <c r="AI68" s="870"/>
      <c r="AJ68" s="870"/>
    </row>
    <row r="69" spans="1:36" s="475" customFormat="1" x14ac:dyDescent="0.2">
      <c r="A69" s="864" t="s">
        <v>1046</v>
      </c>
      <c r="B69" s="864" t="s">
        <v>1181</v>
      </c>
      <c r="C69" s="475" t="s">
        <v>1299</v>
      </c>
      <c r="D69" s="868" t="s">
        <v>1300</v>
      </c>
      <c r="E69" s="474">
        <v>2.4513470000000002</v>
      </c>
      <c r="F69" s="474">
        <v>4.71652</v>
      </c>
      <c r="G69" s="474">
        <v>9.4965890000000002</v>
      </c>
      <c r="H69" s="474">
        <v>16.582664000000001</v>
      </c>
      <c r="I69" s="474">
        <v>11.289527</v>
      </c>
      <c r="J69" s="474">
        <v>13.218273</v>
      </c>
      <c r="K69" s="474">
        <v>13.307975000000001</v>
      </c>
      <c r="L69" s="474">
        <v>11.950846</v>
      </c>
      <c r="M69" s="474">
        <v>5.3730630000000001</v>
      </c>
      <c r="N69" s="474">
        <v>4.2465479999999998</v>
      </c>
      <c r="O69" s="474">
        <v>1.901257</v>
      </c>
      <c r="P69" s="474">
        <v>2.6458650000000001</v>
      </c>
      <c r="Q69" s="474">
        <v>3.8073570000000001</v>
      </c>
      <c r="R69" s="474">
        <v>11.241986000000001</v>
      </c>
      <c r="S69" s="474">
        <v>8.2467769999999998</v>
      </c>
      <c r="AI69" s="870"/>
      <c r="AJ69" s="870"/>
    </row>
    <row r="70" spans="1:36" s="475" customFormat="1" hidden="1" x14ac:dyDescent="0.2">
      <c r="A70" s="864" t="s">
        <v>1181</v>
      </c>
      <c r="B70" s="864" t="s">
        <v>1181</v>
      </c>
      <c r="C70" s="475" t="s">
        <v>1301</v>
      </c>
      <c r="D70" s="868" t="s">
        <v>1302</v>
      </c>
      <c r="E70" s="474">
        <v>0</v>
      </c>
      <c r="F70" s="474">
        <v>0</v>
      </c>
      <c r="G70" s="474">
        <v>0</v>
      </c>
      <c r="H70" s="474">
        <v>0</v>
      </c>
      <c r="I70" s="474">
        <v>0</v>
      </c>
      <c r="J70" s="474">
        <v>0</v>
      </c>
      <c r="K70" s="474">
        <v>0</v>
      </c>
      <c r="L70" s="474">
        <v>0</v>
      </c>
      <c r="M70" s="474">
        <v>0</v>
      </c>
      <c r="N70" s="474">
        <v>0</v>
      </c>
      <c r="O70" s="474">
        <v>0</v>
      </c>
      <c r="P70" s="474">
        <v>0</v>
      </c>
      <c r="Q70" s="474">
        <v>0</v>
      </c>
      <c r="R70" s="474">
        <v>0</v>
      </c>
      <c r="S70" s="474">
        <v>0</v>
      </c>
      <c r="AI70" s="870"/>
      <c r="AJ70" s="870"/>
    </row>
    <row r="71" spans="1:36" s="475" customFormat="1" x14ac:dyDescent="0.2">
      <c r="A71" s="864" t="s">
        <v>1046</v>
      </c>
      <c r="B71" s="864" t="s">
        <v>1181</v>
      </c>
      <c r="C71" s="475" t="s">
        <v>1303</v>
      </c>
      <c r="D71" s="868" t="s">
        <v>1304</v>
      </c>
      <c r="E71" s="474">
        <v>4.7446520000000003</v>
      </c>
      <c r="F71" s="474">
        <v>6.170922</v>
      </c>
      <c r="G71" s="474">
        <v>6.942018</v>
      </c>
      <c r="H71" s="474">
        <v>8.6573619999999991</v>
      </c>
      <c r="I71" s="474">
        <v>12.332637</v>
      </c>
      <c r="J71" s="474">
        <v>6.1145839999999998</v>
      </c>
      <c r="K71" s="474">
        <v>7.935416</v>
      </c>
      <c r="L71" s="474">
        <v>7.4</v>
      </c>
      <c r="M71" s="474">
        <v>7.4249999999999998</v>
      </c>
      <c r="N71" s="474">
        <v>7.4050000000000002</v>
      </c>
      <c r="O71" s="474">
        <v>7.4</v>
      </c>
      <c r="P71" s="474">
        <v>7.6</v>
      </c>
      <c r="Q71" s="474">
        <v>7.4328250000000002</v>
      </c>
      <c r="R71" s="474">
        <v>7.4</v>
      </c>
      <c r="S71" s="474">
        <v>7.4</v>
      </c>
      <c r="AI71" s="870"/>
      <c r="AJ71" s="870"/>
    </row>
    <row r="72" spans="1:36" s="475" customFormat="1" hidden="1" x14ac:dyDescent="0.2">
      <c r="A72" s="864" t="s">
        <v>1181</v>
      </c>
      <c r="B72" s="864" t="s">
        <v>1181</v>
      </c>
      <c r="C72" s="475" t="s">
        <v>1305</v>
      </c>
      <c r="D72" s="868" t="s">
        <v>1306</v>
      </c>
      <c r="E72" s="474">
        <v>0</v>
      </c>
      <c r="F72" s="474">
        <v>0</v>
      </c>
      <c r="G72" s="474">
        <v>0</v>
      </c>
      <c r="H72" s="474">
        <v>0</v>
      </c>
      <c r="I72" s="474">
        <v>0</v>
      </c>
      <c r="J72" s="474">
        <v>0</v>
      </c>
      <c r="K72" s="474">
        <v>0</v>
      </c>
      <c r="L72" s="474">
        <v>0</v>
      </c>
      <c r="M72" s="474">
        <v>0</v>
      </c>
      <c r="N72" s="474">
        <v>0</v>
      </c>
      <c r="O72" s="474">
        <v>0</v>
      </c>
      <c r="P72" s="474">
        <v>0</v>
      </c>
      <c r="Q72" s="474">
        <v>0</v>
      </c>
      <c r="R72" s="474">
        <v>0</v>
      </c>
      <c r="S72" s="474">
        <v>0</v>
      </c>
      <c r="AI72" s="870"/>
      <c r="AJ72" s="870"/>
    </row>
    <row r="73" spans="1:36" s="475" customFormat="1" hidden="1" x14ac:dyDescent="0.2">
      <c r="A73" s="864" t="s">
        <v>1181</v>
      </c>
      <c r="B73" s="864" t="s">
        <v>1175</v>
      </c>
      <c r="C73" s="475" t="s">
        <v>1307</v>
      </c>
      <c r="D73" s="478" t="s">
        <v>1308</v>
      </c>
      <c r="E73" s="474">
        <v>0</v>
      </c>
      <c r="F73" s="474">
        <v>0</v>
      </c>
      <c r="G73" s="474">
        <v>0</v>
      </c>
      <c r="H73" s="474">
        <v>0</v>
      </c>
      <c r="I73" s="474">
        <v>0</v>
      </c>
      <c r="J73" s="474">
        <v>0</v>
      </c>
      <c r="K73" s="474">
        <v>0</v>
      </c>
      <c r="L73" s="474">
        <v>0</v>
      </c>
      <c r="M73" s="474">
        <v>0</v>
      </c>
      <c r="N73" s="474">
        <v>0</v>
      </c>
      <c r="O73" s="474">
        <v>0</v>
      </c>
      <c r="P73" s="474">
        <v>0</v>
      </c>
      <c r="Q73" s="474">
        <v>0</v>
      </c>
      <c r="R73" s="474">
        <v>0</v>
      </c>
      <c r="S73" s="474">
        <v>0</v>
      </c>
      <c r="AI73" s="870"/>
      <c r="AJ73" s="870"/>
    </row>
    <row r="74" spans="1:36" s="475" customFormat="1" hidden="1" x14ac:dyDescent="0.2">
      <c r="A74" s="864" t="s">
        <v>1181</v>
      </c>
      <c r="B74" s="864" t="s">
        <v>1181</v>
      </c>
      <c r="C74" s="475" t="s">
        <v>1309</v>
      </c>
      <c r="D74" s="867" t="s">
        <v>1310</v>
      </c>
      <c r="E74" s="474">
        <v>0</v>
      </c>
      <c r="F74" s="474">
        <v>0</v>
      </c>
      <c r="G74" s="474">
        <v>0</v>
      </c>
      <c r="H74" s="474">
        <v>0</v>
      </c>
      <c r="I74" s="474">
        <v>0</v>
      </c>
      <c r="J74" s="474">
        <v>0</v>
      </c>
      <c r="K74" s="474">
        <v>0</v>
      </c>
      <c r="L74" s="474">
        <v>0</v>
      </c>
      <c r="M74" s="474">
        <v>0</v>
      </c>
      <c r="N74" s="474">
        <v>0</v>
      </c>
      <c r="O74" s="474">
        <v>0</v>
      </c>
      <c r="P74" s="474">
        <v>0</v>
      </c>
      <c r="Q74" s="474">
        <v>0</v>
      </c>
      <c r="R74" s="474">
        <v>0</v>
      </c>
      <c r="S74" s="474">
        <v>0</v>
      </c>
      <c r="AI74" s="870"/>
      <c r="AJ74" s="870"/>
    </row>
    <row r="75" spans="1:36" s="475" customFormat="1" hidden="1" x14ac:dyDescent="0.2">
      <c r="A75" s="864" t="s">
        <v>1181</v>
      </c>
      <c r="B75" s="864" t="s">
        <v>1181</v>
      </c>
      <c r="C75" s="475" t="s">
        <v>1311</v>
      </c>
      <c r="D75" s="867" t="s">
        <v>1312</v>
      </c>
      <c r="E75" s="474">
        <v>0</v>
      </c>
      <c r="F75" s="474">
        <v>0</v>
      </c>
      <c r="G75" s="474">
        <v>0</v>
      </c>
      <c r="H75" s="474">
        <v>0</v>
      </c>
      <c r="I75" s="474">
        <v>0</v>
      </c>
      <c r="J75" s="474">
        <v>0</v>
      </c>
      <c r="K75" s="474">
        <v>0</v>
      </c>
      <c r="L75" s="474">
        <v>0</v>
      </c>
      <c r="M75" s="474">
        <v>0</v>
      </c>
      <c r="N75" s="474">
        <v>0</v>
      </c>
      <c r="O75" s="474">
        <v>0</v>
      </c>
      <c r="P75" s="474">
        <v>0</v>
      </c>
      <c r="Q75" s="474">
        <v>0</v>
      </c>
      <c r="R75" s="474">
        <v>0</v>
      </c>
      <c r="S75" s="474">
        <v>0</v>
      </c>
      <c r="AI75" s="870"/>
      <c r="AJ75" s="870"/>
    </row>
    <row r="76" spans="1:36" s="475" customFormat="1" x14ac:dyDescent="0.2">
      <c r="A76" s="864" t="s">
        <v>1046</v>
      </c>
      <c r="B76" s="864" t="s">
        <v>1175</v>
      </c>
      <c r="C76" s="475" t="s">
        <v>1313</v>
      </c>
      <c r="D76" s="478" t="s">
        <v>1314</v>
      </c>
      <c r="E76" s="474">
        <v>0.86060599999999998</v>
      </c>
      <c r="F76" s="474">
        <v>0</v>
      </c>
      <c r="G76" s="474">
        <v>0</v>
      </c>
      <c r="H76" s="474">
        <v>4.947E-2</v>
      </c>
      <c r="I76" s="474">
        <v>0</v>
      </c>
      <c r="J76" s="474">
        <v>0</v>
      </c>
      <c r="K76" s="474">
        <v>0</v>
      </c>
      <c r="L76" s="474">
        <v>0.214286</v>
      </c>
      <c r="M76" s="474">
        <v>0.295464</v>
      </c>
      <c r="N76" s="474">
        <v>0.34672500000000001</v>
      </c>
      <c r="O76" s="474">
        <v>0.29117999999999999</v>
      </c>
      <c r="P76" s="474">
        <v>0.218385</v>
      </c>
      <c r="Q76" s="474">
        <v>7.2794999999999999E-2</v>
      </c>
      <c r="R76" s="474">
        <v>0.50956500000000005</v>
      </c>
      <c r="S76" s="474">
        <v>0.15665499999999999</v>
      </c>
      <c r="AI76" s="870"/>
      <c r="AJ76" s="870"/>
    </row>
    <row r="77" spans="1:36" s="475" customFormat="1" x14ac:dyDescent="0.2">
      <c r="A77" s="864" t="s">
        <v>1046</v>
      </c>
      <c r="B77" s="864">
        <v>0</v>
      </c>
      <c r="C77" s="475" t="s">
        <v>1315</v>
      </c>
      <c r="D77" s="867" t="s">
        <v>1316</v>
      </c>
      <c r="E77" s="474">
        <v>0.86060599999999998</v>
      </c>
      <c r="F77" s="474">
        <v>0</v>
      </c>
      <c r="G77" s="474">
        <v>0</v>
      </c>
      <c r="H77" s="474">
        <v>4.947E-2</v>
      </c>
      <c r="I77" s="474">
        <v>0</v>
      </c>
      <c r="J77" s="474">
        <v>0</v>
      </c>
      <c r="K77" s="474">
        <v>0</v>
      </c>
      <c r="L77" s="474">
        <v>0.214286</v>
      </c>
      <c r="M77" s="474">
        <v>0.295464</v>
      </c>
      <c r="N77" s="474">
        <v>0.34672500000000001</v>
      </c>
      <c r="O77" s="474">
        <v>0.29117999999999999</v>
      </c>
      <c r="P77" s="474">
        <v>0.218385</v>
      </c>
      <c r="Q77" s="474">
        <v>7.2794999999999999E-2</v>
      </c>
      <c r="R77" s="474">
        <v>0.50956500000000005</v>
      </c>
      <c r="S77" s="474">
        <v>0.15665499999999999</v>
      </c>
      <c r="AI77" s="870"/>
      <c r="AJ77" s="870"/>
    </row>
    <row r="78" spans="1:36" s="475" customFormat="1" x14ac:dyDescent="0.2">
      <c r="A78" s="864" t="s">
        <v>1046</v>
      </c>
      <c r="B78" s="864" t="s">
        <v>1181</v>
      </c>
      <c r="C78" s="475" t="s">
        <v>1317</v>
      </c>
      <c r="D78" s="868" t="s">
        <v>1318</v>
      </c>
      <c r="E78" s="474">
        <v>0</v>
      </c>
      <c r="F78" s="474">
        <v>0</v>
      </c>
      <c r="G78" s="474">
        <v>0</v>
      </c>
      <c r="H78" s="474">
        <v>0</v>
      </c>
      <c r="I78" s="474">
        <v>0</v>
      </c>
      <c r="J78" s="474">
        <v>0</v>
      </c>
      <c r="K78" s="474">
        <v>0</v>
      </c>
      <c r="L78" s="474">
        <v>0</v>
      </c>
      <c r="M78" s="474">
        <v>0</v>
      </c>
      <c r="N78" s="474">
        <v>0.34672500000000001</v>
      </c>
      <c r="O78" s="474">
        <v>0.29117999999999999</v>
      </c>
      <c r="P78" s="474">
        <v>0.218385</v>
      </c>
      <c r="Q78" s="474">
        <v>7.2794999999999999E-2</v>
      </c>
      <c r="R78" s="474">
        <v>0.50956500000000005</v>
      </c>
      <c r="S78" s="474">
        <v>0.15665499999999999</v>
      </c>
      <c r="AI78" s="870"/>
      <c r="AJ78" s="870"/>
    </row>
    <row r="79" spans="1:36" s="475" customFormat="1" x14ac:dyDescent="0.2">
      <c r="A79" s="864" t="s">
        <v>1046</v>
      </c>
      <c r="B79" s="864" t="s">
        <v>1181</v>
      </c>
      <c r="C79" s="475" t="s">
        <v>1319</v>
      </c>
      <c r="D79" s="868" t="s">
        <v>1320</v>
      </c>
      <c r="E79" s="474">
        <v>0.86060599999999998</v>
      </c>
      <c r="F79" s="474">
        <v>0</v>
      </c>
      <c r="G79" s="474">
        <v>0</v>
      </c>
      <c r="H79" s="474">
        <v>4.947E-2</v>
      </c>
      <c r="I79" s="474">
        <v>0</v>
      </c>
      <c r="J79" s="474">
        <v>0</v>
      </c>
      <c r="K79" s="474">
        <v>0</v>
      </c>
      <c r="L79" s="474">
        <v>0.214286</v>
      </c>
      <c r="M79" s="474">
        <v>0.295464</v>
      </c>
      <c r="N79" s="474">
        <v>0</v>
      </c>
      <c r="O79" s="474">
        <v>0</v>
      </c>
      <c r="P79" s="474">
        <v>0</v>
      </c>
      <c r="Q79" s="474">
        <v>0</v>
      </c>
      <c r="R79" s="474">
        <v>0</v>
      </c>
      <c r="S79" s="474">
        <v>0</v>
      </c>
      <c r="AI79" s="870"/>
      <c r="AJ79" s="870"/>
    </row>
    <row r="80" spans="1:36" s="475" customFormat="1" hidden="1" x14ac:dyDescent="0.2">
      <c r="A80" s="864" t="s">
        <v>1181</v>
      </c>
      <c r="B80" s="864" t="s">
        <v>1181</v>
      </c>
      <c r="C80" s="475" t="s">
        <v>1321</v>
      </c>
      <c r="D80" s="867" t="s">
        <v>1322</v>
      </c>
      <c r="E80" s="474">
        <v>0</v>
      </c>
      <c r="F80" s="474">
        <v>0</v>
      </c>
      <c r="G80" s="474">
        <v>0</v>
      </c>
      <c r="H80" s="474">
        <v>0</v>
      </c>
      <c r="I80" s="474">
        <v>0</v>
      </c>
      <c r="J80" s="474">
        <v>0</v>
      </c>
      <c r="K80" s="474">
        <v>0</v>
      </c>
      <c r="L80" s="474">
        <v>0</v>
      </c>
      <c r="M80" s="474">
        <v>0</v>
      </c>
      <c r="N80" s="474">
        <v>0</v>
      </c>
      <c r="O80" s="474">
        <v>0</v>
      </c>
      <c r="P80" s="474">
        <v>0</v>
      </c>
      <c r="Q80" s="474">
        <v>0</v>
      </c>
      <c r="R80" s="474">
        <v>0</v>
      </c>
      <c r="S80" s="474">
        <v>0</v>
      </c>
      <c r="AI80" s="870"/>
      <c r="AJ80" s="870"/>
    </row>
    <row r="81" spans="1:36" s="475" customFormat="1" x14ac:dyDescent="0.2">
      <c r="A81" s="864" t="s">
        <v>1046</v>
      </c>
      <c r="B81" s="864" t="s">
        <v>1175</v>
      </c>
      <c r="C81" s="475" t="s">
        <v>1323</v>
      </c>
      <c r="D81" s="866" t="s">
        <v>891</v>
      </c>
      <c r="E81" s="474">
        <v>4.5143800000000009</v>
      </c>
      <c r="F81" s="474">
        <v>6.0205989999999998</v>
      </c>
      <c r="G81" s="474">
        <v>4.5090950000000003</v>
      </c>
      <c r="H81" s="474">
        <v>4.7020439999999999</v>
      </c>
      <c r="I81" s="474">
        <v>5.5021119999999994</v>
      </c>
      <c r="J81" s="474">
        <v>6.1717769999999996</v>
      </c>
      <c r="K81" s="474">
        <v>7.3014310000000009</v>
      </c>
      <c r="L81" s="474">
        <v>8.9423849999999998</v>
      </c>
      <c r="M81" s="474">
        <v>9.9794919999999987</v>
      </c>
      <c r="N81" s="474">
        <v>14.048065000000001</v>
      </c>
      <c r="O81" s="474">
        <v>18.879337</v>
      </c>
      <c r="P81" s="474">
        <v>23.924827000000001</v>
      </c>
      <c r="Q81" s="474">
        <v>34.383778999999997</v>
      </c>
      <c r="R81" s="474">
        <v>49.859341999999998</v>
      </c>
      <c r="S81" s="474">
        <v>39.170676</v>
      </c>
      <c r="AI81" s="870"/>
      <c r="AJ81" s="870"/>
    </row>
    <row r="82" spans="1:36" s="475" customFormat="1" x14ac:dyDescent="0.2">
      <c r="A82" s="864" t="s">
        <v>1046</v>
      </c>
      <c r="B82" s="864" t="s">
        <v>1175</v>
      </c>
      <c r="C82" s="475" t="s">
        <v>1324</v>
      </c>
      <c r="D82" s="478" t="s">
        <v>1325</v>
      </c>
      <c r="E82" s="474">
        <v>2.8455020000000002</v>
      </c>
      <c r="F82" s="474">
        <v>3.9779580000000001</v>
      </c>
      <c r="G82" s="474">
        <v>2.9228800000000001</v>
      </c>
      <c r="H82" s="474">
        <v>3.3865539999999998</v>
      </c>
      <c r="I82" s="474">
        <v>3.9053019999999998</v>
      </c>
      <c r="J82" s="474">
        <v>4.842428</v>
      </c>
      <c r="K82" s="474">
        <v>5.133852000000001</v>
      </c>
      <c r="L82" s="474">
        <v>6.9445449999999997</v>
      </c>
      <c r="M82" s="474">
        <v>8.3191759999999988</v>
      </c>
      <c r="N82" s="474">
        <v>12.083906000000001</v>
      </c>
      <c r="O82" s="474">
        <v>16.479979</v>
      </c>
      <c r="P82" s="474">
        <v>21.951768000000001</v>
      </c>
      <c r="Q82" s="474">
        <v>32.586624</v>
      </c>
      <c r="R82" s="474">
        <v>47.475782000000002</v>
      </c>
      <c r="S82" s="474">
        <v>36.835183000000001</v>
      </c>
      <c r="AI82" s="870"/>
      <c r="AJ82" s="870"/>
    </row>
    <row r="83" spans="1:36" s="475" customFormat="1" x14ac:dyDescent="0.2">
      <c r="A83" s="864" t="s">
        <v>1046</v>
      </c>
      <c r="B83" s="864" t="s">
        <v>1175</v>
      </c>
      <c r="C83" s="475" t="s">
        <v>1326</v>
      </c>
      <c r="D83" s="867" t="s">
        <v>139</v>
      </c>
      <c r="E83" s="474">
        <v>0.90610800000000002</v>
      </c>
      <c r="F83" s="474">
        <v>1.621974</v>
      </c>
      <c r="G83" s="474">
        <v>0.42287999999999998</v>
      </c>
      <c r="H83" s="474">
        <v>0.38655400000000001</v>
      </c>
      <c r="I83" s="474">
        <v>0.405302</v>
      </c>
      <c r="J83" s="474">
        <v>9.2427999999999996E-2</v>
      </c>
      <c r="K83" s="474">
        <v>0.13384099999999999</v>
      </c>
      <c r="L83" s="474">
        <v>0.194545</v>
      </c>
      <c r="M83" s="474">
        <v>0.21917600000000001</v>
      </c>
      <c r="N83" s="474">
        <v>0.18390599999999999</v>
      </c>
      <c r="O83" s="474">
        <v>0.180979</v>
      </c>
      <c r="P83" s="474">
        <v>0.17876800000000001</v>
      </c>
      <c r="Q83" s="474">
        <v>0.17568600000000001</v>
      </c>
      <c r="R83" s="474">
        <v>0.149204</v>
      </c>
      <c r="S83" s="474">
        <v>0.11558400000000001</v>
      </c>
      <c r="AI83" s="870"/>
      <c r="AJ83" s="870"/>
    </row>
    <row r="84" spans="1:36" s="475" customFormat="1" x14ac:dyDescent="0.2">
      <c r="A84" s="864" t="s">
        <v>1046</v>
      </c>
      <c r="B84" s="864" t="s">
        <v>1175</v>
      </c>
      <c r="C84" s="475" t="s">
        <v>1327</v>
      </c>
      <c r="D84" s="867" t="s">
        <v>1328</v>
      </c>
      <c r="E84" s="474">
        <v>0</v>
      </c>
      <c r="F84" s="474">
        <v>0</v>
      </c>
      <c r="G84" s="474">
        <v>0</v>
      </c>
      <c r="H84" s="474">
        <v>0</v>
      </c>
      <c r="I84" s="474">
        <v>0</v>
      </c>
      <c r="J84" s="474">
        <v>0</v>
      </c>
      <c r="K84" s="474">
        <v>0</v>
      </c>
      <c r="L84" s="474">
        <v>0</v>
      </c>
      <c r="M84" s="474">
        <v>0</v>
      </c>
      <c r="N84" s="474">
        <v>0</v>
      </c>
      <c r="O84" s="474">
        <v>0</v>
      </c>
      <c r="P84" s="474">
        <v>0</v>
      </c>
      <c r="Q84" s="474">
        <v>0</v>
      </c>
      <c r="R84" s="474">
        <v>0</v>
      </c>
      <c r="S84" s="474">
        <v>0</v>
      </c>
      <c r="AI84" s="870"/>
      <c r="AJ84" s="870"/>
    </row>
    <row r="85" spans="1:36" s="475" customFormat="1" hidden="1" x14ac:dyDescent="0.2">
      <c r="A85" s="864" t="s">
        <v>1181</v>
      </c>
      <c r="B85" s="864" t="s">
        <v>1175</v>
      </c>
      <c r="C85" s="475" t="s">
        <v>1329</v>
      </c>
      <c r="D85" s="867" t="s">
        <v>1330</v>
      </c>
      <c r="E85" s="474">
        <v>0</v>
      </c>
      <c r="F85" s="474">
        <v>0</v>
      </c>
      <c r="G85" s="474">
        <v>0</v>
      </c>
      <c r="H85" s="474">
        <v>0</v>
      </c>
      <c r="I85" s="474">
        <v>0</v>
      </c>
      <c r="J85" s="474">
        <v>0</v>
      </c>
      <c r="K85" s="474">
        <v>0</v>
      </c>
      <c r="L85" s="474">
        <v>0</v>
      </c>
      <c r="M85" s="474">
        <v>0</v>
      </c>
      <c r="N85" s="474">
        <v>0</v>
      </c>
      <c r="O85" s="474">
        <v>0</v>
      </c>
      <c r="P85" s="474">
        <v>0</v>
      </c>
      <c r="Q85" s="474">
        <v>0</v>
      </c>
      <c r="R85" s="474">
        <v>0</v>
      </c>
      <c r="S85" s="474">
        <v>0</v>
      </c>
      <c r="AI85" s="474"/>
      <c r="AJ85" s="474"/>
    </row>
    <row r="86" spans="1:36" s="475" customFormat="1" hidden="1" x14ac:dyDescent="0.2">
      <c r="A86" s="864" t="s">
        <v>1181</v>
      </c>
      <c r="B86" s="864" t="s">
        <v>1175</v>
      </c>
      <c r="C86" s="475" t="s">
        <v>1331</v>
      </c>
      <c r="D86" s="867" t="s">
        <v>1332</v>
      </c>
      <c r="E86" s="474">
        <v>0</v>
      </c>
      <c r="F86" s="474">
        <v>0</v>
      </c>
      <c r="G86" s="474">
        <v>0</v>
      </c>
      <c r="H86" s="474">
        <v>0</v>
      </c>
      <c r="I86" s="474">
        <v>0</v>
      </c>
      <c r="J86" s="474">
        <v>0</v>
      </c>
      <c r="K86" s="474">
        <v>0</v>
      </c>
      <c r="L86" s="474">
        <v>0</v>
      </c>
      <c r="M86" s="474">
        <v>0</v>
      </c>
      <c r="N86" s="474">
        <v>0</v>
      </c>
      <c r="O86" s="474">
        <v>0</v>
      </c>
      <c r="P86" s="474">
        <v>0</v>
      </c>
      <c r="Q86" s="474">
        <v>0</v>
      </c>
      <c r="R86" s="474">
        <v>0</v>
      </c>
      <c r="S86" s="474">
        <v>0</v>
      </c>
      <c r="AI86" s="474"/>
      <c r="AJ86" s="474"/>
    </row>
    <row r="87" spans="1:36" s="475" customFormat="1" x14ac:dyDescent="0.2">
      <c r="A87" s="864" t="s">
        <v>1046</v>
      </c>
      <c r="B87" s="864" t="s">
        <v>1175</v>
      </c>
      <c r="C87" s="475" t="s">
        <v>1333</v>
      </c>
      <c r="D87" s="867" t="s">
        <v>1334</v>
      </c>
      <c r="E87" s="474">
        <v>1.9393940000000001</v>
      </c>
      <c r="F87" s="474">
        <v>2.3559840000000003</v>
      </c>
      <c r="G87" s="474">
        <v>2.5</v>
      </c>
      <c r="H87" s="474">
        <v>3</v>
      </c>
      <c r="I87" s="474">
        <v>3.5</v>
      </c>
      <c r="J87" s="474">
        <v>4.75</v>
      </c>
      <c r="K87" s="474">
        <v>5.0000110000000006</v>
      </c>
      <c r="L87" s="474">
        <v>6.75</v>
      </c>
      <c r="M87" s="474">
        <v>8.1</v>
      </c>
      <c r="N87" s="474">
        <v>11.9</v>
      </c>
      <c r="O87" s="474">
        <v>16.298999999999999</v>
      </c>
      <c r="P87" s="474">
        <v>21.773</v>
      </c>
      <c r="Q87" s="474">
        <v>32.410938000000002</v>
      </c>
      <c r="R87" s="474">
        <v>47.326578000000005</v>
      </c>
      <c r="S87" s="474">
        <v>36.719599000000002</v>
      </c>
      <c r="AI87" s="474"/>
      <c r="AJ87" s="474"/>
    </row>
    <row r="88" spans="1:36" s="475" customFormat="1" hidden="1" x14ac:dyDescent="0.2">
      <c r="A88" s="864" t="s">
        <v>1181</v>
      </c>
      <c r="B88" s="864" t="s">
        <v>1181</v>
      </c>
      <c r="C88" s="475" t="s">
        <v>1335</v>
      </c>
      <c r="D88" s="868" t="s">
        <v>1336</v>
      </c>
      <c r="E88" s="474">
        <v>0</v>
      </c>
      <c r="F88" s="474">
        <v>0</v>
      </c>
      <c r="G88" s="474">
        <v>0</v>
      </c>
      <c r="H88" s="474">
        <v>0</v>
      </c>
      <c r="I88" s="474">
        <v>0</v>
      </c>
      <c r="J88" s="474">
        <v>0</v>
      </c>
      <c r="K88" s="474">
        <v>0</v>
      </c>
      <c r="L88" s="474">
        <v>0</v>
      </c>
      <c r="M88" s="474">
        <v>0</v>
      </c>
      <c r="N88" s="474">
        <v>0</v>
      </c>
      <c r="O88" s="474">
        <v>0</v>
      </c>
      <c r="P88" s="474">
        <v>0</v>
      </c>
      <c r="Q88" s="474">
        <v>0</v>
      </c>
      <c r="R88" s="474">
        <v>0</v>
      </c>
      <c r="S88" s="474">
        <v>0</v>
      </c>
      <c r="AI88" s="474"/>
      <c r="AJ88" s="474"/>
    </row>
    <row r="89" spans="1:36" s="475" customFormat="1" hidden="1" x14ac:dyDescent="0.2">
      <c r="A89" s="864" t="s">
        <v>1181</v>
      </c>
      <c r="B89" s="864" t="s">
        <v>1181</v>
      </c>
      <c r="C89" s="475" t="s">
        <v>1337</v>
      </c>
      <c r="D89" s="868" t="s">
        <v>1338</v>
      </c>
      <c r="E89" s="474">
        <v>0</v>
      </c>
      <c r="F89" s="474">
        <v>0</v>
      </c>
      <c r="G89" s="474">
        <v>0</v>
      </c>
      <c r="H89" s="474">
        <v>0</v>
      </c>
      <c r="I89" s="474">
        <v>0</v>
      </c>
      <c r="J89" s="474">
        <v>0</v>
      </c>
      <c r="K89" s="474">
        <v>0</v>
      </c>
      <c r="L89" s="474">
        <v>0</v>
      </c>
      <c r="M89" s="474">
        <v>0</v>
      </c>
      <c r="N89" s="474">
        <v>0</v>
      </c>
      <c r="O89" s="474">
        <v>0</v>
      </c>
      <c r="P89" s="474">
        <v>0</v>
      </c>
      <c r="Q89" s="474">
        <v>0</v>
      </c>
      <c r="R89" s="474">
        <v>0</v>
      </c>
      <c r="S89" s="474">
        <v>0</v>
      </c>
      <c r="AI89" s="474"/>
      <c r="AJ89" s="474"/>
    </row>
    <row r="90" spans="1:36" s="475" customFormat="1" x14ac:dyDescent="0.2">
      <c r="A90" s="864" t="s">
        <v>1046</v>
      </c>
      <c r="B90" s="864" t="s">
        <v>1181</v>
      </c>
      <c r="C90" s="475" t="s">
        <v>1339</v>
      </c>
      <c r="D90" s="868" t="s">
        <v>1340</v>
      </c>
      <c r="E90" s="474">
        <v>0.93939399999999995</v>
      </c>
      <c r="F90" s="474">
        <v>1.3559840000000001</v>
      </c>
      <c r="G90" s="474">
        <v>1.5</v>
      </c>
      <c r="H90" s="474">
        <v>1.25</v>
      </c>
      <c r="I90" s="474">
        <v>1.5</v>
      </c>
      <c r="J90" s="474">
        <v>1.5</v>
      </c>
      <c r="K90" s="474">
        <v>2.0000110000000002</v>
      </c>
      <c r="L90" s="474">
        <v>3</v>
      </c>
      <c r="M90" s="474">
        <v>4.0999999999999996</v>
      </c>
      <c r="N90" s="474">
        <v>7.9</v>
      </c>
      <c r="O90" s="474">
        <v>11.548999999999999</v>
      </c>
      <c r="P90" s="474">
        <v>15.773</v>
      </c>
      <c r="Q90" s="474">
        <v>26.285938000000002</v>
      </c>
      <c r="R90" s="474">
        <v>40.032425000000003</v>
      </c>
      <c r="S90" s="474">
        <v>29.440214000000001</v>
      </c>
      <c r="AI90" s="474"/>
      <c r="AJ90" s="474"/>
    </row>
    <row r="91" spans="1:36" s="475" customFormat="1" x14ac:dyDescent="0.2">
      <c r="A91" s="864" t="s">
        <v>1046</v>
      </c>
      <c r="B91" s="864" t="s">
        <v>1181</v>
      </c>
      <c r="C91" s="475" t="s">
        <v>1341</v>
      </c>
      <c r="D91" s="868" t="s">
        <v>1342</v>
      </c>
      <c r="E91" s="474">
        <v>1</v>
      </c>
      <c r="F91" s="474">
        <v>1</v>
      </c>
      <c r="G91" s="474">
        <v>1</v>
      </c>
      <c r="H91" s="474">
        <v>1.75</v>
      </c>
      <c r="I91" s="474">
        <v>2</v>
      </c>
      <c r="J91" s="474">
        <v>3.25</v>
      </c>
      <c r="K91" s="474">
        <v>3</v>
      </c>
      <c r="L91" s="474">
        <v>3.75</v>
      </c>
      <c r="M91" s="474">
        <v>4</v>
      </c>
      <c r="N91" s="474">
        <v>4</v>
      </c>
      <c r="O91" s="474">
        <v>4.75</v>
      </c>
      <c r="P91" s="474">
        <v>6</v>
      </c>
      <c r="Q91" s="474">
        <v>6.125</v>
      </c>
      <c r="R91" s="474">
        <v>7.2941529999999997</v>
      </c>
      <c r="S91" s="474">
        <v>7.2793850000000004</v>
      </c>
      <c r="AI91" s="474"/>
      <c r="AJ91" s="474"/>
    </row>
    <row r="92" spans="1:36" s="475" customFormat="1" hidden="1" x14ac:dyDescent="0.2">
      <c r="A92" s="864" t="s">
        <v>1181</v>
      </c>
      <c r="B92" s="864" t="s">
        <v>1175</v>
      </c>
      <c r="C92" s="475" t="s">
        <v>1343</v>
      </c>
      <c r="D92" s="867" t="s">
        <v>1344</v>
      </c>
      <c r="E92" s="474">
        <v>0</v>
      </c>
      <c r="F92" s="474">
        <v>0</v>
      </c>
      <c r="G92" s="474">
        <v>0</v>
      </c>
      <c r="H92" s="474">
        <v>0</v>
      </c>
      <c r="I92" s="474">
        <v>0</v>
      </c>
      <c r="J92" s="474">
        <v>0</v>
      </c>
      <c r="K92" s="474">
        <v>0</v>
      </c>
      <c r="L92" s="474">
        <v>0</v>
      </c>
      <c r="M92" s="474">
        <v>0</v>
      </c>
      <c r="N92" s="474">
        <v>0</v>
      </c>
      <c r="O92" s="474">
        <v>0</v>
      </c>
      <c r="P92" s="474">
        <v>0</v>
      </c>
      <c r="Q92" s="474">
        <v>0</v>
      </c>
      <c r="R92" s="474">
        <v>0</v>
      </c>
      <c r="S92" s="474">
        <v>0</v>
      </c>
      <c r="AI92" s="474"/>
      <c r="AJ92" s="474"/>
    </row>
    <row r="93" spans="1:36" s="475" customFormat="1" x14ac:dyDescent="0.2">
      <c r="A93" s="864" t="s">
        <v>1046</v>
      </c>
      <c r="B93" s="864" t="s">
        <v>1175</v>
      </c>
      <c r="C93" s="475" t="s">
        <v>1345</v>
      </c>
      <c r="D93" s="478" t="s">
        <v>1346</v>
      </c>
      <c r="E93" s="474">
        <v>1.237222</v>
      </c>
      <c r="F93" s="474">
        <v>1.311151</v>
      </c>
      <c r="G93" s="474">
        <v>1.2628630000000001</v>
      </c>
      <c r="H93" s="474">
        <v>0.94969199999999998</v>
      </c>
      <c r="I93" s="474">
        <v>1.1377549999999998</v>
      </c>
      <c r="J93" s="474">
        <v>0.87926099999999996</v>
      </c>
      <c r="K93" s="474">
        <v>0.98494599999999999</v>
      </c>
      <c r="L93" s="474">
        <v>1.090427</v>
      </c>
      <c r="M93" s="474">
        <v>1.020726</v>
      </c>
      <c r="N93" s="474">
        <v>1.0602259999999999</v>
      </c>
      <c r="O93" s="474">
        <v>1.2130719999999999</v>
      </c>
      <c r="P93" s="474">
        <v>1.1261749999999999</v>
      </c>
      <c r="Q93" s="474">
        <v>1.2400039999999999</v>
      </c>
      <c r="R93" s="474">
        <v>1.4680389999999999</v>
      </c>
      <c r="S93" s="474">
        <v>1.950264</v>
      </c>
      <c r="AI93" s="474"/>
      <c r="AJ93" s="474"/>
    </row>
    <row r="94" spans="1:36" s="475" customFormat="1" hidden="1" x14ac:dyDescent="0.2">
      <c r="A94" s="864" t="s">
        <v>1181</v>
      </c>
      <c r="B94" s="864" t="s">
        <v>1181</v>
      </c>
      <c r="C94" s="475" t="s">
        <v>1347</v>
      </c>
      <c r="D94" s="867" t="s">
        <v>1348</v>
      </c>
      <c r="E94" s="474">
        <v>0</v>
      </c>
      <c r="F94" s="474">
        <v>0</v>
      </c>
      <c r="G94" s="474">
        <v>0</v>
      </c>
      <c r="H94" s="474">
        <v>0</v>
      </c>
      <c r="I94" s="474">
        <v>0</v>
      </c>
      <c r="J94" s="474">
        <v>0</v>
      </c>
      <c r="K94" s="474">
        <v>0</v>
      </c>
      <c r="L94" s="474">
        <v>0</v>
      </c>
      <c r="M94" s="474">
        <v>0</v>
      </c>
      <c r="N94" s="474">
        <v>0</v>
      </c>
      <c r="O94" s="474">
        <v>0</v>
      </c>
      <c r="P94" s="474">
        <v>0</v>
      </c>
      <c r="Q94" s="474">
        <v>0</v>
      </c>
      <c r="R94" s="474">
        <v>0</v>
      </c>
      <c r="S94" s="474">
        <v>0</v>
      </c>
      <c r="AI94" s="474"/>
      <c r="AJ94" s="474"/>
    </row>
    <row r="95" spans="1:36" s="475" customFormat="1" x14ac:dyDescent="0.2">
      <c r="A95" s="864" t="s">
        <v>1046</v>
      </c>
      <c r="B95" s="864" t="s">
        <v>1181</v>
      </c>
      <c r="C95" s="475" t="s">
        <v>1349</v>
      </c>
      <c r="D95" s="867" t="s">
        <v>1350</v>
      </c>
      <c r="E95" s="474">
        <v>0.98141299999999998</v>
      </c>
      <c r="F95" s="474">
        <v>1.1237109999999999</v>
      </c>
      <c r="G95" s="474">
        <v>0.90484900000000001</v>
      </c>
      <c r="H95" s="474">
        <v>0.80118400000000001</v>
      </c>
      <c r="I95" s="474">
        <v>0.98024999999999995</v>
      </c>
      <c r="J95" s="474">
        <v>0.83320399999999994</v>
      </c>
      <c r="K95" s="474">
        <v>0.873197</v>
      </c>
      <c r="L95" s="474">
        <v>0.93751099999999998</v>
      </c>
      <c r="M95" s="474">
        <v>0.95965599999999995</v>
      </c>
      <c r="N95" s="474">
        <v>1.004138</v>
      </c>
      <c r="O95" s="474">
        <v>1.117184</v>
      </c>
      <c r="P95" s="474">
        <v>1.060163</v>
      </c>
      <c r="Q95" s="474">
        <v>1.0267029999999999</v>
      </c>
      <c r="R95" s="474">
        <v>1.3807739999999999</v>
      </c>
      <c r="S95" s="474">
        <v>1.8862479999999999</v>
      </c>
      <c r="AI95" s="474"/>
      <c r="AJ95" s="474"/>
    </row>
    <row r="96" spans="1:36" s="475" customFormat="1" x14ac:dyDescent="0.2">
      <c r="A96" s="864" t="s">
        <v>1046</v>
      </c>
      <c r="B96" s="864" t="s">
        <v>1181</v>
      </c>
      <c r="C96" s="475" t="s">
        <v>1351</v>
      </c>
      <c r="D96" s="867" t="s">
        <v>1352</v>
      </c>
      <c r="E96" s="474">
        <v>0.25580900000000001</v>
      </c>
      <c r="F96" s="474">
        <v>0.18744</v>
      </c>
      <c r="G96" s="474">
        <v>0.358014</v>
      </c>
      <c r="H96" s="474">
        <v>0.148508</v>
      </c>
      <c r="I96" s="474">
        <v>0.15750500000000001</v>
      </c>
      <c r="J96" s="474">
        <v>4.6057000000000001E-2</v>
      </c>
      <c r="K96" s="474">
        <v>0.111749</v>
      </c>
      <c r="L96" s="474">
        <v>0.152916</v>
      </c>
      <c r="M96" s="474">
        <v>6.1069999999999999E-2</v>
      </c>
      <c r="N96" s="474">
        <v>5.6087999999999999E-2</v>
      </c>
      <c r="O96" s="474">
        <v>9.5888000000000001E-2</v>
      </c>
      <c r="P96" s="474">
        <v>6.6012000000000001E-2</v>
      </c>
      <c r="Q96" s="474">
        <v>0.21330099999999999</v>
      </c>
      <c r="R96" s="474">
        <v>8.7264999999999995E-2</v>
      </c>
      <c r="S96" s="474">
        <v>6.4016000000000003E-2</v>
      </c>
      <c r="AI96" s="474"/>
      <c r="AJ96" s="474"/>
    </row>
    <row r="97" spans="1:96" s="475" customFormat="1" hidden="1" x14ac:dyDescent="0.2">
      <c r="A97" s="864" t="s">
        <v>1181</v>
      </c>
      <c r="B97" s="864" t="s">
        <v>1181</v>
      </c>
      <c r="C97" s="475" t="s">
        <v>1353</v>
      </c>
      <c r="D97" s="867" t="s">
        <v>1354</v>
      </c>
      <c r="E97" s="474">
        <v>0</v>
      </c>
      <c r="F97" s="474">
        <v>0</v>
      </c>
      <c r="G97" s="474">
        <v>0</v>
      </c>
      <c r="H97" s="474">
        <v>0</v>
      </c>
      <c r="I97" s="474">
        <v>0</v>
      </c>
      <c r="J97" s="474">
        <v>0</v>
      </c>
      <c r="K97" s="474">
        <v>0</v>
      </c>
      <c r="L97" s="474">
        <v>0</v>
      </c>
      <c r="M97" s="474">
        <v>0</v>
      </c>
      <c r="N97" s="474">
        <v>0</v>
      </c>
      <c r="O97" s="474">
        <v>0</v>
      </c>
      <c r="P97" s="474">
        <v>0</v>
      </c>
      <c r="Q97" s="474">
        <v>0</v>
      </c>
      <c r="R97" s="474">
        <v>0</v>
      </c>
      <c r="S97" s="474">
        <v>0</v>
      </c>
      <c r="AI97" s="474"/>
      <c r="AJ97" s="474"/>
    </row>
    <row r="98" spans="1:96" s="475" customFormat="1" x14ac:dyDescent="0.2">
      <c r="A98" s="864" t="s">
        <v>1046</v>
      </c>
      <c r="B98" s="864" t="s">
        <v>1175</v>
      </c>
      <c r="C98" s="475" t="s">
        <v>1355</v>
      </c>
      <c r="D98" s="478" t="s">
        <v>1356</v>
      </c>
      <c r="E98" s="474">
        <v>0</v>
      </c>
      <c r="F98" s="474">
        <v>0</v>
      </c>
      <c r="G98" s="474">
        <v>0</v>
      </c>
      <c r="H98" s="474">
        <v>0</v>
      </c>
      <c r="I98" s="474">
        <v>0</v>
      </c>
      <c r="J98" s="474">
        <v>0</v>
      </c>
      <c r="K98" s="474">
        <v>0</v>
      </c>
      <c r="L98" s="474">
        <v>0</v>
      </c>
      <c r="M98" s="474">
        <v>0</v>
      </c>
      <c r="N98" s="474">
        <v>0</v>
      </c>
      <c r="O98" s="474">
        <v>0</v>
      </c>
      <c r="P98" s="474">
        <v>0</v>
      </c>
      <c r="Q98" s="474">
        <v>0</v>
      </c>
      <c r="R98" s="474">
        <v>0</v>
      </c>
      <c r="S98" s="474">
        <v>0</v>
      </c>
      <c r="AI98" s="474"/>
      <c r="AJ98" s="474"/>
    </row>
    <row r="99" spans="1:96" s="475" customFormat="1" hidden="1" x14ac:dyDescent="0.2">
      <c r="A99" s="864" t="s">
        <v>1181</v>
      </c>
      <c r="B99" s="864" t="s">
        <v>1181</v>
      </c>
      <c r="C99" s="475" t="s">
        <v>1357</v>
      </c>
      <c r="D99" s="867" t="s">
        <v>1358</v>
      </c>
      <c r="E99" s="474">
        <v>0</v>
      </c>
      <c r="F99" s="474">
        <v>0</v>
      </c>
      <c r="G99" s="474">
        <v>0</v>
      </c>
      <c r="H99" s="474">
        <v>0</v>
      </c>
      <c r="I99" s="474">
        <v>0</v>
      </c>
      <c r="J99" s="474">
        <v>0</v>
      </c>
      <c r="K99" s="474">
        <v>0</v>
      </c>
      <c r="L99" s="474">
        <v>0</v>
      </c>
      <c r="M99" s="474">
        <v>0</v>
      </c>
      <c r="N99" s="474">
        <v>0</v>
      </c>
      <c r="O99" s="474">
        <v>0</v>
      </c>
      <c r="P99" s="474">
        <v>0</v>
      </c>
      <c r="Q99" s="474">
        <v>0</v>
      </c>
      <c r="R99" s="474">
        <v>0</v>
      </c>
      <c r="S99" s="474">
        <v>0</v>
      </c>
      <c r="AI99" s="474"/>
      <c r="AJ99" s="474"/>
    </row>
    <row r="100" spans="1:96" s="475" customFormat="1" x14ac:dyDescent="0.2">
      <c r="A100" s="864" t="s">
        <v>1046</v>
      </c>
      <c r="B100" s="864" t="s">
        <v>1181</v>
      </c>
      <c r="C100" s="475" t="s">
        <v>1359</v>
      </c>
      <c r="D100" s="867" t="s">
        <v>4</v>
      </c>
      <c r="E100" s="474">
        <v>0</v>
      </c>
      <c r="F100" s="474">
        <v>0</v>
      </c>
      <c r="G100" s="474">
        <v>0</v>
      </c>
      <c r="H100" s="474">
        <v>0</v>
      </c>
      <c r="I100" s="474">
        <v>0</v>
      </c>
      <c r="J100" s="474">
        <v>0</v>
      </c>
      <c r="K100" s="474">
        <v>0</v>
      </c>
      <c r="L100" s="474">
        <v>0</v>
      </c>
      <c r="M100" s="474">
        <v>0</v>
      </c>
      <c r="N100" s="474">
        <v>0</v>
      </c>
      <c r="O100" s="474">
        <v>0</v>
      </c>
      <c r="P100" s="474">
        <v>0</v>
      </c>
      <c r="Q100" s="474">
        <v>0</v>
      </c>
      <c r="R100" s="474">
        <v>0</v>
      </c>
      <c r="S100" s="474">
        <v>0</v>
      </c>
      <c r="AI100" s="474"/>
      <c r="AJ100" s="474"/>
    </row>
    <row r="101" spans="1:96" s="475" customFormat="1" hidden="1" x14ac:dyDescent="0.2">
      <c r="A101" s="864" t="s">
        <v>1181</v>
      </c>
      <c r="B101" s="864" t="s">
        <v>1175</v>
      </c>
      <c r="C101" s="475" t="s">
        <v>1360</v>
      </c>
      <c r="D101" s="478" t="s">
        <v>1361</v>
      </c>
      <c r="E101" s="474">
        <v>0</v>
      </c>
      <c r="F101" s="474">
        <v>0</v>
      </c>
      <c r="G101" s="474">
        <v>0</v>
      </c>
      <c r="H101" s="474">
        <v>0</v>
      </c>
      <c r="I101" s="474">
        <v>0</v>
      </c>
      <c r="J101" s="474">
        <v>0</v>
      </c>
      <c r="K101" s="474">
        <v>0</v>
      </c>
      <c r="L101" s="474">
        <v>0</v>
      </c>
      <c r="M101" s="474">
        <v>0</v>
      </c>
      <c r="N101" s="474">
        <v>0</v>
      </c>
      <c r="O101" s="474">
        <v>0</v>
      </c>
      <c r="P101" s="474">
        <v>0</v>
      </c>
      <c r="Q101" s="474">
        <v>0</v>
      </c>
      <c r="R101" s="474">
        <v>0</v>
      </c>
      <c r="S101" s="474">
        <v>0</v>
      </c>
      <c r="AI101" s="474"/>
      <c r="AJ101" s="474"/>
    </row>
    <row r="102" spans="1:96" s="475" customFormat="1" hidden="1" x14ac:dyDescent="0.2">
      <c r="A102" s="864" t="s">
        <v>1181</v>
      </c>
      <c r="B102" s="864" t="s">
        <v>1181</v>
      </c>
      <c r="C102" s="475" t="s">
        <v>1362</v>
      </c>
      <c r="D102" s="867" t="s">
        <v>1363</v>
      </c>
      <c r="E102" s="474">
        <v>0</v>
      </c>
      <c r="F102" s="474">
        <v>0</v>
      </c>
      <c r="G102" s="474">
        <v>0</v>
      </c>
      <c r="H102" s="474">
        <v>0</v>
      </c>
      <c r="I102" s="474">
        <v>0</v>
      </c>
      <c r="J102" s="474">
        <v>0</v>
      </c>
      <c r="K102" s="474">
        <v>0</v>
      </c>
      <c r="L102" s="474">
        <v>0</v>
      </c>
      <c r="M102" s="474">
        <v>0</v>
      </c>
      <c r="N102" s="474">
        <v>0</v>
      </c>
      <c r="O102" s="474">
        <v>0</v>
      </c>
      <c r="P102" s="474">
        <v>0</v>
      </c>
      <c r="Q102" s="474">
        <v>0</v>
      </c>
      <c r="R102" s="474">
        <v>0</v>
      </c>
      <c r="S102" s="474">
        <v>0</v>
      </c>
      <c r="AI102" s="474"/>
      <c r="AJ102" s="474"/>
    </row>
    <row r="103" spans="1:96" s="475" customFormat="1" hidden="1" x14ac:dyDescent="0.2">
      <c r="A103" s="864" t="s">
        <v>1181</v>
      </c>
      <c r="B103" s="864" t="s">
        <v>1181</v>
      </c>
      <c r="C103" s="475" t="s">
        <v>1364</v>
      </c>
      <c r="D103" s="867" t="s">
        <v>1365</v>
      </c>
      <c r="E103" s="474">
        <v>0</v>
      </c>
      <c r="F103" s="474">
        <v>0</v>
      </c>
      <c r="G103" s="474">
        <v>0</v>
      </c>
      <c r="H103" s="474">
        <v>0</v>
      </c>
      <c r="I103" s="474">
        <v>0</v>
      </c>
      <c r="J103" s="474">
        <v>0</v>
      </c>
      <c r="K103" s="474">
        <v>0</v>
      </c>
      <c r="L103" s="474">
        <v>0</v>
      </c>
      <c r="M103" s="474">
        <v>0</v>
      </c>
      <c r="N103" s="474">
        <v>0</v>
      </c>
      <c r="O103" s="474">
        <v>0</v>
      </c>
      <c r="P103" s="474">
        <v>0</v>
      </c>
      <c r="Q103" s="474">
        <v>0</v>
      </c>
      <c r="R103" s="474">
        <v>0</v>
      </c>
      <c r="S103" s="474">
        <v>0</v>
      </c>
      <c r="AI103" s="474"/>
      <c r="AJ103" s="474"/>
    </row>
    <row r="104" spans="1:96" s="475" customFormat="1" hidden="1" x14ac:dyDescent="0.2">
      <c r="A104" s="864" t="s">
        <v>1181</v>
      </c>
      <c r="B104" s="864" t="s">
        <v>1175</v>
      </c>
      <c r="C104" s="475" t="s">
        <v>1366</v>
      </c>
      <c r="D104" s="478" t="s">
        <v>1367</v>
      </c>
      <c r="E104" s="474">
        <v>0</v>
      </c>
      <c r="F104" s="474">
        <v>0</v>
      </c>
      <c r="G104" s="474">
        <v>0</v>
      </c>
      <c r="H104" s="474">
        <v>0</v>
      </c>
      <c r="I104" s="474">
        <v>0</v>
      </c>
      <c r="J104" s="474">
        <v>0</v>
      </c>
      <c r="K104" s="474">
        <v>0</v>
      </c>
      <c r="L104" s="474">
        <v>0</v>
      </c>
      <c r="M104" s="474">
        <v>0</v>
      </c>
      <c r="N104" s="474">
        <v>0</v>
      </c>
      <c r="O104" s="474">
        <v>0</v>
      </c>
      <c r="P104" s="474">
        <v>0</v>
      </c>
      <c r="Q104" s="474">
        <v>0</v>
      </c>
      <c r="R104" s="474">
        <v>0</v>
      </c>
      <c r="S104" s="474">
        <v>0</v>
      </c>
      <c r="AI104" s="474"/>
      <c r="AJ104" s="474"/>
    </row>
    <row r="105" spans="1:96" s="475" customFormat="1" hidden="1" x14ac:dyDescent="0.2">
      <c r="A105" s="864" t="s">
        <v>1181</v>
      </c>
      <c r="B105" s="864" t="s">
        <v>1181</v>
      </c>
      <c r="C105" s="475" t="s">
        <v>1368</v>
      </c>
      <c r="D105" s="867" t="s">
        <v>1369</v>
      </c>
      <c r="E105" s="474">
        <v>0</v>
      </c>
      <c r="F105" s="474">
        <v>0</v>
      </c>
      <c r="G105" s="474">
        <v>0</v>
      </c>
      <c r="H105" s="474">
        <v>0</v>
      </c>
      <c r="I105" s="474">
        <v>0</v>
      </c>
      <c r="J105" s="474">
        <v>0</v>
      </c>
      <c r="K105" s="474">
        <v>0</v>
      </c>
      <c r="L105" s="474">
        <v>0</v>
      </c>
      <c r="M105" s="474">
        <v>0</v>
      </c>
      <c r="N105" s="474">
        <v>0</v>
      </c>
      <c r="O105" s="474">
        <v>0</v>
      </c>
      <c r="P105" s="474">
        <v>0</v>
      </c>
      <c r="Q105" s="474">
        <v>0</v>
      </c>
      <c r="R105" s="474">
        <v>0</v>
      </c>
      <c r="S105" s="474">
        <v>0</v>
      </c>
      <c r="AI105" s="474"/>
      <c r="AJ105" s="474"/>
    </row>
    <row r="106" spans="1:96" s="475" customFormat="1" hidden="1" x14ac:dyDescent="0.2">
      <c r="A106" s="864" t="s">
        <v>1181</v>
      </c>
      <c r="B106" s="864" t="s">
        <v>1181</v>
      </c>
      <c r="C106" s="475" t="s">
        <v>1370</v>
      </c>
      <c r="D106" s="867" t="s">
        <v>1371</v>
      </c>
      <c r="E106" s="474">
        <v>0</v>
      </c>
      <c r="F106" s="474">
        <v>0</v>
      </c>
      <c r="G106" s="474">
        <v>0</v>
      </c>
      <c r="H106" s="474">
        <v>0</v>
      </c>
      <c r="I106" s="474">
        <v>0</v>
      </c>
      <c r="J106" s="474">
        <v>0</v>
      </c>
      <c r="K106" s="474">
        <v>0</v>
      </c>
      <c r="L106" s="474">
        <v>0</v>
      </c>
      <c r="M106" s="474">
        <v>0</v>
      </c>
      <c r="N106" s="474">
        <v>0</v>
      </c>
      <c r="O106" s="474">
        <v>0</v>
      </c>
      <c r="P106" s="474">
        <v>0</v>
      </c>
      <c r="Q106" s="474">
        <v>0</v>
      </c>
      <c r="R106" s="474">
        <v>0</v>
      </c>
      <c r="S106" s="474">
        <v>0</v>
      </c>
      <c r="AI106" s="474"/>
      <c r="AJ106" s="474"/>
    </row>
    <row r="107" spans="1:96" s="486" customFormat="1" ht="20.100000000000001" customHeight="1" x14ac:dyDescent="0.2">
      <c r="A107" s="871" t="s">
        <v>1046</v>
      </c>
      <c r="B107" s="871" t="s">
        <v>1175</v>
      </c>
      <c r="C107" s="486" t="s">
        <v>1372</v>
      </c>
      <c r="D107" s="482" t="s">
        <v>1373</v>
      </c>
      <c r="E107" s="476">
        <v>0.43165599999999998</v>
      </c>
      <c r="F107" s="476">
        <v>0.73148999999999997</v>
      </c>
      <c r="G107" s="476">
        <v>0.32335199999999997</v>
      </c>
      <c r="H107" s="476">
        <v>0.36579800000000001</v>
      </c>
      <c r="I107" s="476">
        <v>0.45905499999999999</v>
      </c>
      <c r="J107" s="476">
        <v>0.45008799999999999</v>
      </c>
      <c r="K107" s="476">
        <v>1.182633</v>
      </c>
      <c r="L107" s="476">
        <v>0.90741300000000003</v>
      </c>
      <c r="M107" s="476">
        <v>0.63958999999999999</v>
      </c>
      <c r="N107" s="476">
        <v>0.90393299999999999</v>
      </c>
      <c r="O107" s="476">
        <v>1.186286</v>
      </c>
      <c r="P107" s="476">
        <v>0.84688399999999997</v>
      </c>
      <c r="Q107" s="476">
        <v>0.55715099999999995</v>
      </c>
      <c r="R107" s="476">
        <v>0.91552100000000003</v>
      </c>
      <c r="S107" s="476">
        <v>0.38522899999999999</v>
      </c>
      <c r="AI107" s="476"/>
      <c r="AJ107" s="476"/>
    </row>
    <row r="108" spans="1:96" s="475" customFormat="1" x14ac:dyDescent="0.2">
      <c r="A108" s="864" t="s">
        <v>1046</v>
      </c>
      <c r="D108" s="489" t="s">
        <v>946</v>
      </c>
    </row>
    <row r="109" spans="1:96" ht="20.100000000000001" customHeight="1" x14ac:dyDescent="0.25">
      <c r="A109" s="864" t="s">
        <v>1046</v>
      </c>
      <c r="D109" s="467" t="str">
        <f>CONCATENATE(D$1,", continued")</f>
        <v>Table 10b   RMI government finances (GFS 2001 Format, detail) FY2004-FY2018, continued</v>
      </c>
      <c r="R109" s="727"/>
      <c r="S109" s="727"/>
    </row>
    <row r="110" spans="1:96" s="472" customFormat="1" ht="25.15" customHeight="1" x14ac:dyDescent="0.2">
      <c r="A110" s="864" t="s">
        <v>1046</v>
      </c>
      <c r="D110" s="265" t="s">
        <v>344</v>
      </c>
      <c r="E110" s="179" t="str">
        <f>IF(PubGrf="P",Sys!L3,Sys!L4)</f>
        <v>FY2004</v>
      </c>
      <c r="F110" s="179" t="str">
        <f>IF(PubGrf="P",Sys!M3,Sys!M4)</f>
        <v>FY2005</v>
      </c>
      <c r="G110" s="179" t="str">
        <f>IF(PubGrf="P",Sys!N3,Sys!N4)</f>
        <v>FY2006</v>
      </c>
      <c r="H110" s="179" t="str">
        <f>IF(PubGrf="P",Sys!O3,Sys!O4)</f>
        <v>FY2007</v>
      </c>
      <c r="I110" s="179" t="str">
        <f>IF(PubGrf="P",Sys!P3,Sys!P4)</f>
        <v>FY2008</v>
      </c>
      <c r="J110" s="179" t="str">
        <f>IF(PubGrf="P",Sys!Q3,Sys!Q4)</f>
        <v>FY2009</v>
      </c>
      <c r="K110" s="179" t="str">
        <f>IF(PubGrf="P",Sys!R3,Sys!R4)</f>
        <v>FY2010</v>
      </c>
      <c r="L110" s="179" t="str">
        <f>IF(PubGrf="P",Sys!S3,Sys!S4)</f>
        <v>FY2011</v>
      </c>
      <c r="M110" s="179" t="str">
        <f>IF(PubGrf="P",Sys!T3,Sys!T4)</f>
        <v>FY2012</v>
      </c>
      <c r="N110" s="179" t="str">
        <f>IF(PubGrf="P",Sys!U3,Sys!U4)</f>
        <v>FY2013</v>
      </c>
      <c r="O110" s="179" t="str">
        <f>IF(PubGrf="P",Sys!V3,Sys!V4)</f>
        <v>FY2014</v>
      </c>
      <c r="P110" s="729" t="str">
        <f>P2</f>
        <v>FY2015</v>
      </c>
      <c r="Q110" s="729" t="str">
        <f>Q2</f>
        <v>FY2016</v>
      </c>
      <c r="R110" s="729" t="str">
        <f>R2</f>
        <v>FY2017</v>
      </c>
      <c r="S110" s="729" t="str">
        <f>S2</f>
        <v>FY2018</v>
      </c>
    </row>
    <row r="111" spans="1:96" s="475" customFormat="1" ht="20.100000000000001" customHeight="1" x14ac:dyDescent="0.2">
      <c r="A111" s="864" t="s">
        <v>1046</v>
      </c>
      <c r="B111" s="864" t="s">
        <v>1175</v>
      </c>
      <c r="C111" s="477">
        <v>2</v>
      </c>
      <c r="D111" s="865" t="s">
        <v>601</v>
      </c>
      <c r="E111" s="474">
        <v>-66.169097999999991</v>
      </c>
      <c r="F111" s="474">
        <v>-106.19176899999999</v>
      </c>
      <c r="G111" s="474">
        <v>-72.70487700000001</v>
      </c>
      <c r="H111" s="474">
        <v>-81.887521000000007</v>
      </c>
      <c r="I111" s="474">
        <v>-80.389926000000003</v>
      </c>
      <c r="J111" s="474">
        <v>-79.135176000000001</v>
      </c>
      <c r="K111" s="474">
        <v>-78.894089999999991</v>
      </c>
      <c r="L111" s="474">
        <v>-83.239700000000013</v>
      </c>
      <c r="M111" s="474">
        <v>-88.859779000000003</v>
      </c>
      <c r="N111" s="474">
        <v>-95.343129000000005</v>
      </c>
      <c r="O111" s="474">
        <v>-86.102992000000015</v>
      </c>
      <c r="P111" s="474">
        <v>-96.429839000000015</v>
      </c>
      <c r="Q111" s="474">
        <v>-108.36428099999999</v>
      </c>
      <c r="R111" s="474">
        <v>-123.21045500000001</v>
      </c>
      <c r="S111" s="474">
        <v>-122.92886000000001</v>
      </c>
      <c r="T111" s="474"/>
      <c r="AI111" s="474"/>
      <c r="AJ111" s="474"/>
      <c r="AM111" s="474"/>
      <c r="AU111" s="474"/>
      <c r="BD111" s="474"/>
      <c r="BL111" s="474"/>
      <c r="BT111" s="474"/>
      <c r="CB111" s="474"/>
      <c r="CJ111" s="474"/>
      <c r="CR111" s="474"/>
    </row>
    <row r="112" spans="1:96" s="475" customFormat="1" ht="12.75" customHeight="1" x14ac:dyDescent="0.2">
      <c r="A112" s="864" t="s">
        <v>1046</v>
      </c>
      <c r="B112" s="864" t="s">
        <v>1175</v>
      </c>
      <c r="C112" s="477" t="s">
        <v>1374</v>
      </c>
      <c r="D112" s="866" t="s">
        <v>624</v>
      </c>
      <c r="E112" s="474">
        <v>-31.873954999999999</v>
      </c>
      <c r="F112" s="474">
        <v>-34.873770999999998</v>
      </c>
      <c r="G112" s="474">
        <v>-36.260303</v>
      </c>
      <c r="H112" s="474">
        <v>-35.868814</v>
      </c>
      <c r="I112" s="474">
        <v>-36.651208999999994</v>
      </c>
      <c r="J112" s="474">
        <v>-36.984349999999999</v>
      </c>
      <c r="K112" s="474">
        <v>-37.620995999999998</v>
      </c>
      <c r="L112" s="474">
        <v>-37.716631</v>
      </c>
      <c r="M112" s="474">
        <v>-38.583615999999999</v>
      </c>
      <c r="N112" s="474">
        <v>-40.465876999999999</v>
      </c>
      <c r="O112" s="474">
        <v>-40.257935000000003</v>
      </c>
      <c r="P112" s="474">
        <v>-41.374915000000009</v>
      </c>
      <c r="Q112" s="474">
        <v>-42.376519999999999</v>
      </c>
      <c r="R112" s="474">
        <v>-45.869962000000001</v>
      </c>
      <c r="S112" s="474">
        <v>-48.173285</v>
      </c>
      <c r="T112" s="474"/>
      <c r="AI112" s="474"/>
      <c r="AJ112" s="474"/>
      <c r="AM112" s="474"/>
      <c r="AU112" s="474"/>
      <c r="BD112" s="474"/>
      <c r="BL112" s="474"/>
      <c r="BT112" s="474"/>
      <c r="CB112" s="474"/>
      <c r="CJ112" s="474"/>
      <c r="CR112" s="474"/>
    </row>
    <row r="113" spans="1:96" s="475" customFormat="1" ht="12.75" customHeight="1" x14ac:dyDescent="0.2">
      <c r="A113" s="864" t="s">
        <v>1046</v>
      </c>
      <c r="B113" s="864" t="s">
        <v>1175</v>
      </c>
      <c r="C113" s="477" t="s">
        <v>1375</v>
      </c>
      <c r="D113" s="872" t="s">
        <v>1376</v>
      </c>
      <c r="E113" s="474">
        <v>-29.395954999999997</v>
      </c>
      <c r="F113" s="474">
        <v>-31.994771</v>
      </c>
      <c r="G113" s="474">
        <v>-32.904302999999999</v>
      </c>
      <c r="H113" s="474">
        <v>-32.725814</v>
      </c>
      <c r="I113" s="474">
        <v>-33.302208999999998</v>
      </c>
      <c r="J113" s="474">
        <v>-33.712350000000001</v>
      </c>
      <c r="K113" s="474">
        <v>-34.418996</v>
      </c>
      <c r="L113" s="474">
        <v>-34.226630999999998</v>
      </c>
      <c r="M113" s="474">
        <v>-35.211615999999999</v>
      </c>
      <c r="N113" s="474">
        <v>-36.941876999999998</v>
      </c>
      <c r="O113" s="474">
        <v>-36.749935000000001</v>
      </c>
      <c r="P113" s="474">
        <v>-37.765915000000007</v>
      </c>
      <c r="Q113" s="474">
        <v>-38.756520000000002</v>
      </c>
      <c r="R113" s="474">
        <v>-41.263961999999999</v>
      </c>
      <c r="S113" s="474">
        <v>-43.523285000000001</v>
      </c>
      <c r="T113" s="474"/>
      <c r="AI113" s="474"/>
      <c r="AJ113" s="474"/>
      <c r="AM113" s="474"/>
      <c r="AU113" s="474"/>
      <c r="BD113" s="474"/>
      <c r="BL113" s="474"/>
      <c r="BT113" s="474"/>
      <c r="CB113" s="474"/>
      <c r="CJ113" s="474"/>
      <c r="CR113" s="474"/>
    </row>
    <row r="114" spans="1:96" s="475" customFormat="1" ht="12.75" customHeight="1" x14ac:dyDescent="0.2">
      <c r="A114" s="864" t="s">
        <v>1046</v>
      </c>
      <c r="B114" s="864" t="s">
        <v>1175</v>
      </c>
      <c r="C114" s="477" t="s">
        <v>1377</v>
      </c>
      <c r="D114" s="867" t="s">
        <v>1378</v>
      </c>
      <c r="E114" s="474">
        <v>-28.150954999999996</v>
      </c>
      <c r="F114" s="474">
        <v>-30.566770999999999</v>
      </c>
      <c r="G114" s="474">
        <v>-31.078302999999998</v>
      </c>
      <c r="H114" s="474">
        <v>-30.822814000000001</v>
      </c>
      <c r="I114" s="474">
        <v>-31.337208999999998</v>
      </c>
      <c r="J114" s="474">
        <v>-31.778350000000003</v>
      </c>
      <c r="K114" s="474">
        <v>-32.553995999999998</v>
      </c>
      <c r="L114" s="474">
        <v>-32.317630999999999</v>
      </c>
      <c r="M114" s="474">
        <v>-33.400615999999999</v>
      </c>
      <c r="N114" s="474">
        <v>-34.946877000000001</v>
      </c>
      <c r="O114" s="474">
        <v>-34.676935</v>
      </c>
      <c r="P114" s="474">
        <v>-35.739915000000003</v>
      </c>
      <c r="Q114" s="474">
        <v>-36.866520000000001</v>
      </c>
      <c r="R114" s="474">
        <v>-38.871961999999996</v>
      </c>
      <c r="S114" s="474">
        <v>-41.567284999999998</v>
      </c>
      <c r="T114" s="474"/>
      <c r="AI114" s="474"/>
      <c r="AJ114" s="474"/>
      <c r="AM114" s="474"/>
      <c r="AU114" s="474"/>
      <c r="BD114" s="474"/>
      <c r="BL114" s="474"/>
      <c r="BT114" s="474"/>
      <c r="CB114" s="474"/>
      <c r="CJ114" s="474"/>
      <c r="CL114" s="474"/>
      <c r="CR114" s="474"/>
    </row>
    <row r="115" spans="1:96" s="475" customFormat="1" ht="12.75" customHeight="1" x14ac:dyDescent="0.2">
      <c r="A115" s="864" t="s">
        <v>1046</v>
      </c>
      <c r="B115" s="864" t="s">
        <v>1181</v>
      </c>
      <c r="C115" s="475" t="s">
        <v>1379</v>
      </c>
      <c r="D115" s="868" t="s">
        <v>1380</v>
      </c>
      <c r="E115" s="474">
        <v>-24.059954999999999</v>
      </c>
      <c r="F115" s="474">
        <v>-24.698771000000001</v>
      </c>
      <c r="G115" s="474">
        <v>-24.667302999999997</v>
      </c>
      <c r="H115" s="474">
        <v>-24.638814000000004</v>
      </c>
      <c r="I115" s="474">
        <v>-23.907208999999998</v>
      </c>
      <c r="J115" s="474">
        <v>-24.412350000000004</v>
      </c>
      <c r="K115" s="474">
        <v>-25.715995999999997</v>
      </c>
      <c r="L115" s="474">
        <v>-25.311630999999998</v>
      </c>
      <c r="M115" s="474">
        <v>-26.538616000000001</v>
      </c>
      <c r="N115" s="474">
        <v>-28.187877000000004</v>
      </c>
      <c r="O115" s="474">
        <v>-27.681935000000003</v>
      </c>
      <c r="P115" s="474">
        <v>-28.739915000000003</v>
      </c>
      <c r="Q115" s="474">
        <v>-29.66452</v>
      </c>
      <c r="R115" s="474">
        <v>-29.805961999999997</v>
      </c>
      <c r="S115" s="474">
        <v>-33.236285000000002</v>
      </c>
      <c r="T115" s="474"/>
      <c r="AI115" s="474"/>
      <c r="AJ115" s="474"/>
      <c r="AM115" s="474"/>
      <c r="AU115" s="474"/>
      <c r="BD115" s="474"/>
      <c r="BL115" s="474"/>
      <c r="BT115" s="474"/>
      <c r="CB115" s="474"/>
      <c r="CJ115" s="474"/>
      <c r="CL115" s="474"/>
      <c r="CR115" s="474"/>
    </row>
    <row r="116" spans="1:96" s="475" customFormat="1" ht="12.75" customHeight="1" x14ac:dyDescent="0.2">
      <c r="A116" s="864" t="s">
        <v>1046</v>
      </c>
      <c r="B116" s="864" t="s">
        <v>1181</v>
      </c>
      <c r="C116" s="475" t="s">
        <v>1381</v>
      </c>
      <c r="D116" s="868" t="s">
        <v>1185</v>
      </c>
      <c r="E116" s="474">
        <v>-2.1819999999999999</v>
      </c>
      <c r="F116" s="474">
        <v>-3.956</v>
      </c>
      <c r="G116" s="474">
        <v>-4.4009999999999998</v>
      </c>
      <c r="H116" s="474">
        <v>-4.2489999999999997</v>
      </c>
      <c r="I116" s="474">
        <v>-5.3049999999999997</v>
      </c>
      <c r="J116" s="474">
        <v>-5.2919999999999998</v>
      </c>
      <c r="K116" s="474">
        <v>-4.7759999999999998</v>
      </c>
      <c r="L116" s="474">
        <v>-4.9169999999999998</v>
      </c>
      <c r="M116" s="474">
        <v>-4.72</v>
      </c>
      <c r="N116" s="474">
        <v>-4.4459999999999997</v>
      </c>
      <c r="O116" s="474">
        <v>-4.5860000000000003</v>
      </c>
      <c r="P116" s="474">
        <v>-4.6660000000000004</v>
      </c>
      <c r="Q116" s="474">
        <v>-4.7889999999999997</v>
      </c>
      <c r="R116" s="474">
        <v>-5.6340000000000003</v>
      </c>
      <c r="S116" s="474">
        <v>-5.4279999999999999</v>
      </c>
      <c r="T116" s="474"/>
      <c r="AI116" s="474"/>
      <c r="AJ116" s="474"/>
      <c r="AM116" s="474"/>
      <c r="AU116" s="474"/>
      <c r="BD116" s="474"/>
      <c r="BL116" s="474"/>
      <c r="BT116" s="474"/>
      <c r="CB116" s="474"/>
      <c r="CJ116" s="474"/>
      <c r="CL116" s="474"/>
      <c r="CR116" s="474"/>
    </row>
    <row r="117" spans="1:96" s="475" customFormat="1" ht="12.75" customHeight="1" x14ac:dyDescent="0.2">
      <c r="A117" s="864" t="s">
        <v>1046</v>
      </c>
      <c r="B117" s="864" t="s">
        <v>1181</v>
      </c>
      <c r="C117" s="475" t="s">
        <v>1382</v>
      </c>
      <c r="D117" s="868" t="s">
        <v>1383</v>
      </c>
      <c r="E117" s="474">
        <v>-1.909</v>
      </c>
      <c r="F117" s="474">
        <v>-1.9119999999999999</v>
      </c>
      <c r="G117" s="474">
        <v>-2.0099999999999998</v>
      </c>
      <c r="H117" s="474">
        <v>-1.9350000000000001</v>
      </c>
      <c r="I117" s="474">
        <v>-2.125</v>
      </c>
      <c r="J117" s="474">
        <v>-2.0739999999999998</v>
      </c>
      <c r="K117" s="474">
        <v>-2.0619999999999998</v>
      </c>
      <c r="L117" s="474">
        <v>-2.089</v>
      </c>
      <c r="M117" s="474">
        <v>-2.1419999999999999</v>
      </c>
      <c r="N117" s="474">
        <v>-2.3130000000000002</v>
      </c>
      <c r="O117" s="474">
        <v>-2.4089999999999998</v>
      </c>
      <c r="P117" s="474">
        <v>-2.3340000000000001</v>
      </c>
      <c r="Q117" s="474">
        <v>-2.4129999999999998</v>
      </c>
      <c r="R117" s="474">
        <v>-3.4319999999999999</v>
      </c>
      <c r="S117" s="474">
        <v>-2.903</v>
      </c>
      <c r="T117" s="474"/>
      <c r="AI117" s="474"/>
      <c r="AJ117" s="474"/>
      <c r="AM117" s="474"/>
      <c r="AU117" s="474"/>
      <c r="BD117" s="474"/>
      <c r="BL117" s="474"/>
      <c r="BT117" s="474"/>
      <c r="CB117" s="474"/>
      <c r="CJ117" s="474"/>
      <c r="CL117" s="474"/>
      <c r="CR117" s="474"/>
    </row>
    <row r="118" spans="1:96" s="475" customFormat="1" ht="12.75" customHeight="1" x14ac:dyDescent="0.2">
      <c r="A118" s="864" t="s">
        <v>1046</v>
      </c>
      <c r="B118" s="864" t="s">
        <v>1175</v>
      </c>
      <c r="C118" s="477" t="s">
        <v>1384</v>
      </c>
      <c r="D118" s="867" t="s">
        <v>1385</v>
      </c>
      <c r="E118" s="474">
        <v>-1.2450000000000001</v>
      </c>
      <c r="F118" s="474">
        <v>-1.4279999999999999</v>
      </c>
      <c r="G118" s="474">
        <v>-1.8260000000000001</v>
      </c>
      <c r="H118" s="474">
        <v>-1.903</v>
      </c>
      <c r="I118" s="474">
        <v>-1.9650000000000001</v>
      </c>
      <c r="J118" s="474">
        <v>-1.9339999999999999</v>
      </c>
      <c r="K118" s="474">
        <v>-1.865</v>
      </c>
      <c r="L118" s="474">
        <v>-1.909</v>
      </c>
      <c r="M118" s="474">
        <v>-1.8109999999999999</v>
      </c>
      <c r="N118" s="474">
        <v>-1.9950000000000001</v>
      </c>
      <c r="O118" s="474">
        <v>-2.073</v>
      </c>
      <c r="P118" s="474">
        <v>-2.0259999999999998</v>
      </c>
      <c r="Q118" s="474">
        <v>-1.89</v>
      </c>
      <c r="R118" s="474">
        <v>-2.3919999999999999</v>
      </c>
      <c r="S118" s="474">
        <v>-1.956</v>
      </c>
      <c r="T118" s="474"/>
      <c r="AI118" s="474"/>
      <c r="AJ118" s="474"/>
      <c r="AM118" s="474"/>
      <c r="AU118" s="474"/>
      <c r="BD118" s="474"/>
      <c r="BL118" s="474"/>
      <c r="BT118" s="474"/>
      <c r="CB118" s="474"/>
      <c r="CJ118" s="474"/>
      <c r="CL118" s="474"/>
      <c r="CR118" s="474"/>
    </row>
    <row r="119" spans="1:96" s="475" customFormat="1" ht="12.75" customHeight="1" x14ac:dyDescent="0.2">
      <c r="A119" s="864" t="s">
        <v>1046</v>
      </c>
      <c r="B119" s="864" t="s">
        <v>1175</v>
      </c>
      <c r="C119" s="477" t="s">
        <v>1386</v>
      </c>
      <c r="D119" s="872" t="s">
        <v>1387</v>
      </c>
      <c r="E119" s="474">
        <v>-2.4780000000000002</v>
      </c>
      <c r="F119" s="474">
        <v>-2.879</v>
      </c>
      <c r="G119" s="474">
        <v>-3.3559999999999999</v>
      </c>
      <c r="H119" s="474">
        <v>-3.1429999999999998</v>
      </c>
      <c r="I119" s="474">
        <v>-3.3490000000000002</v>
      </c>
      <c r="J119" s="474">
        <v>-3.2719999999999998</v>
      </c>
      <c r="K119" s="474">
        <v>-3.202</v>
      </c>
      <c r="L119" s="474">
        <v>-3.49</v>
      </c>
      <c r="M119" s="474">
        <v>-3.3719999999999999</v>
      </c>
      <c r="N119" s="474">
        <v>-3.524</v>
      </c>
      <c r="O119" s="474">
        <v>-3.508</v>
      </c>
      <c r="P119" s="474">
        <v>-3.609</v>
      </c>
      <c r="Q119" s="474">
        <v>-3.62</v>
      </c>
      <c r="R119" s="474">
        <v>-4.6059999999999999</v>
      </c>
      <c r="S119" s="474">
        <v>-4.6500000000000004</v>
      </c>
      <c r="T119" s="474"/>
      <c r="AI119" s="474"/>
      <c r="AJ119" s="474"/>
      <c r="AM119" s="474"/>
      <c r="AU119" s="474"/>
      <c r="BD119" s="474"/>
      <c r="BL119" s="474"/>
      <c r="BT119" s="474"/>
      <c r="CB119" s="474"/>
      <c r="CJ119" s="474"/>
      <c r="CR119" s="474"/>
    </row>
    <row r="120" spans="1:96" s="475" customFormat="1" ht="12.75" customHeight="1" x14ac:dyDescent="0.2">
      <c r="A120" s="864" t="s">
        <v>1046</v>
      </c>
      <c r="B120" s="864" t="s">
        <v>1181</v>
      </c>
      <c r="C120" s="477" t="s">
        <v>1388</v>
      </c>
      <c r="D120" s="867" t="s">
        <v>1389</v>
      </c>
      <c r="E120" s="474">
        <v>-2.4780000000000002</v>
      </c>
      <c r="F120" s="474">
        <v>-2.879</v>
      </c>
      <c r="G120" s="474">
        <v>-3.3559999999999999</v>
      </c>
      <c r="H120" s="474">
        <v>-3.1429999999999998</v>
      </c>
      <c r="I120" s="474">
        <v>-3.3490000000000002</v>
      </c>
      <c r="J120" s="474">
        <v>-3.2719999999999998</v>
      </c>
      <c r="K120" s="474">
        <v>-3.202</v>
      </c>
      <c r="L120" s="474">
        <v>-3.49</v>
      </c>
      <c r="M120" s="474">
        <v>-3.3719999999999999</v>
      </c>
      <c r="N120" s="474">
        <v>-3.524</v>
      </c>
      <c r="O120" s="474">
        <v>-3.508</v>
      </c>
      <c r="P120" s="474">
        <v>-3.609</v>
      </c>
      <c r="Q120" s="474">
        <v>-3.62</v>
      </c>
      <c r="R120" s="474">
        <v>-4.6059999999999999</v>
      </c>
      <c r="S120" s="474">
        <v>-4.6500000000000004</v>
      </c>
      <c r="T120" s="474"/>
      <c r="AI120" s="474"/>
      <c r="AJ120" s="474"/>
      <c r="AM120" s="474"/>
      <c r="AU120" s="474"/>
      <c r="BD120" s="474"/>
      <c r="BL120" s="474"/>
      <c r="BT120" s="474"/>
      <c r="CB120" s="474"/>
      <c r="CJ120" s="474"/>
      <c r="CL120" s="474"/>
      <c r="CR120" s="474"/>
    </row>
    <row r="121" spans="1:96" s="475" customFormat="1" ht="12.75" hidden="1" customHeight="1" x14ac:dyDescent="0.2">
      <c r="A121" s="864" t="s">
        <v>1181</v>
      </c>
      <c r="B121" s="864" t="s">
        <v>1181</v>
      </c>
      <c r="C121" s="477" t="s">
        <v>1390</v>
      </c>
      <c r="D121" s="867" t="s">
        <v>1391</v>
      </c>
      <c r="E121" s="474">
        <v>0</v>
      </c>
      <c r="F121" s="474">
        <v>0</v>
      </c>
      <c r="G121" s="474">
        <v>0</v>
      </c>
      <c r="H121" s="474">
        <v>0</v>
      </c>
      <c r="I121" s="474">
        <v>0</v>
      </c>
      <c r="J121" s="474">
        <v>0</v>
      </c>
      <c r="K121" s="474">
        <v>0</v>
      </c>
      <c r="L121" s="474">
        <v>0</v>
      </c>
      <c r="M121" s="474">
        <v>0</v>
      </c>
      <c r="N121" s="474">
        <v>0</v>
      </c>
      <c r="O121" s="474">
        <v>0</v>
      </c>
      <c r="P121" s="474">
        <v>0</v>
      </c>
      <c r="Q121" s="474">
        <v>0</v>
      </c>
      <c r="R121" s="474">
        <v>0</v>
      </c>
      <c r="S121" s="474">
        <v>0</v>
      </c>
      <c r="T121" s="474"/>
      <c r="AI121" s="474"/>
      <c r="AJ121" s="474"/>
      <c r="AM121" s="474"/>
      <c r="AU121" s="474"/>
      <c r="BD121" s="474"/>
      <c r="BL121" s="474"/>
      <c r="BT121" s="474"/>
      <c r="CB121" s="474"/>
      <c r="CJ121" s="474"/>
      <c r="CL121" s="474"/>
      <c r="CR121" s="474"/>
    </row>
    <row r="122" spans="1:96" s="475" customFormat="1" ht="12.75" customHeight="1" x14ac:dyDescent="0.2">
      <c r="A122" s="864" t="s">
        <v>1046</v>
      </c>
      <c r="B122" s="864" t="s">
        <v>1175</v>
      </c>
      <c r="C122" s="477" t="s">
        <v>1392</v>
      </c>
      <c r="D122" s="481" t="s">
        <v>1393</v>
      </c>
      <c r="E122" s="474">
        <v>-20.211493000000001</v>
      </c>
      <c r="F122" s="474">
        <v>-18.700727000000001</v>
      </c>
      <c r="G122" s="474">
        <v>-21.068208000000002</v>
      </c>
      <c r="H122" s="474">
        <v>-25.011316000000004</v>
      </c>
      <c r="I122" s="474">
        <v>-25.000947000000004</v>
      </c>
      <c r="J122" s="474">
        <v>-24.344555999999997</v>
      </c>
      <c r="K122" s="474">
        <v>-24.279102999999999</v>
      </c>
      <c r="L122" s="474">
        <v>-26.808763000000003</v>
      </c>
      <c r="M122" s="474">
        <v>-28.096140999999999</v>
      </c>
      <c r="N122" s="474">
        <v>-28.490233999999997</v>
      </c>
      <c r="O122" s="474">
        <v>-25.327117000000001</v>
      </c>
      <c r="P122" s="474">
        <v>-26.264564</v>
      </c>
      <c r="Q122" s="474">
        <v>-31.961062000000002</v>
      </c>
      <c r="R122" s="474">
        <v>-32.155918000000007</v>
      </c>
      <c r="S122" s="474">
        <v>-36.800023000000003</v>
      </c>
      <c r="T122" s="474"/>
      <c r="AI122" s="474"/>
      <c r="AJ122" s="474"/>
      <c r="AM122" s="474"/>
      <c r="AU122" s="474"/>
      <c r="BD122" s="474"/>
      <c r="BL122" s="474"/>
      <c r="BT122" s="474"/>
      <c r="CB122" s="474"/>
      <c r="CJ122" s="474"/>
      <c r="CR122" s="474"/>
    </row>
    <row r="123" spans="1:96" s="475" customFormat="1" ht="12.75" customHeight="1" x14ac:dyDescent="0.2">
      <c r="A123" s="864" t="s">
        <v>1046</v>
      </c>
      <c r="B123" s="864" t="s">
        <v>1181</v>
      </c>
      <c r="C123" s="477" t="s">
        <v>1394</v>
      </c>
      <c r="D123" s="478" t="s">
        <v>1395</v>
      </c>
      <c r="E123" s="474">
        <v>-1.0825769999999999</v>
      </c>
      <c r="F123" s="474">
        <v>-1.3187979999999999</v>
      </c>
      <c r="G123" s="474">
        <v>-1.1057300000000001</v>
      </c>
      <c r="H123" s="474">
        <v>-1.7008049999999999</v>
      </c>
      <c r="I123" s="474">
        <v>-1.851515</v>
      </c>
      <c r="J123" s="474">
        <v>-2.105165</v>
      </c>
      <c r="K123" s="474">
        <v>-1.5652889999999999</v>
      </c>
      <c r="L123" s="474">
        <v>-1.8362750000000001</v>
      </c>
      <c r="M123" s="474">
        <v>-1.543598</v>
      </c>
      <c r="N123" s="474">
        <v>-2.1114289999999998</v>
      </c>
      <c r="O123" s="474">
        <v>-2.0160269999999998</v>
      </c>
      <c r="P123" s="474">
        <v>-1.4153739999999999</v>
      </c>
      <c r="Q123" s="474">
        <v>-1.840009</v>
      </c>
      <c r="R123" s="474">
        <v>-2.5406270000000002</v>
      </c>
      <c r="S123" s="474">
        <v>-2.4231690000000001</v>
      </c>
      <c r="T123" s="474"/>
      <c r="AI123" s="474"/>
      <c r="AJ123" s="474"/>
      <c r="AM123" s="474"/>
      <c r="AU123" s="474"/>
      <c r="BD123" s="474"/>
      <c r="BL123" s="474"/>
      <c r="BT123" s="474"/>
      <c r="CB123" s="474"/>
      <c r="CJ123" s="474"/>
      <c r="CL123" s="474"/>
      <c r="CR123" s="474"/>
    </row>
    <row r="124" spans="1:96" s="475" customFormat="1" ht="12.75" customHeight="1" x14ac:dyDescent="0.2">
      <c r="A124" s="864" t="s">
        <v>1046</v>
      </c>
      <c r="B124" s="864" t="s">
        <v>1181</v>
      </c>
      <c r="C124" s="477" t="s">
        <v>1396</v>
      </c>
      <c r="D124" s="478" t="s">
        <v>1397</v>
      </c>
      <c r="E124" s="474">
        <v>-5.5885999999999998E-2</v>
      </c>
      <c r="F124" s="474">
        <v>-0.12132</v>
      </c>
      <c r="G124" s="474">
        <v>-0.11541700000000001</v>
      </c>
      <c r="H124" s="474">
        <v>-0.12078800000000001</v>
      </c>
      <c r="I124" s="474">
        <v>-0.120397</v>
      </c>
      <c r="J124" s="474">
        <v>-0.180115</v>
      </c>
      <c r="K124" s="474">
        <v>-0.20338899999999999</v>
      </c>
      <c r="L124" s="474">
        <v>-0.14782600000000001</v>
      </c>
      <c r="M124" s="474">
        <v>-0.143508</v>
      </c>
      <c r="N124" s="474">
        <v>-9.1902999999999999E-2</v>
      </c>
      <c r="O124" s="474">
        <v>-8.4673999999999999E-2</v>
      </c>
      <c r="P124" s="474">
        <v>-9.0120000000000006E-2</v>
      </c>
      <c r="Q124" s="474">
        <v>-0.221915</v>
      </c>
      <c r="R124" s="474">
        <v>-0.252446</v>
      </c>
      <c r="S124" s="474">
        <v>-0.12207899999999999</v>
      </c>
      <c r="T124" s="474"/>
      <c r="V124" s="487"/>
      <c r="W124" s="487"/>
      <c r="X124" s="487"/>
      <c r="Y124" s="487"/>
      <c r="Z124" s="487"/>
      <c r="AA124" s="487"/>
      <c r="AB124" s="487"/>
      <c r="AC124" s="487"/>
      <c r="AD124" s="487"/>
      <c r="AE124" s="487"/>
      <c r="AF124" s="487"/>
      <c r="AG124" s="487"/>
      <c r="AH124" s="487"/>
      <c r="AI124" s="474"/>
      <c r="AJ124" s="474"/>
      <c r="AK124" s="487"/>
      <c r="AL124" s="487"/>
      <c r="AM124" s="474"/>
      <c r="AU124" s="474"/>
      <c r="BD124" s="474"/>
      <c r="BL124" s="474"/>
      <c r="BT124" s="474"/>
      <c r="CB124" s="474"/>
      <c r="CJ124" s="474"/>
      <c r="CL124" s="474"/>
      <c r="CR124" s="474"/>
    </row>
    <row r="125" spans="1:96" s="475" customFormat="1" ht="12.75" hidden="1" customHeight="1" x14ac:dyDescent="0.2">
      <c r="A125" s="864" t="s">
        <v>1181</v>
      </c>
      <c r="B125" s="864" t="s">
        <v>1181</v>
      </c>
      <c r="C125" s="477" t="s">
        <v>1398</v>
      </c>
      <c r="D125" s="478" t="s">
        <v>1399</v>
      </c>
      <c r="E125" s="474">
        <v>0</v>
      </c>
      <c r="F125" s="474">
        <v>0</v>
      </c>
      <c r="G125" s="474">
        <v>0</v>
      </c>
      <c r="H125" s="474">
        <v>0</v>
      </c>
      <c r="I125" s="474">
        <v>0</v>
      </c>
      <c r="J125" s="474">
        <v>0</v>
      </c>
      <c r="K125" s="474">
        <v>0</v>
      </c>
      <c r="L125" s="474">
        <v>0</v>
      </c>
      <c r="M125" s="474">
        <v>0</v>
      </c>
      <c r="N125" s="474">
        <v>0</v>
      </c>
      <c r="O125" s="474">
        <v>0</v>
      </c>
      <c r="P125" s="474">
        <v>0</v>
      </c>
      <c r="Q125" s="474">
        <v>0</v>
      </c>
      <c r="R125" s="474">
        <v>0</v>
      </c>
      <c r="S125" s="474">
        <v>0</v>
      </c>
      <c r="T125" s="474"/>
      <c r="AI125" s="474"/>
      <c r="AJ125" s="474"/>
      <c r="AM125" s="474"/>
      <c r="AU125" s="474"/>
      <c r="BD125" s="474"/>
      <c r="BL125" s="474"/>
      <c r="BT125" s="474"/>
      <c r="CB125" s="474"/>
      <c r="CJ125" s="474"/>
      <c r="CL125" s="474"/>
      <c r="CR125" s="474"/>
    </row>
    <row r="126" spans="1:96" s="475" customFormat="1" ht="12.75" customHeight="1" x14ac:dyDescent="0.2">
      <c r="A126" s="864" t="s">
        <v>1046</v>
      </c>
      <c r="B126" s="864" t="s">
        <v>1181</v>
      </c>
      <c r="C126" s="477" t="s">
        <v>1400</v>
      </c>
      <c r="D126" s="479" t="s">
        <v>1401</v>
      </c>
      <c r="E126" s="474">
        <v>-1.4349369999999999</v>
      </c>
      <c r="F126" s="474">
        <v>-1.9892860000000001</v>
      </c>
      <c r="G126" s="474">
        <v>-2.7035879999999999</v>
      </c>
      <c r="H126" s="474">
        <v>-2.904201</v>
      </c>
      <c r="I126" s="474">
        <v>-3.2316560000000001</v>
      </c>
      <c r="J126" s="474">
        <v>-3.0605560000000001</v>
      </c>
      <c r="K126" s="474">
        <v>-2.26681</v>
      </c>
      <c r="L126" s="474">
        <v>-2.7401010000000001</v>
      </c>
      <c r="M126" s="474">
        <v>-2.0440360000000002</v>
      </c>
      <c r="N126" s="474">
        <v>-2.3708520000000002</v>
      </c>
      <c r="O126" s="474">
        <v>-2.1483120000000002</v>
      </c>
      <c r="P126" s="474">
        <v>-2.4391579999999999</v>
      </c>
      <c r="Q126" s="474">
        <v>-3.0794999999999999</v>
      </c>
      <c r="R126" s="474">
        <v>-2.8294450000000002</v>
      </c>
      <c r="S126" s="474">
        <v>-2.519622</v>
      </c>
      <c r="T126" s="474"/>
      <c r="AI126" s="474"/>
      <c r="AJ126" s="474"/>
      <c r="AM126" s="474"/>
      <c r="AU126" s="474"/>
      <c r="BD126" s="474"/>
      <c r="BL126" s="474"/>
      <c r="BT126" s="474"/>
      <c r="CB126" s="474"/>
      <c r="CJ126" s="474"/>
      <c r="CL126" s="474"/>
      <c r="CR126" s="474"/>
    </row>
    <row r="127" spans="1:96" s="475" customFormat="1" ht="12.75" customHeight="1" x14ac:dyDescent="0.2">
      <c r="A127" s="864" t="s">
        <v>1046</v>
      </c>
      <c r="B127" s="864" t="s">
        <v>1181</v>
      </c>
      <c r="C127" s="477" t="s">
        <v>1402</v>
      </c>
      <c r="D127" s="478" t="s">
        <v>1403</v>
      </c>
      <c r="E127" s="474">
        <v>-0.78600000000000003</v>
      </c>
      <c r="F127" s="474">
        <v>-0.45</v>
      </c>
      <c r="G127" s="474">
        <v>-0.59399999999999997</v>
      </c>
      <c r="H127" s="474">
        <v>-0.77900000000000003</v>
      </c>
      <c r="I127" s="474">
        <v>-0.53600000000000003</v>
      </c>
      <c r="J127" s="474">
        <v>-1.4630000000000001</v>
      </c>
      <c r="K127" s="474">
        <v>-2.0920000000000001</v>
      </c>
      <c r="L127" s="474">
        <v>-2.4140000000000001</v>
      </c>
      <c r="M127" s="474">
        <v>-3.2450000000000001</v>
      </c>
      <c r="N127" s="474">
        <v>-1.8839999999999999</v>
      </c>
      <c r="O127" s="474">
        <v>-0.5</v>
      </c>
      <c r="P127" s="474">
        <v>-1.4770000000000001</v>
      </c>
      <c r="Q127" s="474">
        <v>-0.85499999999999998</v>
      </c>
      <c r="R127" s="474">
        <v>-1.0780000000000001</v>
      </c>
      <c r="S127" s="474">
        <v>-3.484</v>
      </c>
      <c r="T127" s="474"/>
      <c r="AI127" s="474"/>
      <c r="AJ127" s="474"/>
      <c r="AM127" s="474"/>
      <c r="AU127" s="474"/>
      <c r="BD127" s="474"/>
      <c r="BL127" s="474"/>
      <c r="BT127" s="474"/>
      <c r="CB127" s="474"/>
      <c r="CJ127" s="474"/>
      <c r="CL127" s="474"/>
      <c r="CR127" s="474"/>
    </row>
    <row r="128" spans="1:96" s="475" customFormat="1" ht="12.75" hidden="1" customHeight="1" x14ac:dyDescent="0.2">
      <c r="A128" s="864" t="s">
        <v>1181</v>
      </c>
      <c r="B128" s="864" t="s">
        <v>1181</v>
      </c>
      <c r="C128" s="477" t="s">
        <v>1404</v>
      </c>
      <c r="D128" s="478" t="s">
        <v>1405</v>
      </c>
      <c r="E128" s="474">
        <v>0</v>
      </c>
      <c r="F128" s="474">
        <v>0</v>
      </c>
      <c r="G128" s="474">
        <v>0</v>
      </c>
      <c r="H128" s="474">
        <v>0</v>
      </c>
      <c r="I128" s="474">
        <v>0</v>
      </c>
      <c r="J128" s="474">
        <v>0</v>
      </c>
      <c r="K128" s="474">
        <v>0</v>
      </c>
      <c r="L128" s="474">
        <v>0</v>
      </c>
      <c r="M128" s="474">
        <v>0</v>
      </c>
      <c r="N128" s="474">
        <v>0</v>
      </c>
      <c r="O128" s="474">
        <v>0</v>
      </c>
      <c r="P128" s="474">
        <v>0</v>
      </c>
      <c r="Q128" s="474">
        <v>0</v>
      </c>
      <c r="R128" s="474">
        <v>0</v>
      </c>
      <c r="S128" s="474">
        <v>0</v>
      </c>
      <c r="T128" s="474"/>
      <c r="AI128" s="474"/>
      <c r="AJ128" s="474"/>
      <c r="AM128" s="474"/>
      <c r="AU128" s="474"/>
      <c r="BD128" s="474"/>
      <c r="BL128" s="474"/>
      <c r="BT128" s="474"/>
      <c r="CB128" s="474"/>
      <c r="CJ128" s="474"/>
      <c r="CL128" s="474"/>
      <c r="CR128" s="474"/>
    </row>
    <row r="129" spans="1:96" s="475" customFormat="1" ht="12.75" customHeight="1" x14ac:dyDescent="0.2">
      <c r="A129" s="864" t="s">
        <v>1046</v>
      </c>
      <c r="B129" s="864" t="s">
        <v>1181</v>
      </c>
      <c r="C129" s="477" t="s">
        <v>1406</v>
      </c>
      <c r="D129" s="478" t="s">
        <v>1407</v>
      </c>
      <c r="E129" s="474">
        <v>-0.228299</v>
      </c>
      <c r="F129" s="474">
        <v>-0.1123</v>
      </c>
      <c r="G129" s="474">
        <v>-3.0158000000000001E-2</v>
      </c>
      <c r="H129" s="474">
        <v>-5.3268000000000003E-2</v>
      </c>
      <c r="I129" s="474">
        <v>-0.82618000000000003</v>
      </c>
      <c r="J129" s="474">
        <v>-0.20910599999999999</v>
      </c>
      <c r="K129" s="474">
        <v>-0.28188000000000002</v>
      </c>
      <c r="L129" s="474">
        <v>-0.16458</v>
      </c>
      <c r="M129" s="474">
        <v>-5.4259000000000002E-2</v>
      </c>
      <c r="N129" s="474">
        <v>-6.5430000000000002E-3</v>
      </c>
      <c r="O129" s="474">
        <v>-2.1035999999999999E-2</v>
      </c>
      <c r="P129" s="474">
        <v>-9.5513000000000001E-2</v>
      </c>
      <c r="Q129" s="474">
        <v>-0.61716000000000004</v>
      </c>
      <c r="R129" s="474">
        <v>-0.661327</v>
      </c>
      <c r="S129" s="474">
        <v>-0.12682199999999999</v>
      </c>
      <c r="T129" s="474"/>
      <c r="AI129" s="474"/>
      <c r="AJ129" s="474"/>
      <c r="AM129" s="474"/>
      <c r="AU129" s="474"/>
      <c r="BD129" s="474"/>
      <c r="BL129" s="474"/>
      <c r="BT129" s="474"/>
      <c r="CB129" s="474"/>
      <c r="CJ129" s="474"/>
      <c r="CL129" s="474"/>
      <c r="CR129" s="474"/>
    </row>
    <row r="130" spans="1:96" s="475" customFormat="1" ht="12.75" customHeight="1" x14ac:dyDescent="0.2">
      <c r="A130" s="864" t="s">
        <v>1046</v>
      </c>
      <c r="B130" s="864" t="s">
        <v>1181</v>
      </c>
      <c r="C130" s="477" t="s">
        <v>1408</v>
      </c>
      <c r="D130" s="478" t="s">
        <v>1409</v>
      </c>
      <c r="E130" s="474">
        <v>-0.74752300000000005</v>
      </c>
      <c r="F130" s="474">
        <v>-0.94986300000000001</v>
      </c>
      <c r="G130" s="474">
        <v>-1.2642370000000001</v>
      </c>
      <c r="H130" s="474">
        <v>-0.87664600000000004</v>
      </c>
      <c r="I130" s="474">
        <v>-3.6868840000000001</v>
      </c>
      <c r="J130" s="474">
        <v>-0.96960800000000003</v>
      </c>
      <c r="K130" s="474">
        <v>-0.820218</v>
      </c>
      <c r="L130" s="474">
        <v>-0.74715900000000002</v>
      </c>
      <c r="M130" s="474">
        <v>-0.82481599999999999</v>
      </c>
      <c r="N130" s="474">
        <v>-1.125267</v>
      </c>
      <c r="O130" s="474">
        <v>-1.062954</v>
      </c>
      <c r="P130" s="474">
        <v>-0.92815899999999996</v>
      </c>
      <c r="Q130" s="474">
        <v>-0.91813100000000003</v>
      </c>
      <c r="R130" s="474">
        <v>-0.86079600000000001</v>
      </c>
      <c r="S130" s="474">
        <v>-0.98230899999999999</v>
      </c>
      <c r="T130" s="474"/>
      <c r="AI130" s="474"/>
      <c r="AJ130" s="474"/>
      <c r="AM130" s="474"/>
      <c r="AU130" s="474"/>
      <c r="BD130" s="474"/>
      <c r="BL130" s="474"/>
      <c r="BT130" s="474"/>
      <c r="CB130" s="474"/>
      <c r="CJ130" s="474"/>
      <c r="CL130" s="474"/>
      <c r="CR130" s="474"/>
    </row>
    <row r="131" spans="1:96" s="475" customFormat="1" ht="12.75" customHeight="1" x14ac:dyDescent="0.2">
      <c r="A131" s="864" t="s">
        <v>1046</v>
      </c>
      <c r="B131" s="864" t="s">
        <v>1181</v>
      </c>
      <c r="C131" s="477" t="s">
        <v>1410</v>
      </c>
      <c r="D131" s="478" t="s">
        <v>1411</v>
      </c>
      <c r="E131" s="474">
        <v>-2.1537410000000001</v>
      </c>
      <c r="F131" s="474">
        <v>-2.4116089999999999</v>
      </c>
      <c r="G131" s="474">
        <v>-2.8258040000000002</v>
      </c>
      <c r="H131" s="474">
        <v>-3.7721399999999998</v>
      </c>
      <c r="I131" s="474">
        <v>-4.2658659999999999</v>
      </c>
      <c r="J131" s="474">
        <v>-5.0808179999999998</v>
      </c>
      <c r="K131" s="474">
        <v>-5.2049450000000004</v>
      </c>
      <c r="L131" s="474">
        <v>-6.7890629999999996</v>
      </c>
      <c r="M131" s="474">
        <v>-8.6746280000000002</v>
      </c>
      <c r="N131" s="474">
        <v>-6.9025699999999999</v>
      </c>
      <c r="O131" s="474">
        <v>-7.2272080000000001</v>
      </c>
      <c r="P131" s="474">
        <v>-7.2993499999999996</v>
      </c>
      <c r="Q131" s="474">
        <v>-6.9906350000000002</v>
      </c>
      <c r="R131" s="474">
        <v>-7.2323599999999999</v>
      </c>
      <c r="S131" s="474">
        <v>-7.5045359999999999</v>
      </c>
      <c r="T131" s="474"/>
      <c r="AI131" s="474"/>
      <c r="AJ131" s="474"/>
      <c r="AM131" s="474"/>
      <c r="AU131" s="474"/>
      <c r="BD131" s="474"/>
      <c r="BL131" s="474"/>
      <c r="BT131" s="474"/>
      <c r="CB131" s="474"/>
      <c r="CJ131" s="474"/>
      <c r="CL131" s="474"/>
      <c r="CR131" s="474"/>
    </row>
    <row r="132" spans="1:96" s="475" customFormat="1" ht="12.75" customHeight="1" x14ac:dyDescent="0.2">
      <c r="A132" s="864" t="s">
        <v>1046</v>
      </c>
      <c r="B132" s="864" t="s">
        <v>1181</v>
      </c>
      <c r="C132" s="477" t="s">
        <v>1412</v>
      </c>
      <c r="D132" s="478" t="s">
        <v>1413</v>
      </c>
      <c r="E132" s="474">
        <v>0</v>
      </c>
      <c r="F132" s="474">
        <v>0</v>
      </c>
      <c r="G132" s="474">
        <v>0</v>
      </c>
      <c r="H132" s="474">
        <v>0</v>
      </c>
      <c r="I132" s="474">
        <v>0</v>
      </c>
      <c r="J132" s="474">
        <v>0</v>
      </c>
      <c r="K132" s="474">
        <v>0</v>
      </c>
      <c r="L132" s="474">
        <v>0</v>
      </c>
      <c r="M132" s="474">
        <v>0</v>
      </c>
      <c r="N132" s="474">
        <v>0</v>
      </c>
      <c r="O132" s="474">
        <v>0</v>
      </c>
      <c r="P132" s="474">
        <v>0</v>
      </c>
      <c r="Q132" s="474">
        <v>0</v>
      </c>
      <c r="R132" s="474">
        <v>0</v>
      </c>
      <c r="S132" s="474">
        <v>0</v>
      </c>
      <c r="T132" s="474"/>
      <c r="AI132" s="474"/>
      <c r="AJ132" s="474"/>
      <c r="AM132" s="474"/>
      <c r="AU132" s="474"/>
      <c r="BD132" s="474"/>
      <c r="BL132" s="474"/>
      <c r="BT132" s="474"/>
      <c r="CB132" s="474"/>
      <c r="CJ132" s="474"/>
      <c r="CL132" s="474"/>
      <c r="CR132" s="474"/>
    </row>
    <row r="133" spans="1:96" s="475" customFormat="1" ht="12.75" customHeight="1" x14ac:dyDescent="0.2">
      <c r="A133" s="864" t="s">
        <v>1046</v>
      </c>
      <c r="B133" s="864" t="s">
        <v>1181</v>
      </c>
      <c r="C133" s="477" t="s">
        <v>1414</v>
      </c>
      <c r="D133" s="478" t="s">
        <v>1415</v>
      </c>
      <c r="E133" s="474">
        <v>-0.140407</v>
      </c>
      <c r="F133" s="474">
        <v>-0.13485800000000001</v>
      </c>
      <c r="G133" s="474">
        <v>-0.135159</v>
      </c>
      <c r="H133" s="474">
        <v>-0.12223199999999999</v>
      </c>
      <c r="I133" s="474">
        <v>-8.1573000000000007E-2</v>
      </c>
      <c r="J133" s="474">
        <v>-0.112165</v>
      </c>
      <c r="K133" s="474">
        <v>-9.2138999999999999E-2</v>
      </c>
      <c r="L133" s="474">
        <v>-6.7264000000000004E-2</v>
      </c>
      <c r="M133" s="474">
        <v>-7.5563000000000005E-2</v>
      </c>
      <c r="N133" s="474">
        <v>-0.12803600000000001</v>
      </c>
      <c r="O133" s="474">
        <v>-9.6081E-2</v>
      </c>
      <c r="P133" s="474">
        <v>-7.9015000000000002E-2</v>
      </c>
      <c r="Q133" s="474">
        <v>-0.10316500000000001</v>
      </c>
      <c r="R133" s="474">
        <v>-0.104911</v>
      </c>
      <c r="S133" s="474">
        <v>-6.9615999999999997E-2</v>
      </c>
      <c r="T133" s="474"/>
      <c r="AI133" s="474"/>
      <c r="AJ133" s="474"/>
      <c r="AM133" s="474"/>
      <c r="AU133" s="474"/>
      <c r="BD133" s="474"/>
      <c r="BL133" s="474"/>
      <c r="BT133" s="474"/>
      <c r="CB133" s="474"/>
      <c r="CJ133" s="474"/>
      <c r="CL133" s="474"/>
      <c r="CR133" s="474"/>
    </row>
    <row r="134" spans="1:96" s="475" customFormat="1" ht="12.75" customHeight="1" x14ac:dyDescent="0.2">
      <c r="A134" s="864" t="s">
        <v>1046</v>
      </c>
      <c r="B134" s="864" t="s">
        <v>1181</v>
      </c>
      <c r="C134" s="477" t="s">
        <v>1416</v>
      </c>
      <c r="D134" s="478" t="s">
        <v>305</v>
      </c>
      <c r="E134" s="474">
        <v>-3.0587240000000002</v>
      </c>
      <c r="F134" s="474">
        <v>-3.52142</v>
      </c>
      <c r="G134" s="474">
        <v>-4.076244</v>
      </c>
      <c r="H134" s="474">
        <v>-3.3619330000000001</v>
      </c>
      <c r="I134" s="474">
        <v>-2.6157599999999999</v>
      </c>
      <c r="J134" s="474">
        <v>-2.57159</v>
      </c>
      <c r="K134" s="474">
        <v>-2.7022719999999998</v>
      </c>
      <c r="L134" s="474">
        <v>-2.523968</v>
      </c>
      <c r="M134" s="474">
        <v>-2.9017029999999999</v>
      </c>
      <c r="N134" s="474">
        <v>-2.5497960000000002</v>
      </c>
      <c r="O134" s="474">
        <v>-3.1389580000000001</v>
      </c>
      <c r="P134" s="474">
        <v>-2.5516000000000001</v>
      </c>
      <c r="Q134" s="474">
        <v>-3.0992120000000001</v>
      </c>
      <c r="R134" s="474">
        <v>-3.7688990000000002</v>
      </c>
      <c r="S134" s="474">
        <v>-3.8606609999999999</v>
      </c>
      <c r="T134" s="474"/>
      <c r="AI134" s="474"/>
      <c r="AJ134" s="474"/>
      <c r="AM134" s="474"/>
      <c r="AU134" s="474"/>
      <c r="BD134" s="474"/>
      <c r="BL134" s="474"/>
      <c r="BT134" s="474"/>
      <c r="CB134" s="474"/>
      <c r="CJ134" s="474"/>
      <c r="CL134" s="474"/>
      <c r="CR134" s="474"/>
    </row>
    <row r="135" spans="1:96" s="475" customFormat="1" ht="12.75" customHeight="1" x14ac:dyDescent="0.2">
      <c r="A135" s="864" t="s">
        <v>1046</v>
      </c>
      <c r="B135" s="864" t="s">
        <v>1181</v>
      </c>
      <c r="C135" s="477" t="s">
        <v>1417</v>
      </c>
      <c r="D135" s="478" t="s">
        <v>1418</v>
      </c>
      <c r="E135" s="474">
        <v>0</v>
      </c>
      <c r="F135" s="474">
        <v>0</v>
      </c>
      <c r="G135" s="474">
        <v>0</v>
      </c>
      <c r="H135" s="474">
        <v>0</v>
      </c>
      <c r="I135" s="474">
        <v>0</v>
      </c>
      <c r="J135" s="474">
        <v>0</v>
      </c>
      <c r="K135" s="474">
        <v>0</v>
      </c>
      <c r="L135" s="474">
        <v>0</v>
      </c>
      <c r="M135" s="474">
        <v>0</v>
      </c>
      <c r="N135" s="474">
        <v>0</v>
      </c>
      <c r="O135" s="474">
        <v>0</v>
      </c>
      <c r="P135" s="474">
        <v>0</v>
      </c>
      <c r="Q135" s="474">
        <v>0</v>
      </c>
      <c r="R135" s="474">
        <v>0</v>
      </c>
      <c r="S135" s="474">
        <v>0</v>
      </c>
      <c r="T135" s="474"/>
      <c r="AI135" s="474"/>
      <c r="AJ135" s="474"/>
      <c r="AM135" s="474"/>
      <c r="AU135" s="474"/>
      <c r="BD135" s="474"/>
      <c r="BL135" s="474"/>
      <c r="BT135" s="474"/>
      <c r="CB135" s="474"/>
      <c r="CJ135" s="474"/>
      <c r="CL135" s="474"/>
      <c r="CR135" s="474"/>
    </row>
    <row r="136" spans="1:96" s="475" customFormat="1" ht="12.75" customHeight="1" x14ac:dyDescent="0.2">
      <c r="A136" s="864" t="s">
        <v>1046</v>
      </c>
      <c r="B136" s="864" t="s">
        <v>1181</v>
      </c>
      <c r="C136" s="477" t="s">
        <v>1419</v>
      </c>
      <c r="D136" s="478" t="s">
        <v>1420</v>
      </c>
      <c r="E136" s="474">
        <v>-0.50033700000000003</v>
      </c>
      <c r="F136" s="474">
        <v>-0.631467</v>
      </c>
      <c r="G136" s="474">
        <v>-0.65656099999999995</v>
      </c>
      <c r="H136" s="474">
        <v>-0.92712099999999997</v>
      </c>
      <c r="I136" s="474">
        <v>-0.80553399999999997</v>
      </c>
      <c r="J136" s="474">
        <v>-0.92233500000000002</v>
      </c>
      <c r="K136" s="474">
        <v>-0.93185899999999999</v>
      </c>
      <c r="L136" s="474">
        <v>-0.76971500000000004</v>
      </c>
      <c r="M136" s="474">
        <v>-0.90562699999999996</v>
      </c>
      <c r="N136" s="474">
        <v>-0.94864300000000001</v>
      </c>
      <c r="O136" s="474">
        <v>-0.91701999999999995</v>
      </c>
      <c r="P136" s="474">
        <v>-0.92702200000000001</v>
      </c>
      <c r="Q136" s="474">
        <v>-0.86369300000000004</v>
      </c>
      <c r="R136" s="474">
        <v>-1.001085</v>
      </c>
      <c r="S136" s="474">
        <v>-1.154782</v>
      </c>
      <c r="T136" s="474"/>
      <c r="AI136" s="474"/>
      <c r="AJ136" s="474"/>
      <c r="AM136" s="474"/>
      <c r="AU136" s="474"/>
      <c r="BD136" s="474"/>
      <c r="BL136" s="474"/>
      <c r="BT136" s="474"/>
      <c r="CB136" s="474"/>
      <c r="CJ136" s="474"/>
      <c r="CL136" s="474"/>
      <c r="CR136" s="474"/>
    </row>
    <row r="137" spans="1:96" s="475" customFormat="1" ht="12.75" hidden="1" customHeight="1" x14ac:dyDescent="0.2">
      <c r="A137" s="864" t="s">
        <v>1181</v>
      </c>
      <c r="B137" s="864" t="s">
        <v>1181</v>
      </c>
      <c r="C137" s="477" t="s">
        <v>1421</v>
      </c>
      <c r="D137" s="478" t="s">
        <v>1422</v>
      </c>
      <c r="E137" s="474">
        <v>0</v>
      </c>
      <c r="F137" s="474">
        <v>0</v>
      </c>
      <c r="G137" s="474">
        <v>0</v>
      </c>
      <c r="H137" s="474">
        <v>0</v>
      </c>
      <c r="I137" s="474">
        <v>0</v>
      </c>
      <c r="J137" s="474">
        <v>0</v>
      </c>
      <c r="K137" s="474">
        <v>0</v>
      </c>
      <c r="L137" s="474">
        <v>0</v>
      </c>
      <c r="M137" s="474">
        <v>0</v>
      </c>
      <c r="N137" s="474">
        <v>0</v>
      </c>
      <c r="O137" s="474">
        <v>0</v>
      </c>
      <c r="P137" s="474">
        <v>0</v>
      </c>
      <c r="Q137" s="474">
        <v>0</v>
      </c>
      <c r="R137" s="474">
        <v>0</v>
      </c>
      <c r="S137" s="474">
        <v>0</v>
      </c>
      <c r="T137" s="474"/>
      <c r="AI137" s="474"/>
      <c r="AJ137" s="474"/>
      <c r="AM137" s="474"/>
      <c r="AU137" s="474"/>
      <c r="BD137" s="474"/>
      <c r="BL137" s="474"/>
      <c r="BT137" s="474"/>
      <c r="CB137" s="474"/>
      <c r="CJ137" s="474"/>
      <c r="CL137" s="474"/>
      <c r="CR137" s="474"/>
    </row>
    <row r="138" spans="1:96" s="475" customFormat="1" ht="12.75" hidden="1" customHeight="1" x14ac:dyDescent="0.2">
      <c r="A138" s="864" t="s">
        <v>1181</v>
      </c>
      <c r="B138" s="864" t="s">
        <v>1181</v>
      </c>
      <c r="C138" s="477" t="s">
        <v>1423</v>
      </c>
      <c r="D138" s="478" t="s">
        <v>1424</v>
      </c>
      <c r="E138" s="474">
        <v>0</v>
      </c>
      <c r="F138" s="474">
        <v>0</v>
      </c>
      <c r="G138" s="474">
        <v>0</v>
      </c>
      <c r="H138" s="474">
        <v>0</v>
      </c>
      <c r="I138" s="474">
        <v>0</v>
      </c>
      <c r="J138" s="474">
        <v>0</v>
      </c>
      <c r="K138" s="474">
        <v>0</v>
      </c>
      <c r="L138" s="474">
        <v>0</v>
      </c>
      <c r="M138" s="474">
        <v>0</v>
      </c>
      <c r="N138" s="474">
        <v>0</v>
      </c>
      <c r="O138" s="474">
        <v>0</v>
      </c>
      <c r="P138" s="474">
        <v>0</v>
      </c>
      <c r="Q138" s="474">
        <v>0</v>
      </c>
      <c r="R138" s="474">
        <v>0</v>
      </c>
      <c r="S138" s="474">
        <v>0</v>
      </c>
      <c r="T138" s="474"/>
      <c r="AI138" s="474"/>
      <c r="AJ138" s="474"/>
      <c r="AM138" s="474"/>
      <c r="AU138" s="474"/>
      <c r="BD138" s="474"/>
      <c r="BL138" s="474"/>
      <c r="BT138" s="474"/>
      <c r="CB138" s="474"/>
      <c r="CJ138" s="474"/>
      <c r="CL138" s="474"/>
      <c r="CR138" s="474"/>
    </row>
    <row r="139" spans="1:96" s="475" customFormat="1" ht="12.75" customHeight="1" x14ac:dyDescent="0.2">
      <c r="A139" s="864" t="s">
        <v>1046</v>
      </c>
      <c r="B139" s="864" t="s">
        <v>1181</v>
      </c>
      <c r="C139" s="477" t="s">
        <v>1425</v>
      </c>
      <c r="D139" s="478" t="s">
        <v>1426</v>
      </c>
      <c r="E139" s="474">
        <v>-0.25694899999999998</v>
      </c>
      <c r="F139" s="474">
        <v>-0.116095</v>
      </c>
      <c r="G139" s="474">
        <v>-0.11044900000000001</v>
      </c>
      <c r="H139" s="474">
        <v>-0.102281</v>
      </c>
      <c r="I139" s="474">
        <v>-0.20949599999999999</v>
      </c>
      <c r="J139" s="474">
        <v>-0.115707</v>
      </c>
      <c r="K139" s="474">
        <v>-0.100102</v>
      </c>
      <c r="L139" s="474">
        <v>-0.12003</v>
      </c>
      <c r="M139" s="474">
        <v>-9.9276000000000003E-2</v>
      </c>
      <c r="N139" s="474">
        <v>-8.6267999999999997E-2</v>
      </c>
      <c r="O139" s="474">
        <v>-9.3493000000000007E-2</v>
      </c>
      <c r="P139" s="474">
        <v>-0.139261</v>
      </c>
      <c r="Q139" s="474">
        <v>-0.16301299999999999</v>
      </c>
      <c r="R139" s="474">
        <v>-0.245611</v>
      </c>
      <c r="S139" s="474">
        <v>-0.34065800000000002</v>
      </c>
      <c r="T139" s="474"/>
      <c r="AI139" s="474"/>
      <c r="AJ139" s="474"/>
      <c r="AM139" s="474"/>
      <c r="AU139" s="474"/>
      <c r="BD139" s="474"/>
      <c r="BL139" s="474"/>
      <c r="BT139" s="474"/>
      <c r="CB139" s="474"/>
      <c r="CJ139" s="474"/>
      <c r="CL139" s="474"/>
      <c r="CR139" s="474"/>
    </row>
    <row r="140" spans="1:96" s="475" customFormat="1" ht="12.75" hidden="1" customHeight="1" x14ac:dyDescent="0.2">
      <c r="A140" s="864" t="s">
        <v>1181</v>
      </c>
      <c r="B140" s="864" t="s">
        <v>1181</v>
      </c>
      <c r="C140" s="477" t="s">
        <v>1427</v>
      </c>
      <c r="D140" s="478" t="s">
        <v>1086</v>
      </c>
      <c r="E140" s="474">
        <v>0</v>
      </c>
      <c r="F140" s="474">
        <v>0</v>
      </c>
      <c r="G140" s="474">
        <v>0</v>
      </c>
      <c r="H140" s="474">
        <v>0</v>
      </c>
      <c r="I140" s="474">
        <v>0</v>
      </c>
      <c r="J140" s="474">
        <v>0</v>
      </c>
      <c r="K140" s="474">
        <v>0</v>
      </c>
      <c r="L140" s="474">
        <v>0</v>
      </c>
      <c r="M140" s="474">
        <v>0</v>
      </c>
      <c r="N140" s="474">
        <v>0</v>
      </c>
      <c r="O140" s="474">
        <v>0</v>
      </c>
      <c r="P140" s="474">
        <v>0</v>
      </c>
      <c r="Q140" s="474">
        <v>0</v>
      </c>
      <c r="R140" s="474">
        <v>0</v>
      </c>
      <c r="S140" s="474">
        <v>0</v>
      </c>
      <c r="T140" s="474"/>
      <c r="AI140" s="474"/>
      <c r="AJ140" s="474"/>
      <c r="AM140" s="474"/>
      <c r="AU140" s="474"/>
      <c r="BD140" s="474"/>
      <c r="BL140" s="474"/>
      <c r="BT140" s="474"/>
      <c r="CB140" s="474"/>
      <c r="CJ140" s="474"/>
      <c r="CL140" s="474"/>
      <c r="CR140" s="474"/>
    </row>
    <row r="141" spans="1:96" s="475" customFormat="1" ht="12.75" customHeight="1" x14ac:dyDescent="0.2">
      <c r="A141" s="864" t="s">
        <v>1046</v>
      </c>
      <c r="B141" s="864" t="s">
        <v>1181</v>
      </c>
      <c r="C141" s="477" t="s">
        <v>1428</v>
      </c>
      <c r="D141" s="478" t="s">
        <v>1429</v>
      </c>
      <c r="E141" s="474">
        <v>-1.5537380000000001</v>
      </c>
      <c r="F141" s="474">
        <v>-1.2248060000000001</v>
      </c>
      <c r="G141" s="474">
        <v>-1.1791210000000001</v>
      </c>
      <c r="H141" s="474">
        <v>-1.081075</v>
      </c>
      <c r="I141" s="474">
        <v>-1.4046879999999999</v>
      </c>
      <c r="J141" s="474">
        <v>-1.326473</v>
      </c>
      <c r="K141" s="474">
        <v>-1.437449</v>
      </c>
      <c r="L141" s="474">
        <v>-1.6191009999999999</v>
      </c>
      <c r="M141" s="474">
        <v>-1.582279</v>
      </c>
      <c r="N141" s="474">
        <v>-1.747841</v>
      </c>
      <c r="O141" s="474">
        <v>-1.9647030000000001</v>
      </c>
      <c r="P141" s="474">
        <v>-1.9429160000000001</v>
      </c>
      <c r="Q141" s="474">
        <v>-2.9199480000000002</v>
      </c>
      <c r="R141" s="474">
        <v>-2.4467319999999999</v>
      </c>
      <c r="S141" s="474">
        <v>-2.7239849999999999</v>
      </c>
      <c r="T141" s="474"/>
      <c r="AI141" s="474"/>
      <c r="AJ141" s="474"/>
      <c r="AM141" s="474"/>
      <c r="AU141" s="474"/>
      <c r="BD141" s="474"/>
      <c r="BL141" s="474"/>
      <c r="BT141" s="474"/>
      <c r="CB141" s="474"/>
      <c r="CJ141" s="474"/>
      <c r="CL141" s="474"/>
      <c r="CR141" s="474"/>
    </row>
    <row r="142" spans="1:96" s="475" customFormat="1" ht="12.75" hidden="1" customHeight="1" x14ac:dyDescent="0.2">
      <c r="A142" s="864" t="s">
        <v>1181</v>
      </c>
      <c r="B142" s="864" t="s">
        <v>1181</v>
      </c>
      <c r="C142" s="477" t="s">
        <v>1430</v>
      </c>
      <c r="D142" s="478" t="s">
        <v>1431</v>
      </c>
      <c r="E142" s="474">
        <v>0</v>
      </c>
      <c r="F142" s="474">
        <v>0</v>
      </c>
      <c r="G142" s="474">
        <v>0</v>
      </c>
      <c r="H142" s="474">
        <v>0</v>
      </c>
      <c r="I142" s="474">
        <v>0</v>
      </c>
      <c r="J142" s="474">
        <v>0</v>
      </c>
      <c r="K142" s="474">
        <v>0</v>
      </c>
      <c r="L142" s="474">
        <v>0</v>
      </c>
      <c r="M142" s="474">
        <v>0</v>
      </c>
      <c r="N142" s="474">
        <v>0</v>
      </c>
      <c r="O142" s="474">
        <v>0</v>
      </c>
      <c r="P142" s="474">
        <v>0</v>
      </c>
      <c r="Q142" s="474">
        <v>0</v>
      </c>
      <c r="R142" s="474">
        <v>0</v>
      </c>
      <c r="S142" s="474">
        <v>0</v>
      </c>
      <c r="T142" s="474"/>
      <c r="AI142" s="474"/>
      <c r="AJ142" s="474"/>
      <c r="AM142" s="474"/>
      <c r="AU142" s="474"/>
      <c r="BD142" s="474"/>
      <c r="BL142" s="474"/>
      <c r="BT142" s="474"/>
      <c r="CB142" s="474"/>
      <c r="CJ142" s="474"/>
      <c r="CL142" s="474"/>
      <c r="CR142" s="474"/>
    </row>
    <row r="143" spans="1:96" s="475" customFormat="1" ht="12.75" customHeight="1" x14ac:dyDescent="0.2">
      <c r="A143" s="864" t="s">
        <v>1046</v>
      </c>
      <c r="B143" s="864" t="s">
        <v>1181</v>
      </c>
      <c r="C143" s="477" t="s">
        <v>1432</v>
      </c>
      <c r="D143" s="478" t="s">
        <v>1433</v>
      </c>
      <c r="E143" s="474">
        <v>0</v>
      </c>
      <c r="F143" s="474">
        <v>0</v>
      </c>
      <c r="G143" s="474">
        <v>0</v>
      </c>
      <c r="H143" s="474">
        <v>0</v>
      </c>
      <c r="I143" s="474">
        <v>0</v>
      </c>
      <c r="J143" s="474">
        <v>0</v>
      </c>
      <c r="K143" s="474">
        <v>0</v>
      </c>
      <c r="L143" s="474">
        <v>0</v>
      </c>
      <c r="M143" s="474">
        <v>0</v>
      </c>
      <c r="N143" s="474">
        <v>0</v>
      </c>
      <c r="O143" s="474">
        <v>0</v>
      </c>
      <c r="P143" s="474">
        <v>0</v>
      </c>
      <c r="Q143" s="474">
        <v>0</v>
      </c>
      <c r="R143" s="474">
        <v>0</v>
      </c>
      <c r="S143" s="474">
        <v>0</v>
      </c>
      <c r="T143" s="474"/>
      <c r="AI143" s="474"/>
      <c r="AJ143" s="474"/>
      <c r="AM143" s="474"/>
      <c r="AU143" s="474"/>
      <c r="BD143" s="474"/>
      <c r="BL143" s="474"/>
      <c r="BT143" s="474"/>
      <c r="CB143" s="474"/>
      <c r="CJ143" s="474"/>
      <c r="CL143" s="474"/>
      <c r="CR143" s="474"/>
    </row>
    <row r="144" spans="1:96" s="475" customFormat="1" ht="12.75" customHeight="1" x14ac:dyDescent="0.2">
      <c r="A144" s="864" t="s">
        <v>1046</v>
      </c>
      <c r="B144" s="864" t="s">
        <v>1181</v>
      </c>
      <c r="C144" s="477" t="s">
        <v>1434</v>
      </c>
      <c r="D144" s="478" t="s">
        <v>1435</v>
      </c>
      <c r="E144" s="474">
        <v>-7.8009510000000004</v>
      </c>
      <c r="F144" s="474">
        <v>-5.4445420000000002</v>
      </c>
      <c r="G144" s="474">
        <v>-5.9333109999999998</v>
      </c>
      <c r="H144" s="474">
        <v>-8.9339899999999997</v>
      </c>
      <c r="I144" s="474">
        <v>-5.1234349999999997</v>
      </c>
      <c r="J144" s="474">
        <v>-5.9198019999999998</v>
      </c>
      <c r="K144" s="474">
        <v>-6.2286440000000001</v>
      </c>
      <c r="L144" s="474">
        <v>-6.5397400000000001</v>
      </c>
      <c r="M144" s="474">
        <v>-5.6562400000000004</v>
      </c>
      <c r="N144" s="474">
        <v>-8.1035360000000001</v>
      </c>
      <c r="O144" s="474">
        <v>-6.1099709999999998</v>
      </c>
      <c r="P144" s="474">
        <v>-6.5947040000000001</v>
      </c>
      <c r="Q144" s="474">
        <v>-9.9184629999999991</v>
      </c>
      <c r="R144" s="474">
        <v>-8.3830190000000009</v>
      </c>
      <c r="S144" s="474">
        <v>-10.946676</v>
      </c>
      <c r="T144" s="474"/>
      <c r="AI144" s="474"/>
      <c r="AJ144" s="474"/>
      <c r="AM144" s="474"/>
      <c r="AU144" s="474"/>
      <c r="BD144" s="474"/>
      <c r="BL144" s="474"/>
      <c r="BT144" s="474"/>
      <c r="CB144" s="474"/>
      <c r="CJ144" s="474"/>
      <c r="CL144" s="474"/>
      <c r="CR144" s="474"/>
    </row>
    <row r="145" spans="1:96" s="475" customFormat="1" ht="12.75" customHeight="1" x14ac:dyDescent="0.2">
      <c r="A145" s="864" t="s">
        <v>1046</v>
      </c>
      <c r="B145" s="864" t="s">
        <v>1181</v>
      </c>
      <c r="C145" s="477" t="s">
        <v>1436</v>
      </c>
      <c r="D145" s="478" t="s">
        <v>1437</v>
      </c>
      <c r="E145" s="474">
        <v>0</v>
      </c>
      <c r="F145" s="474">
        <v>0</v>
      </c>
      <c r="G145" s="474">
        <v>0</v>
      </c>
      <c r="H145" s="474">
        <v>0</v>
      </c>
      <c r="I145" s="474">
        <v>0</v>
      </c>
      <c r="J145" s="474">
        <v>0</v>
      </c>
      <c r="K145" s="474">
        <v>0</v>
      </c>
      <c r="L145" s="474">
        <v>0</v>
      </c>
      <c r="M145" s="474">
        <v>0</v>
      </c>
      <c r="N145" s="474">
        <v>0</v>
      </c>
      <c r="O145" s="474">
        <v>0</v>
      </c>
      <c r="P145" s="474">
        <v>0</v>
      </c>
      <c r="Q145" s="474">
        <v>0</v>
      </c>
      <c r="R145" s="474">
        <v>0</v>
      </c>
      <c r="S145" s="474">
        <v>0</v>
      </c>
      <c r="T145" s="474"/>
      <c r="AI145" s="474"/>
      <c r="AJ145" s="474"/>
      <c r="AM145" s="474"/>
      <c r="AU145" s="474"/>
      <c r="BD145" s="474"/>
      <c r="BL145" s="474"/>
      <c r="BT145" s="474"/>
      <c r="CB145" s="474"/>
      <c r="CJ145" s="474"/>
      <c r="CL145" s="474"/>
      <c r="CR145" s="474"/>
    </row>
    <row r="146" spans="1:96" s="475" customFormat="1" ht="12.75" hidden="1" customHeight="1" x14ac:dyDescent="0.2">
      <c r="A146" s="864" t="s">
        <v>1181</v>
      </c>
      <c r="B146" s="864" t="s">
        <v>1181</v>
      </c>
      <c r="C146" s="477" t="s">
        <v>1438</v>
      </c>
      <c r="D146" s="478" t="s">
        <v>1439</v>
      </c>
      <c r="E146" s="474">
        <v>0</v>
      </c>
      <c r="F146" s="474">
        <v>0</v>
      </c>
      <c r="G146" s="474">
        <v>0</v>
      </c>
      <c r="H146" s="474">
        <v>0</v>
      </c>
      <c r="I146" s="474">
        <v>0</v>
      </c>
      <c r="J146" s="474">
        <v>0</v>
      </c>
      <c r="K146" s="474">
        <v>0</v>
      </c>
      <c r="L146" s="474">
        <v>0</v>
      </c>
      <c r="M146" s="474">
        <v>0</v>
      </c>
      <c r="N146" s="474">
        <v>0</v>
      </c>
      <c r="O146" s="474">
        <v>0</v>
      </c>
      <c r="P146" s="474">
        <v>0</v>
      </c>
      <c r="Q146" s="474">
        <v>0</v>
      </c>
      <c r="R146" s="474">
        <v>0</v>
      </c>
      <c r="S146" s="474">
        <v>0</v>
      </c>
      <c r="T146" s="474"/>
      <c r="AI146" s="474"/>
      <c r="AJ146" s="474"/>
      <c r="AM146" s="474"/>
      <c r="AU146" s="474"/>
      <c r="BD146" s="474"/>
      <c r="BL146" s="474"/>
      <c r="BT146" s="474"/>
      <c r="CB146" s="474"/>
      <c r="CJ146" s="474"/>
      <c r="CR146" s="474"/>
    </row>
    <row r="147" spans="1:96" s="475" customFormat="1" ht="12.75" customHeight="1" x14ac:dyDescent="0.2">
      <c r="A147" s="864" t="s">
        <v>1046</v>
      </c>
      <c r="B147" s="864" t="s">
        <v>1181</v>
      </c>
      <c r="C147" s="477" t="s">
        <v>1440</v>
      </c>
      <c r="D147" s="478" t="s">
        <v>1441</v>
      </c>
      <c r="E147" s="474">
        <v>-0.41142400000000001</v>
      </c>
      <c r="F147" s="474">
        <v>-0.27436300000000002</v>
      </c>
      <c r="G147" s="474">
        <v>-0.33842899999999998</v>
      </c>
      <c r="H147" s="474">
        <v>-0.27583600000000003</v>
      </c>
      <c r="I147" s="474">
        <v>-0.24196300000000001</v>
      </c>
      <c r="J147" s="474">
        <v>-0.308116</v>
      </c>
      <c r="K147" s="474">
        <v>-0.352107</v>
      </c>
      <c r="L147" s="474">
        <v>-0.32994099999999998</v>
      </c>
      <c r="M147" s="474">
        <v>-0.34560800000000003</v>
      </c>
      <c r="N147" s="474">
        <v>-0.43354999999999999</v>
      </c>
      <c r="O147" s="474">
        <v>5.3319999999999999E-2</v>
      </c>
      <c r="P147" s="474">
        <v>-0.28537200000000001</v>
      </c>
      <c r="Q147" s="474">
        <v>-0.37121799999999999</v>
      </c>
      <c r="R147" s="474">
        <v>-0.75065999999999999</v>
      </c>
      <c r="S147" s="474">
        <v>-0.54110800000000003</v>
      </c>
      <c r="T147" s="474"/>
      <c r="V147" s="487"/>
      <c r="W147" s="487"/>
      <c r="X147" s="487"/>
      <c r="Y147" s="487"/>
      <c r="Z147" s="487"/>
      <c r="AA147" s="487"/>
      <c r="AB147" s="487"/>
      <c r="AC147" s="487"/>
      <c r="AD147" s="487"/>
      <c r="AE147" s="487"/>
      <c r="AF147" s="487"/>
      <c r="AG147" s="487"/>
      <c r="AH147" s="487"/>
      <c r="AI147" s="474"/>
      <c r="AJ147" s="474"/>
      <c r="AK147" s="487"/>
      <c r="AL147" s="487"/>
      <c r="AM147" s="474"/>
      <c r="AU147" s="474"/>
      <c r="BD147" s="474"/>
      <c r="BL147" s="474"/>
      <c r="BT147" s="474"/>
      <c r="CB147" s="474"/>
      <c r="CJ147" s="474"/>
      <c r="CL147" s="487"/>
      <c r="CR147" s="474"/>
    </row>
    <row r="148" spans="1:96" s="475" customFormat="1" ht="12.75" hidden="1" customHeight="1" x14ac:dyDescent="0.2">
      <c r="A148" s="864" t="s">
        <v>1181</v>
      </c>
      <c r="B148" s="864" t="s">
        <v>1181</v>
      </c>
      <c r="C148" s="477" t="s">
        <v>1442</v>
      </c>
      <c r="D148" s="478" t="s">
        <v>1443</v>
      </c>
      <c r="E148" s="474">
        <v>0</v>
      </c>
      <c r="F148" s="474">
        <v>0</v>
      </c>
      <c r="G148" s="474">
        <v>0</v>
      </c>
      <c r="H148" s="474">
        <v>0</v>
      </c>
      <c r="I148" s="474">
        <v>0</v>
      </c>
      <c r="J148" s="474">
        <v>0</v>
      </c>
      <c r="K148" s="474">
        <v>0</v>
      </c>
      <c r="L148" s="474">
        <v>0</v>
      </c>
      <c r="M148" s="474">
        <v>0</v>
      </c>
      <c r="N148" s="474">
        <v>0</v>
      </c>
      <c r="O148" s="474">
        <v>0</v>
      </c>
      <c r="P148" s="474">
        <v>0</v>
      </c>
      <c r="Q148" s="474">
        <v>0</v>
      </c>
      <c r="R148" s="474">
        <v>0</v>
      </c>
      <c r="S148" s="474">
        <v>0</v>
      </c>
      <c r="T148" s="474"/>
      <c r="AI148" s="474"/>
      <c r="AJ148" s="474"/>
      <c r="AM148" s="474"/>
      <c r="AU148" s="474"/>
      <c r="BD148" s="474"/>
      <c r="BL148" s="474"/>
      <c r="BT148" s="474"/>
      <c r="CB148" s="474"/>
      <c r="CJ148" s="474"/>
      <c r="CL148" s="474"/>
      <c r="CR148" s="474"/>
    </row>
    <row r="149" spans="1:96" s="475" customFormat="1" ht="12.75" hidden="1" customHeight="1" x14ac:dyDescent="0.2">
      <c r="A149" s="864" t="s">
        <v>1181</v>
      </c>
      <c r="B149" s="864" t="s">
        <v>1181</v>
      </c>
      <c r="C149" s="477" t="s">
        <v>1444</v>
      </c>
      <c r="D149" s="478" t="s">
        <v>1445</v>
      </c>
      <c r="E149" s="474">
        <v>0</v>
      </c>
      <c r="F149" s="474">
        <v>0</v>
      </c>
      <c r="G149" s="474">
        <v>0</v>
      </c>
      <c r="H149" s="474">
        <v>0</v>
      </c>
      <c r="I149" s="474">
        <v>0</v>
      </c>
      <c r="J149" s="474">
        <v>0</v>
      </c>
      <c r="K149" s="474">
        <v>0</v>
      </c>
      <c r="L149" s="474">
        <v>0</v>
      </c>
      <c r="M149" s="474">
        <v>0</v>
      </c>
      <c r="N149" s="474">
        <v>0</v>
      </c>
      <c r="O149" s="474">
        <v>0</v>
      </c>
      <c r="P149" s="474">
        <v>0</v>
      </c>
      <c r="Q149" s="474">
        <v>0</v>
      </c>
      <c r="R149" s="474">
        <v>0</v>
      </c>
      <c r="S149" s="474">
        <v>0</v>
      </c>
      <c r="T149" s="474"/>
      <c r="AI149" s="474"/>
      <c r="AJ149" s="474"/>
      <c r="AM149" s="474"/>
      <c r="AU149" s="474"/>
      <c r="BD149" s="474"/>
      <c r="BL149" s="474"/>
      <c r="BT149" s="474"/>
      <c r="CB149" s="474"/>
      <c r="CJ149" s="474"/>
      <c r="CL149" s="474"/>
      <c r="CR149" s="474"/>
    </row>
    <row r="150" spans="1:96" s="475" customFormat="1" ht="12.75" hidden="1" customHeight="1" x14ac:dyDescent="0.2">
      <c r="A150" s="864" t="s">
        <v>1181</v>
      </c>
      <c r="B150" s="864" t="s">
        <v>1181</v>
      </c>
      <c r="C150" s="477" t="s">
        <v>1446</v>
      </c>
      <c r="D150" s="478" t="s">
        <v>1447</v>
      </c>
      <c r="E150" s="474">
        <v>0</v>
      </c>
      <c r="F150" s="474">
        <v>0</v>
      </c>
      <c r="G150" s="474">
        <v>0</v>
      </c>
      <c r="H150" s="474">
        <v>0</v>
      </c>
      <c r="I150" s="474">
        <v>0</v>
      </c>
      <c r="J150" s="474">
        <v>0</v>
      </c>
      <c r="K150" s="474">
        <v>0</v>
      </c>
      <c r="L150" s="474">
        <v>0</v>
      </c>
      <c r="M150" s="474">
        <v>0</v>
      </c>
      <c r="N150" s="474">
        <v>0</v>
      </c>
      <c r="O150" s="474">
        <v>0</v>
      </c>
      <c r="P150" s="474">
        <v>0</v>
      </c>
      <c r="Q150" s="474">
        <v>0</v>
      </c>
      <c r="R150" s="474">
        <v>0</v>
      </c>
      <c r="S150" s="474">
        <v>0</v>
      </c>
      <c r="T150" s="474"/>
      <c r="AI150" s="474"/>
      <c r="AJ150" s="474"/>
      <c r="AM150" s="474"/>
      <c r="AU150" s="474"/>
      <c r="BD150" s="474"/>
      <c r="BL150" s="474"/>
      <c r="BT150" s="474"/>
      <c r="CB150" s="474"/>
      <c r="CJ150" s="474"/>
      <c r="CL150" s="474"/>
      <c r="CR150" s="474"/>
    </row>
    <row r="151" spans="1:96" s="475" customFormat="1" ht="12.75" hidden="1" customHeight="1" x14ac:dyDescent="0.2">
      <c r="A151" s="864" t="s">
        <v>1181</v>
      </c>
      <c r="B151" s="864" t="s">
        <v>1175</v>
      </c>
      <c r="C151" s="477" t="s">
        <v>1448</v>
      </c>
      <c r="D151" s="481" t="s">
        <v>1449</v>
      </c>
      <c r="E151" s="474">
        <v>0</v>
      </c>
      <c r="F151" s="474">
        <v>0</v>
      </c>
      <c r="G151" s="474">
        <v>0</v>
      </c>
      <c r="H151" s="474">
        <v>0</v>
      </c>
      <c r="I151" s="474">
        <v>0</v>
      </c>
      <c r="J151" s="474">
        <v>0</v>
      </c>
      <c r="K151" s="474">
        <v>0</v>
      </c>
      <c r="L151" s="474">
        <v>0</v>
      </c>
      <c r="M151" s="474">
        <v>0</v>
      </c>
      <c r="N151" s="474">
        <v>0</v>
      </c>
      <c r="O151" s="474">
        <v>0</v>
      </c>
      <c r="P151" s="474">
        <v>0</v>
      </c>
      <c r="Q151" s="474">
        <v>0</v>
      </c>
      <c r="R151" s="474">
        <v>0</v>
      </c>
      <c r="S151" s="474">
        <v>0</v>
      </c>
      <c r="T151" s="474"/>
      <c r="AI151" s="474"/>
      <c r="AJ151" s="474"/>
      <c r="AM151" s="474"/>
      <c r="AU151" s="474"/>
      <c r="BD151" s="474"/>
      <c r="BL151" s="474"/>
      <c r="BT151" s="474"/>
      <c r="CB151" s="474"/>
      <c r="CJ151" s="474"/>
      <c r="CR151" s="474"/>
    </row>
    <row r="152" spans="1:96" s="475" customFormat="1" ht="12.75" customHeight="1" x14ac:dyDescent="0.2">
      <c r="A152" s="864" t="s">
        <v>1046</v>
      </c>
      <c r="B152" s="864" t="s">
        <v>1175</v>
      </c>
      <c r="C152" s="477" t="s">
        <v>1450</v>
      </c>
      <c r="D152" s="481" t="s">
        <v>139</v>
      </c>
      <c r="E152" s="474">
        <v>-0.83459300000000003</v>
      </c>
      <c r="F152" s="474">
        <v>-0.93169800000000003</v>
      </c>
      <c r="G152" s="474">
        <v>-0.917713</v>
      </c>
      <c r="H152" s="474">
        <v>-0.90008600000000005</v>
      </c>
      <c r="I152" s="474">
        <v>-1.3188089999999999</v>
      </c>
      <c r="J152" s="474">
        <v>-0.89668599999999998</v>
      </c>
      <c r="K152" s="474">
        <v>-0.89284200000000002</v>
      </c>
      <c r="L152" s="474">
        <v>-1.422706</v>
      </c>
      <c r="M152" s="474">
        <v>-1.431816</v>
      </c>
      <c r="N152" s="474">
        <v>-1.172736</v>
      </c>
      <c r="O152" s="474">
        <v>-0.74957099999999999</v>
      </c>
      <c r="P152" s="474">
        <v>-0.73311400000000004</v>
      </c>
      <c r="Q152" s="474">
        <v>-0.76325100000000001</v>
      </c>
      <c r="R152" s="474">
        <v>-0.64116499999999998</v>
      </c>
      <c r="S152" s="474">
        <v>-0.63976699999999997</v>
      </c>
      <c r="T152" s="474"/>
      <c r="AI152" s="474"/>
      <c r="AJ152" s="474"/>
      <c r="AM152" s="474"/>
      <c r="AU152" s="474"/>
      <c r="BD152" s="474"/>
      <c r="BL152" s="474"/>
      <c r="BT152" s="474"/>
      <c r="CB152" s="474"/>
      <c r="CJ152" s="474"/>
      <c r="CR152" s="474"/>
    </row>
    <row r="153" spans="1:96" s="475" customFormat="1" ht="12.75" customHeight="1" x14ac:dyDescent="0.2">
      <c r="A153" s="864" t="s">
        <v>1046</v>
      </c>
      <c r="B153" s="864" t="s">
        <v>1181</v>
      </c>
      <c r="C153" s="477" t="s">
        <v>1451</v>
      </c>
      <c r="D153" s="873" t="s">
        <v>1452</v>
      </c>
      <c r="E153" s="474">
        <v>-0.83459300000000003</v>
      </c>
      <c r="F153" s="474">
        <v>-0.93169800000000003</v>
      </c>
      <c r="G153" s="474">
        <v>-0.917713</v>
      </c>
      <c r="H153" s="474">
        <v>-0.90008600000000005</v>
      </c>
      <c r="I153" s="474">
        <v>-1.3188089999999999</v>
      </c>
      <c r="J153" s="474">
        <v>-0.89668599999999998</v>
      </c>
      <c r="K153" s="474">
        <v>-0.89284200000000002</v>
      </c>
      <c r="L153" s="474">
        <v>-1.422706</v>
      </c>
      <c r="M153" s="474">
        <v>-1.431816</v>
      </c>
      <c r="N153" s="474">
        <v>-1.172736</v>
      </c>
      <c r="O153" s="474">
        <v>-0.74957099999999999</v>
      </c>
      <c r="P153" s="474">
        <v>-0.73311400000000004</v>
      </c>
      <c r="Q153" s="474">
        <v>-0.76325100000000001</v>
      </c>
      <c r="R153" s="474">
        <v>-0.64116499999999998</v>
      </c>
      <c r="S153" s="474">
        <v>-0.63976699999999997</v>
      </c>
      <c r="T153" s="474"/>
      <c r="AI153" s="474"/>
      <c r="AJ153" s="474"/>
      <c r="AM153" s="474"/>
      <c r="AU153" s="474"/>
      <c r="BD153" s="474"/>
      <c r="BL153" s="474"/>
      <c r="BT153" s="474"/>
      <c r="CB153" s="474"/>
      <c r="CJ153" s="474"/>
      <c r="CL153" s="474"/>
      <c r="CR153" s="474"/>
    </row>
    <row r="154" spans="1:96" s="475" customFormat="1" ht="12.75" hidden="1" customHeight="1" x14ac:dyDescent="0.2">
      <c r="A154" s="864" t="s">
        <v>1181</v>
      </c>
      <c r="B154" s="864" t="s">
        <v>1181</v>
      </c>
      <c r="C154" s="477" t="s">
        <v>1453</v>
      </c>
      <c r="D154" s="478" t="s">
        <v>1454</v>
      </c>
      <c r="E154" s="474">
        <v>0</v>
      </c>
      <c r="F154" s="474">
        <v>0</v>
      </c>
      <c r="G154" s="474">
        <v>0</v>
      </c>
      <c r="H154" s="474">
        <v>0</v>
      </c>
      <c r="I154" s="474">
        <v>0</v>
      </c>
      <c r="J154" s="474">
        <v>0</v>
      </c>
      <c r="K154" s="474">
        <v>0</v>
      </c>
      <c r="L154" s="474">
        <v>0</v>
      </c>
      <c r="M154" s="474">
        <v>0</v>
      </c>
      <c r="N154" s="474">
        <v>0</v>
      </c>
      <c r="O154" s="474">
        <v>0</v>
      </c>
      <c r="P154" s="474">
        <v>0</v>
      </c>
      <c r="Q154" s="474">
        <v>0</v>
      </c>
      <c r="R154" s="474">
        <v>0</v>
      </c>
      <c r="S154" s="474">
        <v>0</v>
      </c>
      <c r="T154" s="474"/>
      <c r="AI154" s="474"/>
      <c r="AJ154" s="474"/>
      <c r="AM154" s="474"/>
      <c r="AU154" s="474"/>
      <c r="BD154" s="474"/>
      <c r="BL154" s="474"/>
      <c r="BT154" s="474"/>
      <c r="CB154" s="474"/>
      <c r="CJ154" s="474"/>
      <c r="CL154" s="474"/>
      <c r="CR154" s="474"/>
    </row>
    <row r="155" spans="1:96" s="475" customFormat="1" ht="12.75" hidden="1" customHeight="1" x14ac:dyDescent="0.2">
      <c r="A155" s="864" t="s">
        <v>1181</v>
      </c>
      <c r="B155" s="864" t="s">
        <v>1181</v>
      </c>
      <c r="C155" s="477" t="s">
        <v>1455</v>
      </c>
      <c r="D155" s="478" t="s">
        <v>1456</v>
      </c>
      <c r="E155" s="474">
        <v>0</v>
      </c>
      <c r="F155" s="474">
        <v>0</v>
      </c>
      <c r="G155" s="474">
        <v>0</v>
      </c>
      <c r="H155" s="474">
        <v>0</v>
      </c>
      <c r="I155" s="474">
        <v>0</v>
      </c>
      <c r="J155" s="474">
        <v>0</v>
      </c>
      <c r="K155" s="474">
        <v>0</v>
      </c>
      <c r="L155" s="474">
        <v>0</v>
      </c>
      <c r="M155" s="474">
        <v>0</v>
      </c>
      <c r="N155" s="474">
        <v>0</v>
      </c>
      <c r="O155" s="474">
        <v>0</v>
      </c>
      <c r="P155" s="474">
        <v>0</v>
      </c>
      <c r="Q155" s="474">
        <v>0</v>
      </c>
      <c r="R155" s="474">
        <v>0</v>
      </c>
      <c r="S155" s="474">
        <v>0</v>
      </c>
      <c r="T155" s="474"/>
      <c r="AI155" s="474"/>
      <c r="AJ155" s="474"/>
      <c r="AM155" s="474"/>
      <c r="AU155" s="474"/>
      <c r="BD155" s="474"/>
      <c r="BL155" s="474"/>
      <c r="BT155" s="474"/>
      <c r="CB155" s="474"/>
      <c r="CJ155" s="474"/>
      <c r="CL155" s="474"/>
      <c r="CR155" s="474"/>
    </row>
    <row r="156" spans="1:96" s="475" customFormat="1" ht="12.75" customHeight="1" x14ac:dyDescent="0.2">
      <c r="A156" s="864" t="s">
        <v>1046</v>
      </c>
      <c r="B156" s="864" t="s">
        <v>1175</v>
      </c>
      <c r="C156" s="477" t="s">
        <v>1457</v>
      </c>
      <c r="D156" s="481" t="s">
        <v>1458</v>
      </c>
      <c r="E156" s="474">
        <v>-3.0849760000000002</v>
      </c>
      <c r="F156" s="474">
        <v>-2.5984789999999998</v>
      </c>
      <c r="G156" s="474">
        <v>-4.0172319999999999</v>
      </c>
      <c r="H156" s="474">
        <v>-7.8646029999999998</v>
      </c>
      <c r="I156" s="474">
        <v>-7.0253319999999997</v>
      </c>
      <c r="J156" s="474">
        <v>-8.6726890000000001</v>
      </c>
      <c r="K156" s="474">
        <v>-7.0214780000000001</v>
      </c>
      <c r="L156" s="474">
        <v>-6.7582900000000006</v>
      </c>
      <c r="M156" s="474">
        <v>-9.3711020000000005</v>
      </c>
      <c r="N156" s="474">
        <v>-8.602879999999999</v>
      </c>
      <c r="O156" s="474">
        <v>-6.1987580000000007</v>
      </c>
      <c r="P156" s="474">
        <v>-10.435528</v>
      </c>
      <c r="Q156" s="474">
        <v>-11.899349000000001</v>
      </c>
      <c r="R156" s="474">
        <v>-15.519254</v>
      </c>
      <c r="S156" s="474">
        <v>-13.739000000000001</v>
      </c>
      <c r="T156" s="474"/>
      <c r="AI156" s="474"/>
      <c r="AJ156" s="474"/>
      <c r="AM156" s="474"/>
      <c r="AU156" s="474"/>
      <c r="BD156" s="474"/>
      <c r="BL156" s="474"/>
      <c r="BT156" s="474"/>
      <c r="CB156" s="474"/>
      <c r="CJ156" s="474"/>
      <c r="CL156" s="474"/>
      <c r="CR156" s="474"/>
    </row>
    <row r="157" spans="1:96" s="475" customFormat="1" ht="12.75" customHeight="1" x14ac:dyDescent="0.2">
      <c r="A157" s="864" t="s">
        <v>1046</v>
      </c>
      <c r="B157" s="864" t="s">
        <v>1175</v>
      </c>
      <c r="C157" s="477" t="s">
        <v>1459</v>
      </c>
      <c r="D157" s="872" t="s">
        <v>1460</v>
      </c>
      <c r="E157" s="474">
        <v>-3.0849760000000002</v>
      </c>
      <c r="F157" s="474">
        <v>-2.5984789999999998</v>
      </c>
      <c r="G157" s="474">
        <v>-4.0172319999999999</v>
      </c>
      <c r="H157" s="474">
        <v>-7.8646029999999998</v>
      </c>
      <c r="I157" s="474">
        <v>-7.0253319999999997</v>
      </c>
      <c r="J157" s="474">
        <v>-8.6726890000000001</v>
      </c>
      <c r="K157" s="474">
        <v>-7.0214780000000001</v>
      </c>
      <c r="L157" s="474">
        <v>-6.7582900000000006</v>
      </c>
      <c r="M157" s="474">
        <v>-9.3711020000000005</v>
      </c>
      <c r="N157" s="474">
        <v>-8.602879999999999</v>
      </c>
      <c r="O157" s="474">
        <v>-6.1987580000000007</v>
      </c>
      <c r="P157" s="474">
        <v>-10.435528</v>
      </c>
      <c r="Q157" s="474">
        <v>-11.899349000000001</v>
      </c>
      <c r="R157" s="474">
        <v>-15.519254</v>
      </c>
      <c r="S157" s="474">
        <v>-13.739000000000001</v>
      </c>
      <c r="T157" s="474"/>
      <c r="AI157" s="474"/>
      <c r="AJ157" s="474"/>
      <c r="AM157" s="474"/>
      <c r="AU157" s="474"/>
      <c r="BD157" s="474"/>
      <c r="BL157" s="474"/>
      <c r="BT157" s="474"/>
      <c r="CB157" s="474"/>
      <c r="CJ157" s="474"/>
      <c r="CL157" s="474"/>
      <c r="CR157" s="474"/>
    </row>
    <row r="158" spans="1:96" s="475" customFormat="1" ht="12.75" customHeight="1" x14ac:dyDescent="0.2">
      <c r="A158" s="864" t="s">
        <v>1046</v>
      </c>
      <c r="B158" s="864" t="s">
        <v>1175</v>
      </c>
      <c r="C158" s="477" t="s">
        <v>1461</v>
      </c>
      <c r="D158" s="874" t="s">
        <v>1462</v>
      </c>
      <c r="E158" s="474">
        <v>-3.0849760000000002</v>
      </c>
      <c r="F158" s="474">
        <v>-2.5984789999999998</v>
      </c>
      <c r="G158" s="474">
        <v>-4.0172319999999999</v>
      </c>
      <c r="H158" s="474">
        <v>-7.8646029999999998</v>
      </c>
      <c r="I158" s="474">
        <v>-7.0253319999999997</v>
      </c>
      <c r="J158" s="474">
        <v>-8.6726890000000001</v>
      </c>
      <c r="K158" s="474">
        <v>-7.0214780000000001</v>
      </c>
      <c r="L158" s="474">
        <v>-6.7582900000000006</v>
      </c>
      <c r="M158" s="474">
        <v>-9.3711020000000005</v>
      </c>
      <c r="N158" s="474">
        <v>-8.602879999999999</v>
      </c>
      <c r="O158" s="474">
        <v>-6.1987580000000007</v>
      </c>
      <c r="P158" s="474">
        <v>-10.435528</v>
      </c>
      <c r="Q158" s="474">
        <v>-11.899349000000001</v>
      </c>
      <c r="R158" s="474">
        <v>-15.519254</v>
      </c>
      <c r="S158" s="474">
        <v>-13.739000000000001</v>
      </c>
      <c r="T158" s="474"/>
      <c r="AI158" s="474"/>
      <c r="AJ158" s="474"/>
      <c r="AM158" s="474"/>
      <c r="AU158" s="474"/>
      <c r="BD158" s="474"/>
      <c r="BL158" s="474"/>
      <c r="BT158" s="474"/>
      <c r="CB158" s="474"/>
      <c r="CJ158" s="474"/>
      <c r="CL158" s="474"/>
      <c r="CR158" s="474"/>
    </row>
    <row r="159" spans="1:96" s="475" customFormat="1" ht="12.75" customHeight="1" x14ac:dyDescent="0.2">
      <c r="A159" s="864" t="s">
        <v>1046</v>
      </c>
      <c r="B159" s="864" t="s">
        <v>1181</v>
      </c>
      <c r="C159" s="477" t="s">
        <v>1463</v>
      </c>
      <c r="D159" s="868" t="s">
        <v>1464</v>
      </c>
      <c r="E159" s="474">
        <v>-0.9</v>
      </c>
      <c r="F159" s="474">
        <v>-0.84460000000000002</v>
      </c>
      <c r="G159" s="474">
        <v>-0.9</v>
      </c>
      <c r="H159" s="474">
        <v>-1.2</v>
      </c>
      <c r="I159" s="474">
        <v>-1.092185</v>
      </c>
      <c r="J159" s="474">
        <v>-0.997</v>
      </c>
      <c r="K159" s="474">
        <v>-1.3400019999999999</v>
      </c>
      <c r="L159" s="474">
        <v>-1.2456</v>
      </c>
      <c r="M159" s="474">
        <v>-1.2</v>
      </c>
      <c r="N159" s="474">
        <v>-1.1903999999999999</v>
      </c>
      <c r="O159" s="474">
        <v>-1.4104000000000001</v>
      </c>
      <c r="P159" s="474">
        <v>-1.7202720000000002</v>
      </c>
      <c r="Q159" s="474">
        <v>-3.3522539999999998</v>
      </c>
      <c r="R159" s="474">
        <v>-3.206</v>
      </c>
      <c r="S159" s="474">
        <v>-4.4740000000000002</v>
      </c>
      <c r="T159" s="474"/>
      <c r="AI159" s="474"/>
      <c r="AJ159" s="474"/>
      <c r="AM159" s="474"/>
      <c r="AU159" s="474"/>
      <c r="BD159" s="474"/>
      <c r="BL159" s="474"/>
      <c r="BT159" s="474"/>
      <c r="CB159" s="474"/>
      <c r="CJ159" s="474"/>
      <c r="CL159" s="474"/>
      <c r="CR159" s="474"/>
    </row>
    <row r="160" spans="1:96" s="475" customFormat="1" ht="12.75" customHeight="1" x14ac:dyDescent="0.2">
      <c r="A160" s="864" t="s">
        <v>1046</v>
      </c>
      <c r="B160" s="864" t="s">
        <v>1181</v>
      </c>
      <c r="C160" s="477" t="s">
        <v>1465</v>
      </c>
      <c r="D160" s="868" t="s">
        <v>1466</v>
      </c>
      <c r="E160" s="474">
        <v>-0.15457199999999999</v>
      </c>
      <c r="F160" s="474">
        <v>-0.235265</v>
      </c>
      <c r="G160" s="474">
        <v>-0.22593099999999999</v>
      </c>
      <c r="H160" s="474">
        <v>-0.395125</v>
      </c>
      <c r="I160" s="474">
        <v>-0.48941299999999999</v>
      </c>
      <c r="J160" s="474">
        <v>-0.34599999999999997</v>
      </c>
      <c r="K160" s="474">
        <v>-0.31809900000000002</v>
      </c>
      <c r="L160" s="474">
        <v>-0.124431</v>
      </c>
      <c r="M160" s="474">
        <v>-8.9098999999999998E-2</v>
      </c>
      <c r="N160" s="474">
        <v>0</v>
      </c>
      <c r="O160" s="474">
        <v>0</v>
      </c>
      <c r="P160" s="474">
        <v>0</v>
      </c>
      <c r="Q160" s="474">
        <v>0</v>
      </c>
      <c r="R160" s="474">
        <v>0</v>
      </c>
      <c r="S160" s="474">
        <v>-1.589</v>
      </c>
      <c r="T160" s="474"/>
      <c r="AI160" s="474"/>
      <c r="AJ160" s="474"/>
      <c r="AM160" s="474"/>
      <c r="AU160" s="474"/>
      <c r="BD160" s="474"/>
      <c r="BL160" s="474"/>
      <c r="BT160" s="474"/>
      <c r="CB160" s="474"/>
      <c r="CJ160" s="474"/>
      <c r="CL160" s="474"/>
      <c r="CR160" s="474"/>
    </row>
    <row r="161" spans="1:96" s="475" customFormat="1" ht="12.75" customHeight="1" x14ac:dyDescent="0.2">
      <c r="A161" s="864" t="s">
        <v>1046</v>
      </c>
      <c r="B161" s="864" t="s">
        <v>1181</v>
      </c>
      <c r="C161" s="477" t="s">
        <v>1467</v>
      </c>
      <c r="D161" s="868" t="s">
        <v>1468</v>
      </c>
      <c r="E161" s="474">
        <v>0</v>
      </c>
      <c r="F161" s="474">
        <v>0</v>
      </c>
      <c r="G161" s="474">
        <v>-0.42</v>
      </c>
      <c r="H161" s="474">
        <v>-0.87419999999999998</v>
      </c>
      <c r="I161" s="474">
        <v>-0.35561799999999999</v>
      </c>
      <c r="J161" s="474">
        <v>-1.1539269999999999</v>
      </c>
      <c r="K161" s="474">
        <v>-0.92620400000000003</v>
      </c>
      <c r="L161" s="474">
        <v>-0.86224199999999995</v>
      </c>
      <c r="M161" s="474">
        <v>-1.5646409999999999</v>
      </c>
      <c r="N161" s="474">
        <v>-1.0840620000000001</v>
      </c>
      <c r="O161" s="474">
        <v>-0.69440000000000002</v>
      </c>
      <c r="P161" s="474">
        <v>-0.55604799999999999</v>
      </c>
      <c r="Q161" s="474">
        <v>-2.4533999999999998</v>
      </c>
      <c r="R161" s="474">
        <v>-1.1408</v>
      </c>
      <c r="S161" s="474">
        <v>-0.29199999999999998</v>
      </c>
      <c r="T161" s="474"/>
      <c r="AI161" s="474"/>
      <c r="AJ161" s="474"/>
      <c r="AM161" s="474"/>
      <c r="AU161" s="474"/>
      <c r="BD161" s="474"/>
      <c r="BL161" s="474"/>
      <c r="BT161" s="474"/>
      <c r="CB161" s="474"/>
      <c r="CJ161" s="474"/>
      <c r="CL161" s="474"/>
      <c r="CR161" s="474"/>
    </row>
    <row r="162" spans="1:96" s="475" customFormat="1" ht="12.75" customHeight="1" x14ac:dyDescent="0.2">
      <c r="A162" s="864" t="s">
        <v>1046</v>
      </c>
      <c r="B162" s="864" t="s">
        <v>1181</v>
      </c>
      <c r="C162" s="477" t="s">
        <v>1469</v>
      </c>
      <c r="D162" s="868" t="s">
        <v>1470</v>
      </c>
      <c r="E162" s="474">
        <v>-0.76929199999999986</v>
      </c>
      <c r="F162" s="474">
        <v>-1.118614</v>
      </c>
      <c r="G162" s="474">
        <v>-2.0743010000000002</v>
      </c>
      <c r="H162" s="474">
        <v>-3.5356450000000001</v>
      </c>
      <c r="I162" s="474">
        <v>-3.0198990000000006</v>
      </c>
      <c r="J162" s="474">
        <v>-3.063612</v>
      </c>
      <c r="K162" s="474">
        <v>-1.5487820000000001</v>
      </c>
      <c r="L162" s="474">
        <v>-1.6</v>
      </c>
      <c r="M162" s="474">
        <v>-2.852455</v>
      </c>
      <c r="N162" s="474">
        <v>-1</v>
      </c>
      <c r="O162" s="474">
        <v>-1.8</v>
      </c>
      <c r="P162" s="474">
        <v>-2.6297640000000002</v>
      </c>
      <c r="Q162" s="474">
        <v>-1.3778600000000001</v>
      </c>
      <c r="R162" s="474">
        <v>-4.5413810000000003</v>
      </c>
      <c r="S162" s="474">
        <v>-1.546</v>
      </c>
      <c r="T162" s="474"/>
      <c r="AI162" s="474"/>
      <c r="AJ162" s="474"/>
      <c r="AM162" s="474"/>
      <c r="AU162" s="474"/>
      <c r="BD162" s="474"/>
      <c r="BL162" s="474"/>
      <c r="BT162" s="474"/>
      <c r="CB162" s="474"/>
      <c r="CJ162" s="474"/>
      <c r="CL162" s="474"/>
      <c r="CR162" s="474"/>
    </row>
    <row r="163" spans="1:96" s="475" customFormat="1" ht="12.75" customHeight="1" x14ac:dyDescent="0.2">
      <c r="A163" s="864" t="s">
        <v>1046</v>
      </c>
      <c r="B163" s="864" t="s">
        <v>1181</v>
      </c>
      <c r="C163" s="477" t="s">
        <v>1471</v>
      </c>
      <c r="D163" s="868" t="s">
        <v>1472</v>
      </c>
      <c r="E163" s="474">
        <v>-0.54511200000000015</v>
      </c>
      <c r="F163" s="474">
        <v>0</v>
      </c>
      <c r="G163" s="474">
        <v>0</v>
      </c>
      <c r="H163" s="474">
        <v>-8.4000000000000005E-2</v>
      </c>
      <c r="I163" s="474">
        <v>-0.12510000000000002</v>
      </c>
      <c r="J163" s="474">
        <v>-0.19589999999999996</v>
      </c>
      <c r="K163" s="474">
        <v>-0.38020000000000004</v>
      </c>
      <c r="L163" s="474">
        <v>-1.0643039999999999</v>
      </c>
      <c r="M163" s="474">
        <v>-0.87670000000000003</v>
      </c>
      <c r="N163" s="474">
        <v>-0.94659999999999989</v>
      </c>
      <c r="O163" s="474">
        <v>-9.5000000000000001E-2</v>
      </c>
      <c r="P163" s="474">
        <v>0</v>
      </c>
      <c r="Q163" s="474">
        <v>0</v>
      </c>
      <c r="R163" s="474">
        <v>-7.4399999999999994E-2</v>
      </c>
      <c r="S163" s="474">
        <v>-7.3999999999999996E-2</v>
      </c>
      <c r="T163" s="474"/>
      <c r="AI163" s="474"/>
      <c r="AJ163" s="474"/>
      <c r="AM163" s="474"/>
      <c r="AU163" s="474"/>
      <c r="BD163" s="474"/>
      <c r="BL163" s="474"/>
      <c r="BT163" s="474"/>
      <c r="CB163" s="474"/>
      <c r="CJ163" s="474"/>
      <c r="CL163" s="474"/>
      <c r="CR163" s="474"/>
    </row>
    <row r="164" spans="1:96" s="475" customFormat="1" ht="12.75" customHeight="1" x14ac:dyDescent="0.2">
      <c r="A164" s="864" t="s">
        <v>1046</v>
      </c>
      <c r="B164" s="864" t="s">
        <v>1181</v>
      </c>
      <c r="C164" s="477" t="s">
        <v>1473</v>
      </c>
      <c r="D164" s="868" t="s">
        <v>1474</v>
      </c>
      <c r="E164" s="474">
        <v>0</v>
      </c>
      <c r="F164" s="474">
        <v>0</v>
      </c>
      <c r="G164" s="474">
        <v>0</v>
      </c>
      <c r="H164" s="474">
        <v>0</v>
      </c>
      <c r="I164" s="474">
        <v>0</v>
      </c>
      <c r="J164" s="474">
        <v>-1</v>
      </c>
      <c r="K164" s="474">
        <v>-1.0402499999999999</v>
      </c>
      <c r="L164" s="474">
        <v>0</v>
      </c>
      <c r="M164" s="474">
        <v>-0.61899999999999999</v>
      </c>
      <c r="N164" s="474">
        <v>-1.248907</v>
      </c>
      <c r="O164" s="474">
        <v>-1.2E-2</v>
      </c>
      <c r="P164" s="474">
        <v>-1.863</v>
      </c>
      <c r="Q164" s="474">
        <v>-1.6444449999999999</v>
      </c>
      <c r="R164" s="474">
        <v>-2.1823999999999999</v>
      </c>
      <c r="S164" s="474">
        <v>-1.5</v>
      </c>
      <c r="T164" s="474"/>
      <c r="AI164" s="474"/>
      <c r="AJ164" s="474"/>
      <c r="AM164" s="474"/>
      <c r="AU164" s="474"/>
      <c r="BD164" s="474"/>
      <c r="BL164" s="474"/>
      <c r="BT164" s="474"/>
      <c r="CB164" s="474"/>
      <c r="CJ164" s="474"/>
      <c r="CL164" s="474"/>
      <c r="CR164" s="474"/>
    </row>
    <row r="165" spans="1:96" s="475" customFormat="1" ht="12.75" customHeight="1" x14ac:dyDescent="0.2">
      <c r="A165" s="864" t="s">
        <v>1046</v>
      </c>
      <c r="B165" s="864" t="s">
        <v>1181</v>
      </c>
      <c r="C165" s="477" t="s">
        <v>1475</v>
      </c>
      <c r="D165" s="868" t="s">
        <v>1476</v>
      </c>
      <c r="E165" s="474">
        <v>0</v>
      </c>
      <c r="F165" s="474">
        <v>0</v>
      </c>
      <c r="G165" s="474">
        <v>0</v>
      </c>
      <c r="H165" s="474">
        <v>-1.4675</v>
      </c>
      <c r="I165" s="474">
        <v>-1.0082</v>
      </c>
      <c r="J165" s="474">
        <v>-1.09185</v>
      </c>
      <c r="K165" s="474">
        <v>-0.96914999999999996</v>
      </c>
      <c r="L165" s="474">
        <v>-1.1424460000000001</v>
      </c>
      <c r="M165" s="474">
        <v>-1.3963350000000001</v>
      </c>
      <c r="N165" s="474">
        <v>-1.2254</v>
      </c>
      <c r="O165" s="474">
        <v>-1.2990569999999999</v>
      </c>
      <c r="P165" s="474">
        <v>-1.749541</v>
      </c>
      <c r="Q165" s="474">
        <v>-1.7372369999999999</v>
      </c>
      <c r="R165" s="474">
        <v>-1.89472</v>
      </c>
      <c r="S165" s="474">
        <v>-3.1040000000000001</v>
      </c>
      <c r="T165" s="474"/>
      <c r="AI165" s="474"/>
      <c r="AJ165" s="474"/>
      <c r="AM165" s="474"/>
      <c r="AU165" s="474"/>
      <c r="BD165" s="474"/>
      <c r="BL165" s="474"/>
      <c r="BT165" s="474"/>
      <c r="CB165" s="474"/>
      <c r="CJ165" s="474"/>
      <c r="CL165" s="474"/>
      <c r="CR165" s="474"/>
    </row>
    <row r="166" spans="1:96" s="475" customFormat="1" ht="12.75" customHeight="1" x14ac:dyDescent="0.2">
      <c r="A166" s="864" t="s">
        <v>1046</v>
      </c>
      <c r="B166" s="864" t="s">
        <v>1181</v>
      </c>
      <c r="C166" s="477" t="s">
        <v>1477</v>
      </c>
      <c r="D166" s="868" t="s">
        <v>1478</v>
      </c>
      <c r="E166" s="474">
        <v>-0.71599999999999997</v>
      </c>
      <c r="F166" s="474">
        <v>-0.4</v>
      </c>
      <c r="G166" s="474">
        <v>-0.39700000000000002</v>
      </c>
      <c r="H166" s="474">
        <v>-0.30813300000000005</v>
      </c>
      <c r="I166" s="474">
        <v>-0.93491699999999989</v>
      </c>
      <c r="J166" s="474">
        <v>-0.82440000000000002</v>
      </c>
      <c r="K166" s="474">
        <v>-0.49879099999999998</v>
      </c>
      <c r="L166" s="474">
        <v>-0.71926699999999999</v>
      </c>
      <c r="M166" s="474">
        <v>-0.772872</v>
      </c>
      <c r="N166" s="474">
        <v>-1.907511</v>
      </c>
      <c r="O166" s="474">
        <v>-0.88790100000000005</v>
      </c>
      <c r="P166" s="474">
        <v>-1.916903</v>
      </c>
      <c r="Q166" s="474">
        <v>-1.3341529999999999</v>
      </c>
      <c r="R166" s="474">
        <v>-2.4795530000000001</v>
      </c>
      <c r="S166" s="474">
        <v>-0.98199999999999998</v>
      </c>
      <c r="T166" s="474"/>
      <c r="AI166" s="474"/>
      <c r="AJ166" s="474"/>
      <c r="AM166" s="474"/>
      <c r="AU166" s="474"/>
      <c r="BD166" s="474"/>
      <c r="BL166" s="474"/>
      <c r="BT166" s="474"/>
      <c r="CB166" s="474"/>
      <c r="CJ166" s="474"/>
      <c r="CR166" s="474"/>
    </row>
    <row r="167" spans="1:96" s="475" customFormat="1" ht="12.75" hidden="1" customHeight="1" x14ac:dyDescent="0.2">
      <c r="A167" s="864" t="s">
        <v>1181</v>
      </c>
      <c r="B167" s="864" t="s">
        <v>1181</v>
      </c>
      <c r="C167" s="477" t="s">
        <v>1479</v>
      </c>
      <c r="D167" s="868" t="s">
        <v>1480</v>
      </c>
      <c r="E167" s="474">
        <v>0</v>
      </c>
      <c r="F167" s="474">
        <v>0</v>
      </c>
      <c r="G167" s="474">
        <v>0</v>
      </c>
      <c r="H167" s="474">
        <v>0</v>
      </c>
      <c r="I167" s="474">
        <v>0</v>
      </c>
      <c r="J167" s="474">
        <v>0</v>
      </c>
      <c r="K167" s="474">
        <v>0</v>
      </c>
      <c r="L167" s="474">
        <v>0</v>
      </c>
      <c r="M167" s="474">
        <v>0</v>
      </c>
      <c r="N167" s="474">
        <v>0</v>
      </c>
      <c r="O167" s="474">
        <v>0</v>
      </c>
      <c r="P167" s="474">
        <v>0</v>
      </c>
      <c r="Q167" s="474">
        <v>0</v>
      </c>
      <c r="R167" s="474">
        <v>0</v>
      </c>
      <c r="S167" s="474">
        <v>0</v>
      </c>
      <c r="T167" s="474"/>
      <c r="AI167" s="474"/>
      <c r="AJ167" s="474"/>
      <c r="AM167" s="474"/>
      <c r="AU167" s="474"/>
      <c r="BD167" s="474"/>
      <c r="BL167" s="474"/>
      <c r="BT167" s="474"/>
      <c r="CB167" s="474"/>
      <c r="CJ167" s="474"/>
      <c r="CL167" s="474"/>
      <c r="CR167" s="474"/>
    </row>
    <row r="168" spans="1:96" s="878" customFormat="1" ht="20.100000000000001" customHeight="1" x14ac:dyDescent="0.2">
      <c r="A168" s="875" t="s">
        <v>1046</v>
      </c>
      <c r="B168" s="875" t="s">
        <v>1181</v>
      </c>
      <c r="C168" s="876" t="s">
        <v>1481</v>
      </c>
      <c r="D168" s="904" t="s">
        <v>1482</v>
      </c>
      <c r="E168" s="476">
        <v>0</v>
      </c>
      <c r="F168" s="476">
        <v>0</v>
      </c>
      <c r="G168" s="476">
        <v>0</v>
      </c>
      <c r="H168" s="476">
        <v>0</v>
      </c>
      <c r="I168" s="476">
        <v>0</v>
      </c>
      <c r="J168" s="476">
        <v>0</v>
      </c>
      <c r="K168" s="476">
        <v>0</v>
      </c>
      <c r="L168" s="476">
        <v>0</v>
      </c>
      <c r="M168" s="476">
        <v>0</v>
      </c>
      <c r="N168" s="476">
        <v>0</v>
      </c>
      <c r="O168" s="476">
        <v>0</v>
      </c>
      <c r="P168" s="476">
        <v>0</v>
      </c>
      <c r="Q168" s="476">
        <v>0</v>
      </c>
      <c r="R168" s="476">
        <v>0</v>
      </c>
      <c r="S168" s="476">
        <v>-0.17799999999999999</v>
      </c>
      <c r="T168" s="877"/>
      <c r="AI168" s="877"/>
      <c r="AJ168" s="877"/>
      <c r="AM168" s="877"/>
      <c r="AU168" s="877"/>
      <c r="BD168" s="877"/>
      <c r="BL168" s="877"/>
      <c r="BT168" s="877"/>
      <c r="CB168" s="877"/>
      <c r="CJ168" s="877"/>
      <c r="CL168" s="877"/>
      <c r="CR168" s="877"/>
    </row>
    <row r="169" spans="1:96" s="475" customFormat="1" ht="12.75" hidden="1" customHeight="1" x14ac:dyDescent="0.2">
      <c r="A169" s="864" t="s">
        <v>1181</v>
      </c>
      <c r="B169" s="864" t="s">
        <v>1181</v>
      </c>
      <c r="C169" s="475" t="s">
        <v>1483</v>
      </c>
      <c r="D169" s="868" t="s">
        <v>1484</v>
      </c>
      <c r="E169" s="474">
        <v>0</v>
      </c>
      <c r="F169" s="474">
        <v>0</v>
      </c>
      <c r="G169" s="474">
        <v>0</v>
      </c>
      <c r="H169" s="474">
        <v>0</v>
      </c>
      <c r="I169" s="474">
        <v>0</v>
      </c>
      <c r="J169" s="474">
        <v>0</v>
      </c>
      <c r="K169" s="474">
        <v>0</v>
      </c>
      <c r="L169" s="474">
        <v>0</v>
      </c>
      <c r="M169" s="474">
        <v>0</v>
      </c>
      <c r="N169" s="474">
        <v>0</v>
      </c>
      <c r="O169" s="474">
        <v>0</v>
      </c>
      <c r="P169" s="474">
        <v>0</v>
      </c>
      <c r="Q169" s="474">
        <v>0</v>
      </c>
      <c r="R169" s="474">
        <v>0</v>
      </c>
      <c r="S169" s="474">
        <v>0</v>
      </c>
      <c r="T169" s="474"/>
      <c r="AI169" s="474"/>
      <c r="AJ169" s="474"/>
      <c r="AM169" s="474"/>
      <c r="AU169" s="474"/>
      <c r="BD169" s="474"/>
      <c r="BL169" s="474"/>
      <c r="BT169" s="474"/>
      <c r="CB169" s="474"/>
      <c r="CJ169" s="474"/>
      <c r="CL169" s="474"/>
      <c r="CR169" s="474"/>
    </row>
    <row r="170" spans="1:96" s="475" customFormat="1" ht="12.75" hidden="1" customHeight="1" x14ac:dyDescent="0.2">
      <c r="A170" s="864" t="s">
        <v>1181</v>
      </c>
      <c r="B170" s="864" t="s">
        <v>1175</v>
      </c>
      <c r="C170" s="477" t="s">
        <v>1485</v>
      </c>
      <c r="D170" s="874" t="s">
        <v>1486</v>
      </c>
      <c r="E170" s="474">
        <v>0</v>
      </c>
      <c r="F170" s="474">
        <v>0</v>
      </c>
      <c r="G170" s="474">
        <v>0</v>
      </c>
      <c r="H170" s="474">
        <v>0</v>
      </c>
      <c r="I170" s="474">
        <v>0</v>
      </c>
      <c r="J170" s="474">
        <v>0</v>
      </c>
      <c r="K170" s="474">
        <v>0</v>
      </c>
      <c r="L170" s="474">
        <v>0</v>
      </c>
      <c r="M170" s="474">
        <v>0</v>
      </c>
      <c r="N170" s="474">
        <v>0</v>
      </c>
      <c r="O170" s="474">
        <v>0</v>
      </c>
      <c r="P170" s="474">
        <v>0</v>
      </c>
      <c r="Q170" s="474">
        <v>0</v>
      </c>
      <c r="R170" s="474">
        <v>0</v>
      </c>
      <c r="S170" s="474">
        <v>0</v>
      </c>
      <c r="T170" s="474"/>
      <c r="AI170" s="474"/>
      <c r="AJ170" s="474"/>
      <c r="AM170" s="474"/>
      <c r="AU170" s="474"/>
      <c r="BD170" s="474"/>
      <c r="BL170" s="474"/>
      <c r="BT170" s="474"/>
      <c r="CB170" s="474"/>
      <c r="CJ170" s="474"/>
      <c r="CR170" s="474"/>
    </row>
    <row r="171" spans="1:96" s="475" customFormat="1" ht="12.75" hidden="1" customHeight="1" x14ac:dyDescent="0.2">
      <c r="A171" s="864" t="s">
        <v>1181</v>
      </c>
      <c r="B171" s="864" t="s">
        <v>1181</v>
      </c>
      <c r="C171" s="477" t="s">
        <v>1487</v>
      </c>
      <c r="D171" s="872" t="s">
        <v>1488</v>
      </c>
      <c r="E171" s="474">
        <v>0</v>
      </c>
      <c r="F171" s="474">
        <v>0</v>
      </c>
      <c r="G171" s="474">
        <v>0</v>
      </c>
      <c r="H171" s="474">
        <v>0</v>
      </c>
      <c r="I171" s="474">
        <v>0</v>
      </c>
      <c r="J171" s="474">
        <v>0</v>
      </c>
      <c r="K171" s="474">
        <v>0</v>
      </c>
      <c r="L171" s="474">
        <v>0</v>
      </c>
      <c r="M171" s="474">
        <v>0</v>
      </c>
      <c r="N171" s="474">
        <v>0</v>
      </c>
      <c r="O171" s="474">
        <v>0</v>
      </c>
      <c r="P171" s="474">
        <v>0</v>
      </c>
      <c r="Q171" s="474">
        <v>0</v>
      </c>
      <c r="R171" s="474">
        <v>0</v>
      </c>
      <c r="S171" s="474">
        <v>0</v>
      </c>
      <c r="T171" s="474"/>
      <c r="AI171" s="474"/>
      <c r="AJ171" s="474"/>
      <c r="AM171" s="474"/>
      <c r="AU171" s="474"/>
      <c r="BD171" s="474"/>
      <c r="BL171" s="474"/>
      <c r="BT171" s="474"/>
      <c r="CB171" s="474"/>
      <c r="CJ171" s="474"/>
      <c r="CR171" s="474"/>
    </row>
    <row r="172" spans="1:96" s="878" customFormat="1" ht="20.100000000000001" hidden="1" customHeight="1" x14ac:dyDescent="0.2">
      <c r="A172" s="875" t="s">
        <v>1181</v>
      </c>
      <c r="B172" s="875" t="s">
        <v>1181</v>
      </c>
      <c r="C172" s="876" t="s">
        <v>1489</v>
      </c>
      <c r="D172" s="879" t="s">
        <v>1490</v>
      </c>
      <c r="E172" s="877">
        <v>0</v>
      </c>
      <c r="F172" s="877">
        <v>0</v>
      </c>
      <c r="G172" s="877">
        <v>0</v>
      </c>
      <c r="H172" s="877">
        <v>0</v>
      </c>
      <c r="I172" s="877">
        <v>0</v>
      </c>
      <c r="J172" s="877">
        <v>0</v>
      </c>
      <c r="K172" s="877">
        <v>0</v>
      </c>
      <c r="L172" s="877">
        <v>0</v>
      </c>
      <c r="M172" s="877">
        <v>0</v>
      </c>
      <c r="N172" s="877">
        <v>0</v>
      </c>
      <c r="O172" s="877">
        <v>0</v>
      </c>
      <c r="P172" s="877">
        <v>0</v>
      </c>
      <c r="Q172" s="877">
        <v>0</v>
      </c>
      <c r="R172" s="877">
        <v>0</v>
      </c>
      <c r="S172" s="877">
        <v>0</v>
      </c>
      <c r="T172" s="877"/>
      <c r="AI172" s="877"/>
      <c r="AJ172" s="877"/>
      <c r="AM172" s="877"/>
      <c r="AU172" s="877"/>
      <c r="BD172" s="877"/>
      <c r="BL172" s="877"/>
      <c r="BT172" s="877"/>
      <c r="CB172" s="877"/>
      <c r="CJ172" s="877"/>
      <c r="CR172" s="877"/>
    </row>
    <row r="173" spans="1:96" ht="20.100000000000001" customHeight="1" x14ac:dyDescent="0.25">
      <c r="A173" s="864" t="s">
        <v>1046</v>
      </c>
      <c r="D173" s="467" t="str">
        <f>CONCATENATE(D$1,", continued")</f>
        <v>Table 10b   RMI government finances (GFS 2001 Format, detail) FY2004-FY2018, continued</v>
      </c>
      <c r="R173" s="727"/>
      <c r="S173" s="727"/>
    </row>
    <row r="174" spans="1:96" s="472" customFormat="1" ht="25.15" customHeight="1" x14ac:dyDescent="0.2">
      <c r="A174" s="864" t="s">
        <v>1046</v>
      </c>
      <c r="D174" s="265" t="s">
        <v>344</v>
      </c>
      <c r="E174" s="179" t="str">
        <f>IF(PubGrf="P",Sys!L3,Sys!L4)</f>
        <v>FY2004</v>
      </c>
      <c r="F174" s="179" t="str">
        <f>IF(PubGrf="P",Sys!M3,Sys!M4)</f>
        <v>FY2005</v>
      </c>
      <c r="G174" s="179" t="str">
        <f>IF(PubGrf="P",Sys!N3,Sys!N4)</f>
        <v>FY2006</v>
      </c>
      <c r="H174" s="179" t="str">
        <f>IF(PubGrf="P",Sys!O3,Sys!O4)</f>
        <v>FY2007</v>
      </c>
      <c r="I174" s="179" t="str">
        <f>IF(PubGrf="P",Sys!P3,Sys!P4)</f>
        <v>FY2008</v>
      </c>
      <c r="J174" s="179" t="str">
        <f>IF(PubGrf="P",Sys!Q3,Sys!Q4)</f>
        <v>FY2009</v>
      </c>
      <c r="K174" s="179" t="str">
        <f>IF(PubGrf="P",Sys!R3,Sys!R4)</f>
        <v>FY2010</v>
      </c>
      <c r="L174" s="179" t="str">
        <f>IF(PubGrf="P",Sys!S3,Sys!S4)</f>
        <v>FY2011</v>
      </c>
      <c r="M174" s="179" t="str">
        <f>IF(PubGrf="P",Sys!T3,Sys!T4)</f>
        <v>FY2012</v>
      </c>
      <c r="N174" s="179" t="str">
        <f>IF(PubGrf="P",Sys!U3,Sys!U4)</f>
        <v>FY2013</v>
      </c>
      <c r="O174" s="179" t="str">
        <f>IF(PubGrf="P",Sys!V3,Sys!V4)</f>
        <v>FY2014</v>
      </c>
      <c r="P174" s="729" t="str">
        <f>P2</f>
        <v>FY2015</v>
      </c>
      <c r="Q174" s="729" t="str">
        <f>Q2</f>
        <v>FY2016</v>
      </c>
      <c r="R174" s="729" t="str">
        <f>R2</f>
        <v>FY2017</v>
      </c>
      <c r="S174" s="729" t="str">
        <f>S2</f>
        <v>FY2018</v>
      </c>
    </row>
    <row r="175" spans="1:96" s="475" customFormat="1" ht="20.100000000000001" customHeight="1" x14ac:dyDescent="0.2">
      <c r="A175" s="864" t="s">
        <v>1046</v>
      </c>
      <c r="B175" s="864" t="s">
        <v>1175</v>
      </c>
      <c r="C175" s="477" t="s">
        <v>1491</v>
      </c>
      <c r="D175" s="481" t="s">
        <v>623</v>
      </c>
      <c r="E175" s="474">
        <v>-4.0389999999999997</v>
      </c>
      <c r="F175" s="474">
        <v>-40.545464000000003</v>
      </c>
      <c r="G175" s="474">
        <v>-9.3268109999999993</v>
      </c>
      <c r="H175" s="474">
        <v>-7.576128999999999</v>
      </c>
      <c r="I175" s="474">
        <v>-5.1242859999999997</v>
      </c>
      <c r="J175" s="474">
        <v>-7.4374659999999997</v>
      </c>
      <c r="K175" s="474">
        <v>-6.6742180000000007</v>
      </c>
      <c r="L175" s="474">
        <v>-9.2977929999999986</v>
      </c>
      <c r="M175" s="474">
        <v>-8.4881060000000002</v>
      </c>
      <c r="N175" s="474">
        <v>-6.7037250000000004</v>
      </c>
      <c r="O175" s="474">
        <v>-7.6052869999999988</v>
      </c>
      <c r="P175" s="474">
        <v>-10.023897999999997</v>
      </c>
      <c r="Q175" s="474">
        <v>-15.835178000000003</v>
      </c>
      <c r="R175" s="474">
        <v>-15.642037999999999</v>
      </c>
      <c r="S175" s="474">
        <v>-12.049999999999999</v>
      </c>
      <c r="T175" s="474"/>
      <c r="AI175" s="474"/>
      <c r="AJ175" s="474"/>
      <c r="AM175" s="474"/>
      <c r="AU175" s="474"/>
      <c r="BD175" s="474"/>
      <c r="BL175" s="474"/>
      <c r="BT175" s="474"/>
      <c r="CB175" s="474"/>
      <c r="CJ175" s="474"/>
      <c r="CL175" s="474"/>
      <c r="CR175" s="474"/>
    </row>
    <row r="176" spans="1:96" s="475" customFormat="1" ht="12.75" hidden="1" customHeight="1" x14ac:dyDescent="0.2">
      <c r="A176" s="864" t="s">
        <v>1181</v>
      </c>
      <c r="B176" s="864" t="s">
        <v>1175</v>
      </c>
      <c r="C176" s="477" t="s">
        <v>1492</v>
      </c>
      <c r="D176" s="872" t="s">
        <v>1493</v>
      </c>
      <c r="E176" s="474">
        <v>0</v>
      </c>
      <c r="F176" s="474">
        <v>0</v>
      </c>
      <c r="G176" s="474">
        <v>0</v>
      </c>
      <c r="H176" s="474">
        <v>0</v>
      </c>
      <c r="I176" s="474">
        <v>0</v>
      </c>
      <c r="J176" s="474">
        <v>0</v>
      </c>
      <c r="K176" s="474">
        <v>0</v>
      </c>
      <c r="L176" s="474">
        <v>0</v>
      </c>
      <c r="M176" s="474">
        <v>0</v>
      </c>
      <c r="N176" s="474">
        <v>0</v>
      </c>
      <c r="O176" s="474">
        <v>0</v>
      </c>
      <c r="P176" s="474">
        <v>0</v>
      </c>
      <c r="Q176" s="474">
        <v>0</v>
      </c>
      <c r="R176" s="474">
        <v>0</v>
      </c>
      <c r="S176" s="474">
        <v>0</v>
      </c>
      <c r="T176" s="474"/>
      <c r="AI176" s="474"/>
      <c r="AJ176" s="474"/>
      <c r="AM176" s="474"/>
      <c r="AU176" s="474"/>
      <c r="BD176" s="474"/>
      <c r="BL176" s="474"/>
      <c r="BT176" s="474"/>
      <c r="CB176" s="474"/>
      <c r="CJ176" s="474"/>
      <c r="CL176" s="474"/>
      <c r="CR176" s="474"/>
    </row>
    <row r="177" spans="1:96" s="475" customFormat="1" ht="12.75" hidden="1" customHeight="1" x14ac:dyDescent="0.2">
      <c r="A177" s="864" t="s">
        <v>1181</v>
      </c>
      <c r="B177" s="864" t="s">
        <v>1181</v>
      </c>
      <c r="C177" s="477" t="s">
        <v>1494</v>
      </c>
      <c r="D177" s="874" t="s">
        <v>1287</v>
      </c>
      <c r="E177" s="474">
        <v>0</v>
      </c>
      <c r="F177" s="474">
        <v>0</v>
      </c>
      <c r="G177" s="474">
        <v>0</v>
      </c>
      <c r="H177" s="474">
        <v>0</v>
      </c>
      <c r="I177" s="474">
        <v>0</v>
      </c>
      <c r="J177" s="474">
        <v>0</v>
      </c>
      <c r="K177" s="474">
        <v>0</v>
      </c>
      <c r="L177" s="474">
        <v>0</v>
      </c>
      <c r="M177" s="474">
        <v>0</v>
      </c>
      <c r="N177" s="474">
        <v>0</v>
      </c>
      <c r="O177" s="474">
        <v>0</v>
      </c>
      <c r="P177" s="474">
        <v>0</v>
      </c>
      <c r="Q177" s="474">
        <v>0</v>
      </c>
      <c r="R177" s="474">
        <v>0</v>
      </c>
      <c r="S177" s="474">
        <v>0</v>
      </c>
      <c r="T177" s="474"/>
      <c r="AI177" s="474"/>
      <c r="AJ177" s="474"/>
      <c r="AM177" s="474"/>
      <c r="AU177" s="474"/>
      <c r="BD177" s="474"/>
      <c r="BL177" s="474"/>
      <c r="BT177" s="474"/>
      <c r="CB177" s="474"/>
      <c r="CJ177" s="474"/>
      <c r="CR177" s="474"/>
    </row>
    <row r="178" spans="1:96" s="475" customFormat="1" ht="12.75" hidden="1" customHeight="1" x14ac:dyDescent="0.2">
      <c r="A178" s="864" t="s">
        <v>1181</v>
      </c>
      <c r="B178" s="864" t="s">
        <v>1181</v>
      </c>
      <c r="C178" s="477" t="s">
        <v>1495</v>
      </c>
      <c r="D178" s="874" t="s">
        <v>899</v>
      </c>
      <c r="E178" s="474">
        <v>0</v>
      </c>
      <c r="F178" s="474">
        <v>0</v>
      </c>
      <c r="G178" s="474">
        <v>0</v>
      </c>
      <c r="H178" s="474">
        <v>0</v>
      </c>
      <c r="I178" s="474">
        <v>0</v>
      </c>
      <c r="J178" s="474">
        <v>0</v>
      </c>
      <c r="K178" s="474">
        <v>0</v>
      </c>
      <c r="L178" s="474">
        <v>0</v>
      </c>
      <c r="M178" s="474">
        <v>0</v>
      </c>
      <c r="N178" s="474">
        <v>0</v>
      </c>
      <c r="O178" s="474">
        <v>0</v>
      </c>
      <c r="P178" s="474">
        <v>0</v>
      </c>
      <c r="Q178" s="474">
        <v>0</v>
      </c>
      <c r="R178" s="474">
        <v>0</v>
      </c>
      <c r="S178" s="474">
        <v>0</v>
      </c>
      <c r="T178" s="474"/>
      <c r="AI178" s="474"/>
      <c r="AJ178" s="474"/>
      <c r="AM178" s="474"/>
      <c r="AU178" s="474"/>
      <c r="BD178" s="474"/>
      <c r="BL178" s="474"/>
      <c r="BT178" s="474"/>
      <c r="CB178" s="474"/>
      <c r="CJ178" s="474"/>
      <c r="CL178" s="474"/>
      <c r="CR178" s="474"/>
    </row>
    <row r="179" spans="1:96" s="475" customFormat="1" ht="12.75" customHeight="1" x14ac:dyDescent="0.2">
      <c r="A179" s="864" t="s">
        <v>1046</v>
      </c>
      <c r="B179" s="864" t="s">
        <v>1175</v>
      </c>
      <c r="C179" s="477" t="s">
        <v>1496</v>
      </c>
      <c r="D179" s="872" t="s">
        <v>1497</v>
      </c>
      <c r="E179" s="474">
        <v>0</v>
      </c>
      <c r="F179" s="474">
        <v>-33.861929000000003</v>
      </c>
      <c r="G179" s="474">
        <v>-0.101073</v>
      </c>
      <c r="H179" s="474">
        <v>0</v>
      </c>
      <c r="I179" s="474">
        <v>0</v>
      </c>
      <c r="J179" s="474">
        <v>0</v>
      </c>
      <c r="K179" s="474">
        <v>0</v>
      </c>
      <c r="L179" s="474">
        <v>-1.2191970000000001</v>
      </c>
      <c r="M179" s="474">
        <v>-1</v>
      </c>
      <c r="N179" s="474">
        <v>0</v>
      </c>
      <c r="O179" s="474">
        <v>0</v>
      </c>
      <c r="P179" s="474">
        <v>-1</v>
      </c>
      <c r="Q179" s="474">
        <v>-2.2000000000000002</v>
      </c>
      <c r="R179" s="474">
        <v>0</v>
      </c>
      <c r="S179" s="474">
        <v>0</v>
      </c>
      <c r="T179" s="474"/>
      <c r="AI179" s="474"/>
      <c r="AJ179" s="474"/>
      <c r="AM179" s="474"/>
      <c r="AU179" s="474"/>
      <c r="BD179" s="474"/>
      <c r="BL179" s="474"/>
      <c r="BT179" s="474"/>
      <c r="CB179" s="474"/>
      <c r="CJ179" s="474"/>
      <c r="CL179" s="474"/>
      <c r="CR179" s="474"/>
    </row>
    <row r="180" spans="1:96" s="475" customFormat="1" ht="12.75" customHeight="1" collapsed="1" x14ac:dyDescent="0.2">
      <c r="A180" s="864" t="s">
        <v>1046</v>
      </c>
      <c r="B180" s="864" t="s">
        <v>1181</v>
      </c>
      <c r="C180" s="477" t="s">
        <v>1498</v>
      </c>
      <c r="D180" s="874" t="s">
        <v>1287</v>
      </c>
      <c r="E180" s="474">
        <v>0</v>
      </c>
      <c r="F180" s="474">
        <v>0</v>
      </c>
      <c r="G180" s="474">
        <v>0</v>
      </c>
      <c r="H180" s="474">
        <v>0</v>
      </c>
      <c r="I180" s="474">
        <v>0</v>
      </c>
      <c r="J180" s="474">
        <v>0</v>
      </c>
      <c r="K180" s="474">
        <v>0</v>
      </c>
      <c r="L180" s="474">
        <v>0</v>
      </c>
      <c r="M180" s="474">
        <v>0</v>
      </c>
      <c r="N180" s="474">
        <v>0</v>
      </c>
      <c r="O180" s="474">
        <v>0</v>
      </c>
      <c r="P180" s="474">
        <v>0</v>
      </c>
      <c r="Q180" s="474">
        <v>0</v>
      </c>
      <c r="R180" s="474">
        <v>0</v>
      </c>
      <c r="S180" s="474">
        <v>0</v>
      </c>
      <c r="T180" s="474"/>
      <c r="AI180" s="474"/>
      <c r="AJ180" s="474"/>
      <c r="AM180" s="474"/>
      <c r="AU180" s="474"/>
      <c r="BD180" s="474"/>
      <c r="BL180" s="474"/>
      <c r="BT180" s="474"/>
      <c r="CB180" s="474"/>
      <c r="CJ180" s="474"/>
      <c r="CR180" s="474"/>
    </row>
    <row r="181" spans="1:96" s="475" customFormat="1" ht="12.75" customHeight="1" x14ac:dyDescent="0.2">
      <c r="A181" s="864" t="s">
        <v>1046</v>
      </c>
      <c r="B181" s="864" t="s">
        <v>1181</v>
      </c>
      <c r="C181" s="477" t="s">
        <v>1499</v>
      </c>
      <c r="D181" s="874" t="s">
        <v>899</v>
      </c>
      <c r="E181" s="474">
        <v>0</v>
      </c>
      <c r="F181" s="474">
        <v>-33.861929000000003</v>
      </c>
      <c r="G181" s="474">
        <v>-0.101073</v>
      </c>
      <c r="H181" s="474">
        <v>0</v>
      </c>
      <c r="I181" s="474">
        <v>0</v>
      </c>
      <c r="J181" s="474">
        <v>0</v>
      </c>
      <c r="K181" s="474">
        <v>0</v>
      </c>
      <c r="L181" s="474">
        <v>-1.2191970000000001</v>
      </c>
      <c r="M181" s="474">
        <v>-1</v>
      </c>
      <c r="N181" s="474">
        <v>0</v>
      </c>
      <c r="O181" s="474">
        <v>0</v>
      </c>
      <c r="P181" s="474">
        <v>-1</v>
      </c>
      <c r="Q181" s="474">
        <v>-2.2000000000000002</v>
      </c>
      <c r="R181" s="474">
        <v>0</v>
      </c>
      <c r="S181" s="474">
        <v>0</v>
      </c>
      <c r="T181" s="474"/>
      <c r="U181" s="474"/>
      <c r="V181" s="474"/>
      <c r="W181" s="474"/>
      <c r="AI181" s="474"/>
      <c r="AJ181" s="474"/>
      <c r="AM181" s="474"/>
      <c r="AU181" s="474"/>
      <c r="BD181" s="474"/>
      <c r="BL181" s="474"/>
      <c r="BT181" s="474"/>
      <c r="CB181" s="474"/>
      <c r="CJ181" s="474"/>
      <c r="CR181" s="474"/>
    </row>
    <row r="182" spans="1:96" s="475" customFormat="1" ht="12.75" customHeight="1" x14ac:dyDescent="0.2">
      <c r="A182" s="864" t="s">
        <v>1046</v>
      </c>
      <c r="B182" s="864" t="s">
        <v>1175</v>
      </c>
      <c r="C182" s="477" t="s">
        <v>1500</v>
      </c>
      <c r="D182" s="872" t="s">
        <v>1501</v>
      </c>
      <c r="E182" s="474">
        <v>-4.0389999999999997</v>
      </c>
      <c r="F182" s="474">
        <v>-6.6835349999999991</v>
      </c>
      <c r="G182" s="474">
        <v>-9.2257379999999998</v>
      </c>
      <c r="H182" s="474">
        <v>-7.576128999999999</v>
      </c>
      <c r="I182" s="474">
        <v>-5.1242859999999997</v>
      </c>
      <c r="J182" s="474">
        <v>-7.4374659999999997</v>
      </c>
      <c r="K182" s="474">
        <v>-6.6742180000000007</v>
      </c>
      <c r="L182" s="474">
        <v>-8.0785959999999992</v>
      </c>
      <c r="M182" s="474">
        <v>-7.4881060000000002</v>
      </c>
      <c r="N182" s="474">
        <v>-6.7037250000000004</v>
      </c>
      <c r="O182" s="474">
        <v>-7.6052869999999988</v>
      </c>
      <c r="P182" s="474">
        <v>-9.0238979999999973</v>
      </c>
      <c r="Q182" s="474">
        <v>-13.635178000000002</v>
      </c>
      <c r="R182" s="474">
        <v>-15.642037999999999</v>
      </c>
      <c r="S182" s="474">
        <v>-12.049999999999999</v>
      </c>
      <c r="T182" s="474"/>
      <c r="U182" s="474"/>
      <c r="V182" s="474"/>
      <c r="W182" s="474"/>
      <c r="AI182" s="474"/>
      <c r="AJ182" s="474"/>
      <c r="AM182" s="474"/>
      <c r="AU182" s="474"/>
      <c r="BD182" s="474"/>
      <c r="BL182" s="474"/>
      <c r="BT182" s="474"/>
      <c r="CB182" s="474"/>
      <c r="CJ182" s="474"/>
      <c r="CL182" s="474"/>
      <c r="CR182" s="474"/>
    </row>
    <row r="183" spans="1:96" s="475" customFormat="1" ht="12.75" customHeight="1" x14ac:dyDescent="0.2">
      <c r="A183" s="864" t="s">
        <v>1046</v>
      </c>
      <c r="B183" s="864" t="s">
        <v>1175</v>
      </c>
      <c r="C183" s="477" t="s">
        <v>1502</v>
      </c>
      <c r="D183" s="874" t="s">
        <v>1287</v>
      </c>
      <c r="E183" s="474">
        <v>-4.0389999999999997</v>
      </c>
      <c r="F183" s="474">
        <v>-6.6835349999999991</v>
      </c>
      <c r="G183" s="474">
        <v>-4.9730000000000008</v>
      </c>
      <c r="H183" s="474">
        <v>-5.6359999999999992</v>
      </c>
      <c r="I183" s="474">
        <v>-3.8170000000000002</v>
      </c>
      <c r="J183" s="474">
        <v>-5.7169999999999996</v>
      </c>
      <c r="K183" s="474">
        <v>-4.0470000000000006</v>
      </c>
      <c r="L183" s="474">
        <v>-5.4186499999999995</v>
      </c>
      <c r="M183" s="474">
        <v>-4.259398</v>
      </c>
      <c r="N183" s="474">
        <v>-5.617972</v>
      </c>
      <c r="O183" s="474">
        <v>-6.2613999999999992</v>
      </c>
      <c r="P183" s="474">
        <v>-7.8565999999999976</v>
      </c>
      <c r="Q183" s="474">
        <v>-11.168040000000001</v>
      </c>
      <c r="R183" s="474">
        <v>-12.809149999999999</v>
      </c>
      <c r="S183" s="474">
        <v>-11.815</v>
      </c>
      <c r="T183" s="474"/>
      <c r="U183" s="474"/>
      <c r="V183" s="474"/>
      <c r="W183" s="474"/>
      <c r="AI183" s="474"/>
      <c r="AJ183" s="474"/>
      <c r="AM183" s="474"/>
      <c r="AU183" s="474"/>
      <c r="BD183" s="474"/>
      <c r="BL183" s="474"/>
      <c r="BT183" s="474"/>
      <c r="CB183" s="474"/>
      <c r="CJ183" s="474"/>
      <c r="CL183" s="474"/>
      <c r="CR183" s="474"/>
    </row>
    <row r="184" spans="1:96" s="475" customFormat="1" ht="12.75" customHeight="1" x14ac:dyDescent="0.2">
      <c r="A184" s="864" t="s">
        <v>1046</v>
      </c>
      <c r="B184" s="864" t="s">
        <v>1175</v>
      </c>
      <c r="C184" s="477" t="s">
        <v>1503</v>
      </c>
      <c r="D184" s="880" t="s">
        <v>1504</v>
      </c>
      <c r="E184" s="474">
        <v>-2.5630000000000002</v>
      </c>
      <c r="F184" s="474">
        <v>-5.9445349999999992</v>
      </c>
      <c r="G184" s="474">
        <v>-3.8730000000000002</v>
      </c>
      <c r="H184" s="474">
        <v>-5.2169999999999996</v>
      </c>
      <c r="I184" s="474">
        <v>-3.7520000000000002</v>
      </c>
      <c r="J184" s="474">
        <v>-4.6339999999999995</v>
      </c>
      <c r="K184" s="474">
        <v>-3.8280000000000003</v>
      </c>
      <c r="L184" s="474">
        <v>-5.1966499999999991</v>
      </c>
      <c r="M184" s="474">
        <v>-4.1143980000000004</v>
      </c>
      <c r="N184" s="474">
        <v>-4.7179719999999996</v>
      </c>
      <c r="O184" s="474">
        <v>-4.7793999999999999</v>
      </c>
      <c r="P184" s="474">
        <v>-6.4115999999999982</v>
      </c>
      <c r="Q184" s="474">
        <v>-9.1250400000000003</v>
      </c>
      <c r="R184" s="474">
        <v>-6.0221499999999999</v>
      </c>
      <c r="S184" s="474">
        <v>-5.6719999999999997</v>
      </c>
      <c r="T184" s="474"/>
      <c r="U184" s="474"/>
      <c r="V184" s="474"/>
      <c r="W184" s="474"/>
      <c r="AI184" s="474"/>
      <c r="AJ184" s="474"/>
      <c r="AM184" s="474"/>
      <c r="AU184" s="474"/>
      <c r="BD184" s="474"/>
      <c r="BL184" s="474"/>
      <c r="BT184" s="474"/>
      <c r="CB184" s="474"/>
      <c r="CJ184" s="474"/>
      <c r="CL184" s="474"/>
      <c r="CR184" s="474"/>
    </row>
    <row r="185" spans="1:96" s="475" customFormat="1" ht="12.75" customHeight="1" x14ac:dyDescent="0.2">
      <c r="A185" s="864" t="s">
        <v>1046</v>
      </c>
      <c r="B185" s="864" t="s">
        <v>1181</v>
      </c>
      <c r="C185" s="477" t="s">
        <v>1505</v>
      </c>
      <c r="D185" s="869" t="s">
        <v>1246</v>
      </c>
      <c r="E185" s="474">
        <v>-2.0840000000000001</v>
      </c>
      <c r="F185" s="474">
        <v>-4.556</v>
      </c>
      <c r="G185" s="474">
        <v>-3.5030000000000001</v>
      </c>
      <c r="H185" s="474">
        <v>-4.8049999999999997</v>
      </c>
      <c r="I185" s="474">
        <v>-3.0190000000000001</v>
      </c>
      <c r="J185" s="474">
        <v>-3.4929999999999999</v>
      </c>
      <c r="K185" s="474">
        <v>-3.2309999999999999</v>
      </c>
      <c r="L185" s="474">
        <v>-4.0019999999999998</v>
      </c>
      <c r="M185" s="474">
        <v>-3.0379999999999998</v>
      </c>
      <c r="N185" s="474">
        <v>-3.036</v>
      </c>
      <c r="O185" s="474">
        <v>-3.5249999999999999</v>
      </c>
      <c r="P185" s="474">
        <v>-3.8319999999999999</v>
      </c>
      <c r="Q185" s="474">
        <v>-3.5619999999999998</v>
      </c>
      <c r="R185" s="474">
        <v>-4.2119999999999997</v>
      </c>
      <c r="S185" s="474">
        <v>-3.7719999999999998</v>
      </c>
      <c r="T185" s="474"/>
      <c r="U185" s="474"/>
      <c r="V185" s="474"/>
      <c r="W185" s="474"/>
      <c r="AI185" s="474"/>
      <c r="AJ185" s="474"/>
      <c r="AM185" s="474"/>
      <c r="AU185" s="474"/>
      <c r="BD185" s="474"/>
      <c r="BL185" s="474"/>
      <c r="BT185" s="474"/>
      <c r="CB185" s="474"/>
      <c r="CJ185" s="474"/>
      <c r="CL185" s="474"/>
      <c r="CR185" s="474"/>
    </row>
    <row r="186" spans="1:96" s="475" customFormat="1" ht="12.75" customHeight="1" x14ac:dyDescent="0.2">
      <c r="A186" s="864" t="s">
        <v>1046</v>
      </c>
      <c r="B186" s="864" t="s">
        <v>1181</v>
      </c>
      <c r="C186" s="477" t="s">
        <v>1506</v>
      </c>
      <c r="D186" s="869" t="s">
        <v>1507</v>
      </c>
      <c r="E186" s="474">
        <v>0</v>
      </c>
      <c r="F186" s="474">
        <v>-0.85799999999999998</v>
      </c>
      <c r="G186" s="474">
        <v>0</v>
      </c>
      <c r="H186" s="474">
        <v>0</v>
      </c>
      <c r="I186" s="474">
        <v>0</v>
      </c>
      <c r="J186" s="474">
        <v>0</v>
      </c>
      <c r="K186" s="474">
        <v>0</v>
      </c>
      <c r="L186" s="474">
        <v>0</v>
      </c>
      <c r="M186" s="474">
        <v>0</v>
      </c>
      <c r="N186" s="474">
        <v>0</v>
      </c>
      <c r="O186" s="474">
        <v>0</v>
      </c>
      <c r="P186" s="474">
        <v>0</v>
      </c>
      <c r="Q186" s="474">
        <v>0</v>
      </c>
      <c r="R186" s="474">
        <v>0</v>
      </c>
      <c r="S186" s="474">
        <v>0</v>
      </c>
      <c r="T186" s="474"/>
      <c r="U186" s="474"/>
      <c r="V186" s="474"/>
      <c r="W186" s="474"/>
      <c r="AI186" s="474"/>
      <c r="AJ186" s="474"/>
      <c r="AM186" s="474"/>
      <c r="AU186" s="474"/>
      <c r="BD186" s="474"/>
      <c r="BL186" s="474"/>
      <c r="BT186" s="474"/>
      <c r="CB186" s="474"/>
      <c r="CJ186" s="474"/>
      <c r="CL186" s="474"/>
      <c r="CR186" s="474"/>
    </row>
    <row r="187" spans="1:96" s="475" customFormat="1" ht="12.75" customHeight="1" x14ac:dyDescent="0.2">
      <c r="A187" s="864" t="s">
        <v>1046</v>
      </c>
      <c r="B187" s="864" t="s">
        <v>1181</v>
      </c>
      <c r="C187" s="477" t="s">
        <v>1508</v>
      </c>
      <c r="D187" s="869" t="s">
        <v>1509</v>
      </c>
      <c r="E187" s="474">
        <v>0</v>
      </c>
      <c r="F187" s="474">
        <v>0</v>
      </c>
      <c r="G187" s="474">
        <v>0</v>
      </c>
      <c r="H187" s="474">
        <v>0</v>
      </c>
      <c r="I187" s="474">
        <v>-0.32100000000000001</v>
      </c>
      <c r="J187" s="474">
        <v>-0.44500000000000001</v>
      </c>
      <c r="K187" s="474">
        <v>-0.32500000000000001</v>
      </c>
      <c r="L187" s="474">
        <v>-0.73299999999999998</v>
      </c>
      <c r="M187" s="474">
        <v>-0.48399999999999999</v>
      </c>
      <c r="N187" s="474">
        <v>-0.86699999999999999</v>
      </c>
      <c r="O187" s="474">
        <v>-0.43</v>
      </c>
      <c r="P187" s="474">
        <v>-0.95799999999999996</v>
      </c>
      <c r="Q187" s="474">
        <v>-0.42799999999999999</v>
      </c>
      <c r="R187" s="474">
        <v>-0.59</v>
      </c>
      <c r="S187" s="474">
        <v>-0.33200000000000002</v>
      </c>
      <c r="T187" s="474"/>
      <c r="U187" s="474"/>
      <c r="V187" s="474"/>
      <c r="W187" s="474"/>
      <c r="AI187" s="474"/>
      <c r="AJ187" s="474"/>
      <c r="AM187" s="474"/>
      <c r="AU187" s="474"/>
      <c r="BD187" s="474"/>
      <c r="BL187" s="474"/>
      <c r="BT187" s="474"/>
      <c r="CB187" s="474"/>
      <c r="CJ187" s="474"/>
      <c r="CL187" s="474"/>
      <c r="CR187" s="474"/>
    </row>
    <row r="188" spans="1:96" s="475" customFormat="1" ht="12.75" customHeight="1" x14ac:dyDescent="0.2">
      <c r="A188" s="864" t="s">
        <v>1046</v>
      </c>
      <c r="B188" s="864" t="s">
        <v>1181</v>
      </c>
      <c r="C188" s="477" t="s">
        <v>1510</v>
      </c>
      <c r="D188" s="869" t="s">
        <v>1511</v>
      </c>
      <c r="E188" s="474">
        <v>0</v>
      </c>
      <c r="F188" s="474">
        <v>0</v>
      </c>
      <c r="G188" s="474">
        <v>0</v>
      </c>
      <c r="H188" s="474">
        <v>0</v>
      </c>
      <c r="I188" s="474">
        <v>-0.01</v>
      </c>
      <c r="J188" s="474">
        <v>-0.01</v>
      </c>
      <c r="K188" s="474">
        <v>-1.2E-2</v>
      </c>
      <c r="L188" s="474">
        <v>-8.9999999999999993E-3</v>
      </c>
      <c r="M188" s="474">
        <v>-8.9999999999999993E-3</v>
      </c>
      <c r="N188" s="474">
        <v>-1.0999999999999999E-2</v>
      </c>
      <c r="O188" s="474">
        <v>-3.0000000000000001E-3</v>
      </c>
      <c r="P188" s="474">
        <v>-1.4999999999999999E-2</v>
      </c>
      <c r="Q188" s="474">
        <v>-1.4999999999999999E-2</v>
      </c>
      <c r="R188" s="474">
        <v>0</v>
      </c>
      <c r="S188" s="474">
        <v>0</v>
      </c>
      <c r="T188" s="474"/>
      <c r="U188" s="474"/>
      <c r="V188" s="474"/>
      <c r="W188" s="474"/>
      <c r="AI188" s="474"/>
      <c r="AJ188" s="474"/>
      <c r="AM188" s="474"/>
      <c r="AU188" s="474"/>
      <c r="BD188" s="474"/>
      <c r="BL188" s="474"/>
      <c r="BT188" s="474"/>
      <c r="CB188" s="474"/>
      <c r="CJ188" s="474"/>
      <c r="CL188" s="474"/>
      <c r="CR188" s="474"/>
    </row>
    <row r="189" spans="1:96" s="475" customFormat="1" ht="12.75" customHeight="1" x14ac:dyDescent="0.2">
      <c r="A189" s="864" t="s">
        <v>1046</v>
      </c>
      <c r="B189" s="864" t="s">
        <v>1181</v>
      </c>
      <c r="C189" s="477" t="s">
        <v>1512</v>
      </c>
      <c r="D189" s="869" t="s">
        <v>1513</v>
      </c>
      <c r="E189" s="474">
        <v>-0.29899999999999999</v>
      </c>
      <c r="F189" s="474">
        <v>-0.223</v>
      </c>
      <c r="G189" s="474">
        <v>-0.249</v>
      </c>
      <c r="H189" s="474">
        <v>-0.26500000000000001</v>
      </c>
      <c r="I189" s="474">
        <v>-0.249</v>
      </c>
      <c r="J189" s="474">
        <v>-0.249</v>
      </c>
      <c r="K189" s="474">
        <v>-0.09</v>
      </c>
      <c r="L189" s="474">
        <v>-0.19400000000000001</v>
      </c>
      <c r="M189" s="474">
        <v>-0.29799999999999999</v>
      </c>
      <c r="N189" s="474">
        <v>-0.35199999999999998</v>
      </c>
      <c r="O189" s="474">
        <v>-0.32200000000000001</v>
      </c>
      <c r="P189" s="474">
        <v>-0.48899999999999999</v>
      </c>
      <c r="Q189" s="474">
        <v>-0.28999999999999998</v>
      </c>
      <c r="R189" s="474">
        <v>-0.40300000000000002</v>
      </c>
      <c r="S189" s="474">
        <v>-0.23599999999999999</v>
      </c>
      <c r="T189" s="474"/>
      <c r="U189" s="474"/>
      <c r="V189" s="474"/>
      <c r="W189" s="474"/>
      <c r="AI189" s="474"/>
      <c r="AJ189" s="474"/>
      <c r="AM189" s="474"/>
      <c r="AU189" s="474"/>
      <c r="BD189" s="474"/>
      <c r="BL189" s="474"/>
      <c r="BT189" s="474"/>
      <c r="CB189" s="474"/>
      <c r="CJ189" s="474"/>
      <c r="CL189" s="474"/>
      <c r="CR189" s="474"/>
    </row>
    <row r="190" spans="1:96" s="475" customFormat="1" ht="12.75" customHeight="1" x14ac:dyDescent="0.2">
      <c r="A190" s="864" t="s">
        <v>1046</v>
      </c>
      <c r="B190" s="864" t="s">
        <v>1181</v>
      </c>
      <c r="C190" s="477" t="s">
        <v>1514</v>
      </c>
      <c r="D190" s="869" t="s">
        <v>1515</v>
      </c>
      <c r="E190" s="474">
        <v>-0.1</v>
      </c>
      <c r="F190" s="474">
        <v>-9.9000000000000005E-2</v>
      </c>
      <c r="G190" s="474">
        <v>-7.2999999999999995E-2</v>
      </c>
      <c r="H190" s="474">
        <v>-9.9000000000000005E-2</v>
      </c>
      <c r="I190" s="474">
        <v>-9.9000000000000005E-2</v>
      </c>
      <c r="J190" s="474">
        <v>-9.9000000000000005E-2</v>
      </c>
      <c r="K190" s="474">
        <v>-7.4999999999999997E-2</v>
      </c>
      <c r="L190" s="474">
        <v>-4.4999999999999998E-2</v>
      </c>
      <c r="M190" s="474">
        <v>-7.9000000000000001E-2</v>
      </c>
      <c r="N190" s="474">
        <v>0</v>
      </c>
      <c r="O190" s="474">
        <v>-0.16400000000000001</v>
      </c>
      <c r="P190" s="474">
        <v>-7.3999999999999996E-2</v>
      </c>
      <c r="Q190" s="474">
        <v>-7.3999999999999996E-2</v>
      </c>
      <c r="R190" s="474">
        <v>0</v>
      </c>
      <c r="S190" s="474">
        <v>-9.1999999999999998E-2</v>
      </c>
      <c r="T190" s="474"/>
      <c r="U190" s="474"/>
      <c r="V190" s="474"/>
      <c r="W190" s="474"/>
      <c r="AI190" s="474"/>
      <c r="AJ190" s="474"/>
      <c r="AM190" s="474"/>
      <c r="AU190" s="474"/>
      <c r="BD190" s="474"/>
      <c r="BL190" s="474"/>
      <c r="BT190" s="474"/>
      <c r="CB190" s="474"/>
      <c r="CJ190" s="474"/>
      <c r="CL190" s="474"/>
      <c r="CR190" s="474"/>
    </row>
    <row r="191" spans="1:96" s="475" customFormat="1" ht="12.75" customHeight="1" x14ac:dyDescent="0.2">
      <c r="A191" s="864" t="s">
        <v>1046</v>
      </c>
      <c r="B191" s="864" t="s">
        <v>1181</v>
      </c>
      <c r="C191" s="477" t="s">
        <v>1516</v>
      </c>
      <c r="D191" s="869" t="s">
        <v>1517</v>
      </c>
      <c r="E191" s="474">
        <v>0</v>
      </c>
      <c r="F191" s="474">
        <v>0</v>
      </c>
      <c r="G191" s="474">
        <v>0</v>
      </c>
      <c r="H191" s="474">
        <v>0</v>
      </c>
      <c r="I191" s="474">
        <v>0</v>
      </c>
      <c r="J191" s="474">
        <v>-0.05</v>
      </c>
      <c r="K191" s="474">
        <v>0</v>
      </c>
      <c r="L191" s="474">
        <v>-0.05</v>
      </c>
      <c r="M191" s="474">
        <v>-5.6000000000000001E-2</v>
      </c>
      <c r="N191" s="474">
        <v>-7.3999999999999996E-2</v>
      </c>
      <c r="O191" s="474">
        <v>-9.2999999999999999E-2</v>
      </c>
      <c r="P191" s="474">
        <v>-0.05</v>
      </c>
      <c r="Q191" s="474">
        <v>-0.05</v>
      </c>
      <c r="R191" s="474">
        <v>-9.2999999999999999E-2</v>
      </c>
      <c r="S191" s="474">
        <v>-5.3999999999999999E-2</v>
      </c>
      <c r="T191" s="474"/>
      <c r="U191" s="474"/>
      <c r="V191" s="474"/>
      <c r="W191" s="474"/>
      <c r="AI191" s="474"/>
      <c r="AJ191" s="474"/>
      <c r="AM191" s="474"/>
      <c r="AU191" s="474"/>
      <c r="BD191" s="474"/>
      <c r="BL191" s="474"/>
      <c r="BT191" s="474"/>
      <c r="CB191" s="474"/>
      <c r="CJ191" s="474"/>
      <c r="CL191" s="474"/>
      <c r="CR191" s="474"/>
    </row>
    <row r="192" spans="1:96" s="475" customFormat="1" ht="12.75" customHeight="1" x14ac:dyDescent="0.2">
      <c r="A192" s="864" t="s">
        <v>1046</v>
      </c>
      <c r="B192" s="864" t="s">
        <v>1181</v>
      </c>
      <c r="C192" s="477" t="s">
        <v>1518</v>
      </c>
      <c r="D192" s="869" t="s">
        <v>1519</v>
      </c>
      <c r="E192" s="474">
        <v>0</v>
      </c>
      <c r="F192" s="474">
        <v>-0.04</v>
      </c>
      <c r="G192" s="474">
        <v>-4.8000000000000001E-2</v>
      </c>
      <c r="H192" s="474">
        <v>-4.8000000000000001E-2</v>
      </c>
      <c r="I192" s="474">
        <v>-3.3000000000000002E-2</v>
      </c>
      <c r="J192" s="474">
        <v>-3.1E-2</v>
      </c>
      <c r="K192" s="474">
        <v>-3.1E-2</v>
      </c>
      <c r="L192" s="474">
        <v>-3.1E-2</v>
      </c>
      <c r="M192" s="474">
        <v>-7.9000000000000001E-2</v>
      </c>
      <c r="N192" s="474">
        <v>-0.16500000000000001</v>
      </c>
      <c r="O192" s="474">
        <v>0</v>
      </c>
      <c r="P192" s="474">
        <v>-3.4000000000000002E-2</v>
      </c>
      <c r="Q192" s="474">
        <v>-9.0999999999999998E-2</v>
      </c>
      <c r="R192" s="474">
        <v>-0.114</v>
      </c>
      <c r="S192" s="474">
        <v>-0.114</v>
      </c>
      <c r="T192" s="474"/>
      <c r="U192" s="474"/>
      <c r="V192" s="474"/>
      <c r="W192" s="474"/>
      <c r="AI192" s="474"/>
      <c r="AJ192" s="474"/>
      <c r="AM192" s="474"/>
      <c r="AU192" s="474"/>
      <c r="BD192" s="474"/>
      <c r="BL192" s="474"/>
      <c r="BT192" s="474"/>
      <c r="CB192" s="474"/>
      <c r="CJ192" s="474"/>
      <c r="CL192" s="474"/>
      <c r="CR192" s="474"/>
    </row>
    <row r="193" spans="1:96" s="475" customFormat="1" ht="12.75" customHeight="1" x14ac:dyDescent="0.2">
      <c r="A193" s="864" t="s">
        <v>1046</v>
      </c>
      <c r="B193" s="864" t="s">
        <v>1181</v>
      </c>
      <c r="C193" s="477" t="s">
        <v>1520</v>
      </c>
      <c r="D193" s="869" t="s">
        <v>1521</v>
      </c>
      <c r="E193" s="474">
        <v>-0.08</v>
      </c>
      <c r="F193" s="474">
        <v>-0.13200000000000001</v>
      </c>
      <c r="G193" s="474">
        <v>0</v>
      </c>
      <c r="H193" s="474">
        <v>0</v>
      </c>
      <c r="I193" s="474">
        <v>-2.1000000000000001E-2</v>
      </c>
      <c r="J193" s="474">
        <v>-6.7000000000000004E-2</v>
      </c>
      <c r="K193" s="474">
        <v>-6.4000000000000001E-2</v>
      </c>
      <c r="L193" s="474">
        <v>-8.3000000000000004E-2</v>
      </c>
      <c r="M193" s="474">
        <v>-6.4000000000000001E-2</v>
      </c>
      <c r="N193" s="474">
        <v>-0.14399999999999999</v>
      </c>
      <c r="O193" s="474">
        <v>-0.16800000000000001</v>
      </c>
      <c r="P193" s="474">
        <v>-0.14000000000000001</v>
      </c>
      <c r="Q193" s="474">
        <v>-8.5000000000000006E-2</v>
      </c>
      <c r="R193" s="474">
        <v>-0.222</v>
      </c>
      <c r="S193" s="474">
        <v>-0.187</v>
      </c>
      <c r="T193" s="474"/>
      <c r="AI193" s="474"/>
      <c r="AJ193" s="474"/>
      <c r="AM193" s="474"/>
      <c r="AU193" s="474"/>
      <c r="BD193" s="474"/>
      <c r="BL193" s="474"/>
      <c r="BT193" s="474"/>
      <c r="CB193" s="474"/>
      <c r="CJ193" s="474"/>
      <c r="CL193" s="474"/>
      <c r="CR193" s="474"/>
    </row>
    <row r="194" spans="1:96" s="475" customFormat="1" ht="12.75" customHeight="1" x14ac:dyDescent="0.2">
      <c r="A194" s="864" t="s">
        <v>1046</v>
      </c>
      <c r="B194" s="864" t="s">
        <v>1181</v>
      </c>
      <c r="C194" s="477" t="s">
        <v>1522</v>
      </c>
      <c r="D194" s="869" t="s">
        <v>1484</v>
      </c>
      <c r="E194" s="474">
        <v>0</v>
      </c>
      <c r="F194" s="474">
        <v>0</v>
      </c>
      <c r="G194" s="474">
        <v>0</v>
      </c>
      <c r="H194" s="474">
        <v>0</v>
      </c>
      <c r="I194" s="474">
        <v>0</v>
      </c>
      <c r="J194" s="474">
        <v>0</v>
      </c>
      <c r="K194" s="474">
        <v>0</v>
      </c>
      <c r="L194" s="474">
        <v>0</v>
      </c>
      <c r="M194" s="474">
        <v>0</v>
      </c>
      <c r="N194" s="474">
        <v>0</v>
      </c>
      <c r="O194" s="474">
        <v>0</v>
      </c>
      <c r="P194" s="474">
        <v>-0.77</v>
      </c>
      <c r="Q194" s="474">
        <v>-2.6749999999999998</v>
      </c>
      <c r="R194" s="474">
        <v>-0.5</v>
      </c>
      <c r="S194" s="474">
        <v>-0.88500000000000001</v>
      </c>
      <c r="T194" s="474"/>
      <c r="AI194" s="474"/>
      <c r="AJ194" s="474"/>
      <c r="AM194" s="474"/>
      <c r="AU194" s="474"/>
      <c r="BD194" s="474"/>
      <c r="BL194" s="474"/>
      <c r="BT194" s="474"/>
      <c r="CB194" s="474"/>
      <c r="CJ194" s="474"/>
      <c r="CL194" s="474"/>
      <c r="CR194" s="474"/>
    </row>
    <row r="195" spans="1:96" s="475" customFormat="1" ht="12.75" customHeight="1" x14ac:dyDescent="0.2">
      <c r="A195" s="864" t="s">
        <v>1046</v>
      </c>
      <c r="B195" s="864" t="s">
        <v>1175</v>
      </c>
      <c r="C195" s="477" t="s">
        <v>1523</v>
      </c>
      <c r="D195" s="880" t="s">
        <v>1524</v>
      </c>
      <c r="E195" s="474">
        <v>-1.476</v>
      </c>
      <c r="F195" s="474">
        <v>-0.73899999999999999</v>
      </c>
      <c r="G195" s="474">
        <v>-0.60699999999999998</v>
      </c>
      <c r="H195" s="474">
        <v>-0.41899999999999998</v>
      </c>
      <c r="I195" s="474">
        <v>-6.5000000000000002E-2</v>
      </c>
      <c r="J195" s="474">
        <v>-1.083</v>
      </c>
      <c r="K195" s="474">
        <v>-0.219</v>
      </c>
      <c r="L195" s="474">
        <v>-0.222</v>
      </c>
      <c r="M195" s="474">
        <v>-0.14499999999999999</v>
      </c>
      <c r="N195" s="474">
        <v>-0.59399999999999997</v>
      </c>
      <c r="O195" s="474">
        <v>-1.1819999999999999</v>
      </c>
      <c r="P195" s="474">
        <v>-1.145</v>
      </c>
      <c r="Q195" s="474">
        <v>-2.0430000000000001</v>
      </c>
      <c r="R195" s="474">
        <v>-3.1379999999999999</v>
      </c>
      <c r="S195" s="474">
        <v>-3.105</v>
      </c>
      <c r="T195" s="474"/>
      <c r="AI195" s="474"/>
      <c r="AJ195" s="474"/>
      <c r="AM195" s="474"/>
      <c r="AU195" s="474"/>
      <c r="BD195" s="474"/>
      <c r="BL195" s="474"/>
      <c r="BT195" s="474"/>
      <c r="CB195" s="474"/>
      <c r="CJ195" s="474"/>
      <c r="CL195" s="474"/>
      <c r="CR195" s="474"/>
    </row>
    <row r="196" spans="1:96" s="475" customFormat="1" ht="12.75" customHeight="1" x14ac:dyDescent="0.2">
      <c r="A196" s="864" t="s">
        <v>1046</v>
      </c>
      <c r="B196" s="864" t="s">
        <v>1181</v>
      </c>
      <c r="C196" s="477" t="s">
        <v>1525</v>
      </c>
      <c r="D196" s="869" t="s">
        <v>1526</v>
      </c>
      <c r="E196" s="474">
        <v>-1.476</v>
      </c>
      <c r="F196" s="474">
        <v>-0.73899999999999999</v>
      </c>
      <c r="G196" s="474">
        <v>-0.60699999999999998</v>
      </c>
      <c r="H196" s="474">
        <v>-0.41899999999999998</v>
      </c>
      <c r="I196" s="474">
        <v>-6.5000000000000002E-2</v>
      </c>
      <c r="J196" s="474">
        <v>-1.083</v>
      </c>
      <c r="K196" s="474">
        <v>-0.219</v>
      </c>
      <c r="L196" s="474">
        <v>-0.222</v>
      </c>
      <c r="M196" s="474">
        <v>-0.14499999999999999</v>
      </c>
      <c r="N196" s="474">
        <v>-0.59399999999999997</v>
      </c>
      <c r="O196" s="474">
        <v>-1.1819999999999999</v>
      </c>
      <c r="P196" s="474">
        <v>-1.145</v>
      </c>
      <c r="Q196" s="474">
        <v>-2.0430000000000001</v>
      </c>
      <c r="R196" s="474">
        <v>0</v>
      </c>
      <c r="S196" s="474">
        <v>-0.999</v>
      </c>
      <c r="T196" s="474"/>
      <c r="AI196" s="474"/>
      <c r="AJ196" s="474"/>
      <c r="AM196" s="474"/>
      <c r="AU196" s="474"/>
      <c r="BD196" s="474"/>
      <c r="BL196" s="474"/>
      <c r="BT196" s="474"/>
      <c r="CB196" s="474"/>
      <c r="CJ196" s="474"/>
      <c r="CL196" s="474"/>
      <c r="CR196" s="474"/>
    </row>
    <row r="197" spans="1:96" s="475" customFormat="1" ht="12.75" customHeight="1" x14ac:dyDescent="0.2">
      <c r="A197" s="864" t="s">
        <v>1046</v>
      </c>
      <c r="B197" s="864" t="s">
        <v>1181</v>
      </c>
      <c r="C197" s="477" t="s">
        <v>1527</v>
      </c>
      <c r="D197" s="869" t="s">
        <v>1528</v>
      </c>
      <c r="E197" s="474">
        <v>0</v>
      </c>
      <c r="F197" s="474">
        <v>0</v>
      </c>
      <c r="G197" s="474">
        <v>0</v>
      </c>
      <c r="H197" s="474">
        <v>0</v>
      </c>
      <c r="I197" s="474">
        <v>0</v>
      </c>
      <c r="J197" s="474">
        <v>0</v>
      </c>
      <c r="K197" s="474">
        <v>0</v>
      </c>
      <c r="L197" s="474">
        <v>0</v>
      </c>
      <c r="M197" s="474">
        <v>0</v>
      </c>
      <c r="N197" s="474">
        <v>0</v>
      </c>
      <c r="O197" s="474">
        <v>0</v>
      </c>
      <c r="P197" s="474">
        <v>0</v>
      </c>
      <c r="Q197" s="474">
        <v>0</v>
      </c>
      <c r="R197" s="474">
        <v>-0.19800000000000001</v>
      </c>
      <c r="S197" s="474">
        <v>-0.747</v>
      </c>
      <c r="T197" s="474"/>
      <c r="AI197" s="474"/>
      <c r="AJ197" s="474"/>
      <c r="AM197" s="474"/>
      <c r="AU197" s="474"/>
      <c r="BD197" s="474"/>
      <c r="BL197" s="474"/>
      <c r="BT197" s="474"/>
      <c r="CB197" s="474"/>
      <c r="CJ197" s="474"/>
      <c r="CR197" s="474"/>
    </row>
    <row r="198" spans="1:96" s="475" customFormat="1" ht="12.75" customHeight="1" x14ac:dyDescent="0.2">
      <c r="A198" s="864" t="s">
        <v>1046</v>
      </c>
      <c r="B198" s="864" t="s">
        <v>1181</v>
      </c>
      <c r="C198" s="477" t="s">
        <v>1529</v>
      </c>
      <c r="D198" s="869" t="s">
        <v>1530</v>
      </c>
      <c r="E198" s="474">
        <v>0</v>
      </c>
      <c r="F198" s="474">
        <v>0</v>
      </c>
      <c r="G198" s="474">
        <v>0</v>
      </c>
      <c r="H198" s="474">
        <v>0</v>
      </c>
      <c r="I198" s="474">
        <v>0</v>
      </c>
      <c r="J198" s="474">
        <v>0</v>
      </c>
      <c r="K198" s="474">
        <v>0</v>
      </c>
      <c r="L198" s="474">
        <v>0</v>
      </c>
      <c r="M198" s="474">
        <v>0</v>
      </c>
      <c r="N198" s="474">
        <v>0</v>
      </c>
      <c r="O198" s="474">
        <v>0</v>
      </c>
      <c r="P198" s="474">
        <v>0</v>
      </c>
      <c r="Q198" s="474">
        <v>0</v>
      </c>
      <c r="R198" s="474">
        <v>-2.94</v>
      </c>
      <c r="S198" s="474">
        <v>-1.359</v>
      </c>
      <c r="T198" s="474"/>
      <c r="AI198" s="474"/>
      <c r="AJ198" s="474"/>
      <c r="AM198" s="474"/>
      <c r="AU198" s="474"/>
      <c r="BD198" s="474"/>
      <c r="BL198" s="474"/>
      <c r="BT198" s="474"/>
      <c r="CB198" s="474"/>
      <c r="CJ198" s="474"/>
      <c r="CR198" s="474"/>
    </row>
    <row r="199" spans="1:96" s="475" customFormat="1" ht="12.75" customHeight="1" x14ac:dyDescent="0.2">
      <c r="A199" s="864" t="s">
        <v>1046</v>
      </c>
      <c r="B199" s="864" t="s">
        <v>1175</v>
      </c>
      <c r="C199" s="477" t="s">
        <v>1531</v>
      </c>
      <c r="D199" s="880" t="s">
        <v>1532</v>
      </c>
      <c r="E199" s="474">
        <v>0</v>
      </c>
      <c r="F199" s="474">
        <v>0</v>
      </c>
      <c r="G199" s="474">
        <v>-0.49299999999999999</v>
      </c>
      <c r="H199" s="474">
        <v>0</v>
      </c>
      <c r="I199" s="474">
        <v>0</v>
      </c>
      <c r="J199" s="474">
        <v>0</v>
      </c>
      <c r="K199" s="474">
        <v>0</v>
      </c>
      <c r="L199" s="474">
        <v>0</v>
      </c>
      <c r="M199" s="474">
        <v>0</v>
      </c>
      <c r="N199" s="474">
        <v>-0.30599999999999999</v>
      </c>
      <c r="O199" s="474">
        <v>-0.3</v>
      </c>
      <c r="P199" s="474">
        <v>-0.3</v>
      </c>
      <c r="Q199" s="474">
        <v>0</v>
      </c>
      <c r="R199" s="474">
        <v>-3.649</v>
      </c>
      <c r="S199" s="474">
        <v>-3.0379999999999998</v>
      </c>
      <c r="T199" s="474"/>
      <c r="AI199" s="474"/>
      <c r="AJ199" s="474"/>
      <c r="AM199" s="474"/>
      <c r="AU199" s="474"/>
      <c r="BD199" s="474"/>
      <c r="BL199" s="474"/>
      <c r="BT199" s="474"/>
      <c r="CB199" s="474"/>
      <c r="CJ199" s="474"/>
      <c r="CL199" s="474"/>
      <c r="CR199" s="474"/>
    </row>
    <row r="200" spans="1:96" s="475" customFormat="1" ht="12.75" customHeight="1" x14ac:dyDescent="0.2">
      <c r="A200" s="864" t="s">
        <v>1046</v>
      </c>
      <c r="B200" s="864" t="s">
        <v>1181</v>
      </c>
      <c r="C200" s="477" t="s">
        <v>1533</v>
      </c>
      <c r="D200" s="869" t="s">
        <v>849</v>
      </c>
      <c r="E200" s="474">
        <v>0</v>
      </c>
      <c r="F200" s="474">
        <v>0</v>
      </c>
      <c r="G200" s="474">
        <v>0</v>
      </c>
      <c r="H200" s="474">
        <v>0</v>
      </c>
      <c r="I200" s="474">
        <v>0</v>
      </c>
      <c r="J200" s="474">
        <v>0</v>
      </c>
      <c r="K200" s="474">
        <v>0</v>
      </c>
      <c r="L200" s="474">
        <v>0</v>
      </c>
      <c r="M200" s="474">
        <v>0</v>
      </c>
      <c r="N200" s="474">
        <v>-0.30599999999999999</v>
      </c>
      <c r="O200" s="474">
        <v>-0.3</v>
      </c>
      <c r="P200" s="474">
        <v>-0.3</v>
      </c>
      <c r="Q200" s="474">
        <v>0</v>
      </c>
      <c r="R200" s="474">
        <v>-3.649</v>
      </c>
      <c r="S200" s="474">
        <v>-3.0379999999999998</v>
      </c>
      <c r="T200" s="474"/>
      <c r="AI200" s="474"/>
      <c r="AJ200" s="474"/>
      <c r="AM200" s="474"/>
      <c r="AU200" s="474"/>
      <c r="BD200" s="474"/>
      <c r="BL200" s="474"/>
      <c r="BT200" s="474"/>
      <c r="CB200" s="474"/>
      <c r="CJ200" s="474"/>
      <c r="CL200" s="474"/>
      <c r="CR200" s="474"/>
    </row>
    <row r="201" spans="1:96" s="475" customFormat="1" ht="12.75" customHeight="1" x14ac:dyDescent="0.2">
      <c r="A201" s="864" t="s">
        <v>1046</v>
      </c>
      <c r="B201" s="864" t="s">
        <v>1181</v>
      </c>
      <c r="C201" s="477" t="s">
        <v>1534</v>
      </c>
      <c r="D201" s="869" t="s">
        <v>1535</v>
      </c>
      <c r="E201" s="474">
        <v>0</v>
      </c>
      <c r="F201" s="474">
        <v>0</v>
      </c>
      <c r="G201" s="474">
        <v>-0.49299999999999999</v>
      </c>
      <c r="H201" s="474">
        <v>0</v>
      </c>
      <c r="I201" s="474">
        <v>0</v>
      </c>
      <c r="J201" s="474">
        <v>0</v>
      </c>
      <c r="K201" s="474">
        <v>0</v>
      </c>
      <c r="L201" s="474">
        <v>0</v>
      </c>
      <c r="M201" s="474">
        <v>0</v>
      </c>
      <c r="N201" s="474">
        <v>0</v>
      </c>
      <c r="O201" s="474">
        <v>0</v>
      </c>
      <c r="P201" s="474">
        <v>0</v>
      </c>
      <c r="Q201" s="474">
        <v>0</v>
      </c>
      <c r="R201" s="474">
        <v>0</v>
      </c>
      <c r="S201" s="474">
        <v>0</v>
      </c>
      <c r="T201" s="474"/>
      <c r="AI201" s="474"/>
      <c r="AJ201" s="474"/>
      <c r="AM201" s="474"/>
      <c r="AU201" s="474"/>
      <c r="BD201" s="474"/>
      <c r="BL201" s="474"/>
      <c r="BT201" s="474"/>
      <c r="CB201" s="474"/>
      <c r="CJ201" s="474"/>
      <c r="CR201" s="474"/>
    </row>
    <row r="202" spans="1:96" s="475" customFormat="1" ht="12.75" customHeight="1" x14ac:dyDescent="0.2">
      <c r="A202" s="864" t="s">
        <v>1046</v>
      </c>
      <c r="B202" s="864" t="s">
        <v>1175</v>
      </c>
      <c r="C202" s="477" t="s">
        <v>1536</v>
      </c>
      <c r="D202" s="874" t="s">
        <v>899</v>
      </c>
      <c r="E202" s="474">
        <v>0</v>
      </c>
      <c r="F202" s="474">
        <v>0</v>
      </c>
      <c r="G202" s="474">
        <v>-4.252737999999999</v>
      </c>
      <c r="H202" s="474">
        <v>-1.940129</v>
      </c>
      <c r="I202" s="474">
        <v>-1.3072859999999999</v>
      </c>
      <c r="J202" s="474">
        <v>-1.7204660000000001</v>
      </c>
      <c r="K202" s="474">
        <v>-2.6272180000000001</v>
      </c>
      <c r="L202" s="474">
        <v>-2.6599460000000001</v>
      </c>
      <c r="M202" s="474">
        <v>-3.2287080000000001</v>
      </c>
      <c r="N202" s="474">
        <v>-1.085753</v>
      </c>
      <c r="O202" s="474">
        <v>-1.3438870000000001</v>
      </c>
      <c r="P202" s="474">
        <v>-1.1672979999999999</v>
      </c>
      <c r="Q202" s="474">
        <v>-2.4671379999999998</v>
      </c>
      <c r="R202" s="474">
        <v>-2.8328880000000005</v>
      </c>
      <c r="S202" s="474">
        <v>-0.23499999999999999</v>
      </c>
      <c r="T202" s="474"/>
      <c r="AI202" s="474"/>
      <c r="AJ202" s="474"/>
      <c r="AM202" s="474"/>
      <c r="AU202" s="474"/>
      <c r="BD202" s="474"/>
      <c r="BL202" s="474"/>
      <c r="BT202" s="474"/>
      <c r="CB202" s="474"/>
      <c r="CJ202" s="474"/>
      <c r="CL202" s="474"/>
      <c r="CR202" s="474"/>
    </row>
    <row r="203" spans="1:96" s="475" customFormat="1" ht="12.75" customHeight="1" x14ac:dyDescent="0.2">
      <c r="A203" s="864" t="s">
        <v>1046</v>
      </c>
      <c r="B203" s="864" t="s">
        <v>1181</v>
      </c>
      <c r="C203" s="477" t="s">
        <v>1537</v>
      </c>
      <c r="D203" s="868" t="s">
        <v>1538</v>
      </c>
      <c r="E203" s="474">
        <v>0</v>
      </c>
      <c r="F203" s="474">
        <v>0</v>
      </c>
      <c r="G203" s="474">
        <v>-4.252737999999999</v>
      </c>
      <c r="H203" s="474">
        <v>-1.940129</v>
      </c>
      <c r="I203" s="474">
        <v>-1.3072859999999999</v>
      </c>
      <c r="J203" s="474">
        <v>-1.7204660000000001</v>
      </c>
      <c r="K203" s="474">
        <v>-2.6272180000000001</v>
      </c>
      <c r="L203" s="474">
        <v>-2.6599460000000001</v>
      </c>
      <c r="M203" s="474">
        <v>-3.2287080000000001</v>
      </c>
      <c r="N203" s="474">
        <v>-1.085753</v>
      </c>
      <c r="O203" s="474">
        <v>-1.3438870000000001</v>
      </c>
      <c r="P203" s="474">
        <v>-1.1672979999999999</v>
      </c>
      <c r="Q203" s="474">
        <v>-2.4671379999999998</v>
      </c>
      <c r="R203" s="474">
        <v>-2.8328880000000005</v>
      </c>
      <c r="S203" s="474">
        <v>-0.23499999999999999</v>
      </c>
      <c r="T203" s="474"/>
      <c r="AI203" s="474"/>
      <c r="AJ203" s="474"/>
      <c r="AM203" s="474"/>
      <c r="AU203" s="474"/>
      <c r="BD203" s="474"/>
      <c r="BL203" s="474"/>
      <c r="BT203" s="474"/>
      <c r="CB203" s="474"/>
      <c r="CJ203" s="474"/>
      <c r="CL203" s="474"/>
      <c r="CR203" s="474"/>
    </row>
    <row r="204" spans="1:96" s="475" customFormat="1" ht="12.75" customHeight="1" x14ac:dyDescent="0.2">
      <c r="A204" s="864" t="s">
        <v>1046</v>
      </c>
      <c r="B204" s="864" t="s">
        <v>1181</v>
      </c>
      <c r="C204" s="477" t="s">
        <v>1539</v>
      </c>
      <c r="D204" s="868" t="s">
        <v>1540</v>
      </c>
      <c r="E204" s="474">
        <v>0</v>
      </c>
      <c r="F204" s="474">
        <v>0</v>
      </c>
      <c r="G204" s="474">
        <v>0</v>
      </c>
      <c r="H204" s="474">
        <v>0</v>
      </c>
      <c r="I204" s="474">
        <v>0</v>
      </c>
      <c r="J204" s="474">
        <v>0</v>
      </c>
      <c r="K204" s="474">
        <v>0</v>
      </c>
      <c r="L204" s="474">
        <v>0</v>
      </c>
      <c r="M204" s="474">
        <v>0</v>
      </c>
      <c r="N204" s="474">
        <v>0</v>
      </c>
      <c r="O204" s="474">
        <v>0</v>
      </c>
      <c r="P204" s="474">
        <v>0</v>
      </c>
      <c r="Q204" s="474">
        <v>0</v>
      </c>
      <c r="R204" s="474">
        <v>0</v>
      </c>
      <c r="S204" s="474">
        <v>0</v>
      </c>
      <c r="T204" s="474"/>
      <c r="AI204" s="474"/>
      <c r="AJ204" s="474"/>
      <c r="AM204" s="474"/>
      <c r="AU204" s="474"/>
      <c r="BD204" s="474"/>
      <c r="BL204" s="474"/>
      <c r="BT204" s="474"/>
      <c r="CB204" s="474"/>
      <c r="CJ204" s="474"/>
      <c r="CR204" s="474"/>
    </row>
    <row r="205" spans="1:96" s="475" customFormat="1" ht="12.75" customHeight="1" x14ac:dyDescent="0.2">
      <c r="A205" s="864" t="s">
        <v>1046</v>
      </c>
      <c r="B205" s="864" t="s">
        <v>1181</v>
      </c>
      <c r="C205" s="477" t="s">
        <v>1541</v>
      </c>
      <c r="D205" s="868" t="s">
        <v>1542</v>
      </c>
      <c r="E205" s="474">
        <v>0</v>
      </c>
      <c r="F205" s="474">
        <v>0</v>
      </c>
      <c r="G205" s="474">
        <v>0</v>
      </c>
      <c r="H205" s="474">
        <v>0</v>
      </c>
      <c r="I205" s="474">
        <v>0</v>
      </c>
      <c r="J205" s="474">
        <v>0</v>
      </c>
      <c r="K205" s="474">
        <v>0</v>
      </c>
      <c r="L205" s="474">
        <v>0</v>
      </c>
      <c r="M205" s="474">
        <v>0</v>
      </c>
      <c r="N205" s="474">
        <v>0</v>
      </c>
      <c r="O205" s="474">
        <v>0</v>
      </c>
      <c r="P205" s="474">
        <v>0</v>
      </c>
      <c r="Q205" s="474">
        <v>0</v>
      </c>
      <c r="R205" s="474">
        <v>0</v>
      </c>
      <c r="S205" s="474">
        <v>0</v>
      </c>
      <c r="T205" s="474"/>
      <c r="AI205" s="474"/>
      <c r="AJ205" s="474"/>
      <c r="AM205" s="474"/>
      <c r="AU205" s="474"/>
      <c r="BD205" s="474"/>
      <c r="BL205" s="474"/>
      <c r="BT205" s="474"/>
      <c r="CB205" s="474"/>
      <c r="CJ205" s="474"/>
      <c r="CL205" s="474"/>
      <c r="CR205" s="474"/>
    </row>
    <row r="206" spans="1:96" s="475" customFormat="1" ht="12.75" hidden="1" customHeight="1" x14ac:dyDescent="0.2">
      <c r="A206" s="864" t="s">
        <v>1181</v>
      </c>
      <c r="B206" s="864" t="s">
        <v>1181</v>
      </c>
      <c r="C206" s="477" t="s">
        <v>1543</v>
      </c>
      <c r="D206" s="868" t="s">
        <v>1544</v>
      </c>
      <c r="E206" s="474">
        <v>0</v>
      </c>
      <c r="F206" s="474">
        <v>0</v>
      </c>
      <c r="G206" s="474">
        <v>0</v>
      </c>
      <c r="H206" s="474">
        <v>0</v>
      </c>
      <c r="I206" s="474">
        <v>0</v>
      </c>
      <c r="J206" s="474">
        <v>0</v>
      </c>
      <c r="K206" s="474">
        <v>0</v>
      </c>
      <c r="L206" s="474">
        <v>0</v>
      </c>
      <c r="M206" s="474">
        <v>0</v>
      </c>
      <c r="N206" s="474">
        <v>0</v>
      </c>
      <c r="O206" s="474">
        <v>0</v>
      </c>
      <c r="P206" s="474">
        <v>0</v>
      </c>
      <c r="Q206" s="474">
        <v>0</v>
      </c>
      <c r="R206" s="474">
        <v>0</v>
      </c>
      <c r="S206" s="474">
        <v>0</v>
      </c>
      <c r="T206" s="474"/>
      <c r="AI206" s="474"/>
      <c r="AJ206" s="474"/>
      <c r="AM206" s="474"/>
      <c r="AU206" s="474"/>
      <c r="BD206" s="474"/>
      <c r="BL206" s="474"/>
      <c r="BT206" s="474"/>
      <c r="CB206" s="474"/>
      <c r="CJ206" s="474"/>
      <c r="CL206" s="474"/>
      <c r="CR206" s="474"/>
    </row>
    <row r="207" spans="1:96" s="475" customFormat="1" ht="12.75" hidden="1" customHeight="1" x14ac:dyDescent="0.2">
      <c r="A207" s="864" t="s">
        <v>1181</v>
      </c>
      <c r="B207" s="864" t="s">
        <v>1175</v>
      </c>
      <c r="C207" s="477" t="s">
        <v>1545</v>
      </c>
      <c r="D207" s="481" t="s">
        <v>1546</v>
      </c>
      <c r="E207" s="474">
        <v>0</v>
      </c>
      <c r="F207" s="474">
        <v>0</v>
      </c>
      <c r="G207" s="474">
        <v>0</v>
      </c>
      <c r="H207" s="474">
        <v>0</v>
      </c>
      <c r="I207" s="474">
        <v>0</v>
      </c>
      <c r="J207" s="474">
        <v>0</v>
      </c>
      <c r="K207" s="474">
        <v>0</v>
      </c>
      <c r="L207" s="474">
        <v>0</v>
      </c>
      <c r="M207" s="474">
        <v>0</v>
      </c>
      <c r="N207" s="474">
        <v>0</v>
      </c>
      <c r="O207" s="474">
        <v>0</v>
      </c>
      <c r="P207" s="474">
        <v>0</v>
      </c>
      <c r="Q207" s="474">
        <v>0</v>
      </c>
      <c r="R207" s="474">
        <v>0</v>
      </c>
      <c r="S207" s="474">
        <v>0</v>
      </c>
      <c r="T207" s="474"/>
      <c r="AI207" s="474"/>
      <c r="AJ207" s="474"/>
      <c r="AM207" s="474"/>
      <c r="AU207" s="474"/>
      <c r="BD207" s="474"/>
      <c r="BL207" s="474"/>
      <c r="BT207" s="474"/>
      <c r="CB207" s="474"/>
      <c r="CJ207" s="474"/>
      <c r="CR207" s="474"/>
    </row>
    <row r="208" spans="1:96" s="475" customFormat="1" ht="12.75" hidden="1" customHeight="1" x14ac:dyDescent="0.2">
      <c r="A208" s="864" t="s">
        <v>1181</v>
      </c>
      <c r="B208" s="864" t="s">
        <v>1175</v>
      </c>
      <c r="C208" s="477" t="s">
        <v>1547</v>
      </c>
      <c r="D208" s="872" t="s">
        <v>1548</v>
      </c>
      <c r="E208" s="474">
        <v>0</v>
      </c>
      <c r="F208" s="474">
        <v>0</v>
      </c>
      <c r="G208" s="474">
        <v>0</v>
      </c>
      <c r="H208" s="474">
        <v>0</v>
      </c>
      <c r="I208" s="474">
        <v>0</v>
      </c>
      <c r="J208" s="474">
        <v>0</v>
      </c>
      <c r="K208" s="474">
        <v>0</v>
      </c>
      <c r="L208" s="474">
        <v>0</v>
      </c>
      <c r="M208" s="474">
        <v>0</v>
      </c>
      <c r="N208" s="474">
        <v>0</v>
      </c>
      <c r="O208" s="474">
        <v>0</v>
      </c>
      <c r="P208" s="474">
        <v>0</v>
      </c>
      <c r="Q208" s="474">
        <v>0</v>
      </c>
      <c r="R208" s="474">
        <v>0</v>
      </c>
      <c r="S208" s="474">
        <v>0</v>
      </c>
      <c r="T208" s="474"/>
      <c r="AI208" s="474"/>
      <c r="AJ208" s="474"/>
      <c r="AM208" s="474"/>
      <c r="AU208" s="474"/>
      <c r="BD208" s="474"/>
      <c r="BL208" s="474"/>
      <c r="BT208" s="474"/>
      <c r="CB208" s="474"/>
      <c r="CJ208" s="474"/>
      <c r="CR208" s="474"/>
    </row>
    <row r="209" spans="1:96" s="475" customFormat="1" ht="12.75" hidden="1" customHeight="1" x14ac:dyDescent="0.2">
      <c r="A209" s="864" t="s">
        <v>1181</v>
      </c>
      <c r="B209" s="864" t="s">
        <v>1181</v>
      </c>
      <c r="C209" s="477" t="s">
        <v>1549</v>
      </c>
      <c r="D209" s="867" t="s">
        <v>1378</v>
      </c>
      <c r="E209" s="474">
        <v>0</v>
      </c>
      <c r="F209" s="474">
        <v>0</v>
      </c>
      <c r="G209" s="474">
        <v>0</v>
      </c>
      <c r="H209" s="474">
        <v>0</v>
      </c>
      <c r="I209" s="474">
        <v>0</v>
      </c>
      <c r="J209" s="474">
        <v>0</v>
      </c>
      <c r="K209" s="474">
        <v>0</v>
      </c>
      <c r="L209" s="474">
        <v>0</v>
      </c>
      <c r="M209" s="474">
        <v>0</v>
      </c>
      <c r="N209" s="474">
        <v>0</v>
      </c>
      <c r="O209" s="474">
        <v>0</v>
      </c>
      <c r="P209" s="474">
        <v>0</v>
      </c>
      <c r="Q209" s="474">
        <v>0</v>
      </c>
      <c r="R209" s="474">
        <v>0</v>
      </c>
      <c r="S209" s="474">
        <v>0</v>
      </c>
      <c r="T209" s="474"/>
      <c r="AI209" s="474"/>
      <c r="AJ209" s="474"/>
      <c r="AM209" s="474"/>
      <c r="AU209" s="474"/>
      <c r="BD209" s="474"/>
      <c r="BL209" s="474"/>
      <c r="BT209" s="474"/>
      <c r="CB209" s="474"/>
      <c r="CJ209" s="474"/>
      <c r="CL209" s="474"/>
      <c r="CR209" s="474"/>
    </row>
    <row r="210" spans="1:96" s="475" customFormat="1" ht="12.75" hidden="1" customHeight="1" x14ac:dyDescent="0.2">
      <c r="A210" s="864" t="s">
        <v>1181</v>
      </c>
      <c r="B210" s="864" t="s">
        <v>1181</v>
      </c>
      <c r="C210" s="477" t="s">
        <v>1550</v>
      </c>
      <c r="D210" s="867" t="s">
        <v>1385</v>
      </c>
      <c r="E210" s="474">
        <v>0</v>
      </c>
      <c r="F210" s="474">
        <v>0</v>
      </c>
      <c r="G210" s="474">
        <v>0</v>
      </c>
      <c r="H210" s="474">
        <v>0</v>
      </c>
      <c r="I210" s="474">
        <v>0</v>
      </c>
      <c r="J210" s="474">
        <v>0</v>
      </c>
      <c r="K210" s="474">
        <v>0</v>
      </c>
      <c r="L210" s="474">
        <v>0</v>
      </c>
      <c r="M210" s="474">
        <v>0</v>
      </c>
      <c r="N210" s="474">
        <v>0</v>
      </c>
      <c r="O210" s="474">
        <v>0</v>
      </c>
      <c r="P210" s="474">
        <v>0</v>
      </c>
      <c r="Q210" s="474">
        <v>0</v>
      </c>
      <c r="R210" s="474">
        <v>0</v>
      </c>
      <c r="S210" s="474">
        <v>0</v>
      </c>
      <c r="T210" s="474"/>
      <c r="AI210" s="474"/>
      <c r="AJ210" s="474"/>
      <c r="AM210" s="474"/>
      <c r="AU210" s="474"/>
      <c r="BD210" s="474"/>
      <c r="BL210" s="474"/>
      <c r="BT210" s="474"/>
      <c r="CB210" s="474"/>
      <c r="CJ210" s="474"/>
      <c r="CL210" s="474"/>
      <c r="CR210" s="474"/>
    </row>
    <row r="211" spans="1:96" s="475" customFormat="1" ht="12.75" hidden="1" customHeight="1" x14ac:dyDescent="0.2">
      <c r="A211" s="864" t="s">
        <v>1181</v>
      </c>
      <c r="B211" s="864" t="s">
        <v>1175</v>
      </c>
      <c r="C211" s="477" t="s">
        <v>1551</v>
      </c>
      <c r="D211" s="478" t="s">
        <v>1552</v>
      </c>
      <c r="E211" s="474">
        <v>0</v>
      </c>
      <c r="F211" s="474">
        <v>0</v>
      </c>
      <c r="G211" s="474">
        <v>0</v>
      </c>
      <c r="H211" s="474">
        <v>0</v>
      </c>
      <c r="I211" s="474">
        <v>0</v>
      </c>
      <c r="J211" s="474">
        <v>0</v>
      </c>
      <c r="K211" s="474">
        <v>0</v>
      </c>
      <c r="L211" s="474">
        <v>0</v>
      </c>
      <c r="M211" s="474">
        <v>0</v>
      </c>
      <c r="N211" s="474">
        <v>0</v>
      </c>
      <c r="O211" s="474">
        <v>0</v>
      </c>
      <c r="P211" s="474">
        <v>0</v>
      </c>
      <c r="Q211" s="474">
        <v>0</v>
      </c>
      <c r="R211" s="474">
        <v>0</v>
      </c>
      <c r="S211" s="474">
        <v>0</v>
      </c>
      <c r="T211" s="474"/>
      <c r="AI211" s="474"/>
      <c r="AJ211" s="474"/>
      <c r="AM211" s="474"/>
      <c r="AU211" s="474"/>
      <c r="BD211" s="474"/>
      <c r="BL211" s="474"/>
      <c r="BT211" s="474"/>
      <c r="CB211" s="474"/>
      <c r="CJ211" s="474"/>
      <c r="CL211" s="474"/>
      <c r="CR211" s="474"/>
    </row>
    <row r="212" spans="1:96" s="475" customFormat="1" ht="12.75" hidden="1" customHeight="1" x14ac:dyDescent="0.2">
      <c r="A212" s="864" t="s">
        <v>1181</v>
      </c>
      <c r="B212" s="864" t="s">
        <v>1181</v>
      </c>
      <c r="C212" s="477" t="s">
        <v>1553</v>
      </c>
      <c r="D212" s="867" t="s">
        <v>1378</v>
      </c>
      <c r="E212" s="474">
        <v>0</v>
      </c>
      <c r="F212" s="474">
        <v>0</v>
      </c>
      <c r="G212" s="474">
        <v>0</v>
      </c>
      <c r="H212" s="474">
        <v>0</v>
      </c>
      <c r="I212" s="474">
        <v>0</v>
      </c>
      <c r="J212" s="474">
        <v>0</v>
      </c>
      <c r="K212" s="474">
        <v>0</v>
      </c>
      <c r="L212" s="474">
        <v>0</v>
      </c>
      <c r="M212" s="474">
        <v>0</v>
      </c>
      <c r="N212" s="474">
        <v>0</v>
      </c>
      <c r="O212" s="474">
        <v>0</v>
      </c>
      <c r="P212" s="474">
        <v>0</v>
      </c>
      <c r="Q212" s="474">
        <v>0</v>
      </c>
      <c r="R212" s="474">
        <v>0</v>
      </c>
      <c r="S212" s="474">
        <v>0</v>
      </c>
      <c r="T212" s="474"/>
      <c r="AI212" s="474"/>
      <c r="AJ212" s="474"/>
      <c r="AM212" s="474"/>
      <c r="AU212" s="474"/>
      <c r="BD212" s="474"/>
      <c r="BL212" s="474"/>
      <c r="BT212" s="474"/>
      <c r="CB212" s="474"/>
      <c r="CJ212" s="474"/>
      <c r="CL212" s="474"/>
      <c r="CR212" s="474"/>
    </row>
    <row r="213" spans="1:96" s="475" customFormat="1" ht="12.75" hidden="1" customHeight="1" x14ac:dyDescent="0.2">
      <c r="A213" s="864" t="s">
        <v>1181</v>
      </c>
      <c r="B213" s="864" t="s">
        <v>1181</v>
      </c>
      <c r="C213" s="477" t="s">
        <v>1554</v>
      </c>
      <c r="D213" s="867" t="s">
        <v>1385</v>
      </c>
      <c r="E213" s="474">
        <v>0</v>
      </c>
      <c r="F213" s="474">
        <v>0</v>
      </c>
      <c r="G213" s="474">
        <v>0</v>
      </c>
      <c r="H213" s="474">
        <v>0</v>
      </c>
      <c r="I213" s="474">
        <v>0</v>
      </c>
      <c r="J213" s="474">
        <v>0</v>
      </c>
      <c r="K213" s="474">
        <v>0</v>
      </c>
      <c r="L213" s="474">
        <v>0</v>
      </c>
      <c r="M213" s="474">
        <v>0</v>
      </c>
      <c r="N213" s="474">
        <v>0</v>
      </c>
      <c r="O213" s="474">
        <v>0</v>
      </c>
      <c r="P213" s="474">
        <v>0</v>
      </c>
      <c r="Q213" s="474">
        <v>0</v>
      </c>
      <c r="R213" s="474">
        <v>0</v>
      </c>
      <c r="S213" s="474">
        <v>0</v>
      </c>
      <c r="T213" s="474"/>
      <c r="AI213" s="474"/>
      <c r="AJ213" s="474"/>
      <c r="AM213" s="474"/>
      <c r="AU213" s="474"/>
      <c r="BD213" s="474"/>
      <c r="BL213" s="474"/>
      <c r="BT213" s="474"/>
      <c r="CB213" s="474"/>
      <c r="CJ213" s="474"/>
      <c r="CR213" s="474"/>
    </row>
    <row r="214" spans="1:96" s="475" customFormat="1" ht="12.75" hidden="1" customHeight="1" x14ac:dyDescent="0.2">
      <c r="A214" s="864" t="s">
        <v>1181</v>
      </c>
      <c r="B214" s="864" t="s">
        <v>1175</v>
      </c>
      <c r="C214" s="477" t="s">
        <v>1555</v>
      </c>
      <c r="D214" s="478" t="s">
        <v>1556</v>
      </c>
      <c r="E214" s="474">
        <v>0</v>
      </c>
      <c r="F214" s="474">
        <v>0</v>
      </c>
      <c r="G214" s="474">
        <v>0</v>
      </c>
      <c r="H214" s="474">
        <v>0</v>
      </c>
      <c r="I214" s="474">
        <v>0</v>
      </c>
      <c r="J214" s="474">
        <v>0</v>
      </c>
      <c r="K214" s="474">
        <v>0</v>
      </c>
      <c r="L214" s="474">
        <v>0</v>
      </c>
      <c r="M214" s="474">
        <v>0</v>
      </c>
      <c r="N214" s="474">
        <v>0</v>
      </c>
      <c r="O214" s="474">
        <v>0</v>
      </c>
      <c r="P214" s="474">
        <v>0</v>
      </c>
      <c r="Q214" s="474">
        <v>0</v>
      </c>
      <c r="R214" s="474">
        <v>0</v>
      </c>
      <c r="S214" s="474">
        <v>0</v>
      </c>
      <c r="T214" s="474"/>
      <c r="AI214" s="474"/>
      <c r="AJ214" s="474"/>
      <c r="AM214" s="474"/>
      <c r="AU214" s="474"/>
      <c r="BD214" s="474"/>
      <c r="BL214" s="474"/>
      <c r="BT214" s="474"/>
      <c r="CB214" s="474"/>
      <c r="CJ214" s="474"/>
      <c r="CR214" s="474"/>
    </row>
    <row r="215" spans="1:96" s="475" customFormat="1" ht="12.75" hidden="1" customHeight="1" x14ac:dyDescent="0.2">
      <c r="A215" s="864" t="s">
        <v>1181</v>
      </c>
      <c r="B215" s="864" t="s">
        <v>1181</v>
      </c>
      <c r="C215" s="477" t="s">
        <v>1557</v>
      </c>
      <c r="D215" s="867" t="s">
        <v>1378</v>
      </c>
      <c r="E215" s="474">
        <v>0</v>
      </c>
      <c r="F215" s="474">
        <v>0</v>
      </c>
      <c r="G215" s="474">
        <v>0</v>
      </c>
      <c r="H215" s="474">
        <v>0</v>
      </c>
      <c r="I215" s="474">
        <v>0</v>
      </c>
      <c r="J215" s="474">
        <v>0</v>
      </c>
      <c r="K215" s="474">
        <v>0</v>
      </c>
      <c r="L215" s="474">
        <v>0</v>
      </c>
      <c r="M215" s="474">
        <v>0</v>
      </c>
      <c r="N215" s="474">
        <v>0</v>
      </c>
      <c r="O215" s="474">
        <v>0</v>
      </c>
      <c r="P215" s="474">
        <v>0</v>
      </c>
      <c r="Q215" s="474">
        <v>0</v>
      </c>
      <c r="R215" s="474">
        <v>0</v>
      </c>
      <c r="S215" s="474">
        <v>0</v>
      </c>
      <c r="T215" s="474"/>
      <c r="AI215" s="474"/>
      <c r="AJ215" s="474"/>
      <c r="AM215" s="474"/>
      <c r="AU215" s="474"/>
      <c r="BD215" s="474"/>
      <c r="BL215" s="474"/>
      <c r="BT215" s="474"/>
      <c r="CB215" s="474"/>
      <c r="CJ215" s="474"/>
      <c r="CR215" s="474"/>
    </row>
    <row r="216" spans="1:96" s="475" customFormat="1" ht="12.75" hidden="1" customHeight="1" x14ac:dyDescent="0.2">
      <c r="A216" s="864" t="s">
        <v>1181</v>
      </c>
      <c r="B216" s="864" t="s">
        <v>1181</v>
      </c>
      <c r="C216" s="477" t="s">
        <v>1558</v>
      </c>
      <c r="D216" s="867" t="s">
        <v>1385</v>
      </c>
      <c r="E216" s="474">
        <v>0</v>
      </c>
      <c r="F216" s="474">
        <v>0</v>
      </c>
      <c r="G216" s="474">
        <v>0</v>
      </c>
      <c r="H216" s="474">
        <v>0</v>
      </c>
      <c r="I216" s="474">
        <v>0</v>
      </c>
      <c r="J216" s="474">
        <v>0</v>
      </c>
      <c r="K216" s="474">
        <v>0</v>
      </c>
      <c r="L216" s="474">
        <v>0</v>
      </c>
      <c r="M216" s="474">
        <v>0</v>
      </c>
      <c r="N216" s="474">
        <v>0</v>
      </c>
      <c r="O216" s="474">
        <v>0</v>
      </c>
      <c r="P216" s="474">
        <v>0</v>
      </c>
      <c r="Q216" s="474">
        <v>0</v>
      </c>
      <c r="R216" s="474">
        <v>0</v>
      </c>
      <c r="S216" s="474">
        <v>0</v>
      </c>
      <c r="T216" s="474"/>
      <c r="AI216" s="474"/>
      <c r="AJ216" s="474"/>
      <c r="AM216" s="474"/>
      <c r="AU216" s="474"/>
      <c r="BD216" s="474"/>
      <c r="BL216" s="474"/>
      <c r="BT216" s="474"/>
      <c r="CB216" s="474"/>
      <c r="CJ216" s="474"/>
      <c r="CR216" s="474"/>
    </row>
    <row r="217" spans="1:96" s="475" customFormat="1" ht="12.75" customHeight="1" x14ac:dyDescent="0.2">
      <c r="A217" s="864" t="s">
        <v>1046</v>
      </c>
      <c r="B217" s="864" t="s">
        <v>1175</v>
      </c>
      <c r="C217" s="477" t="s">
        <v>1559</v>
      </c>
      <c r="D217" s="481" t="s">
        <v>892</v>
      </c>
      <c r="E217" s="474">
        <v>-6.1250809999999989</v>
      </c>
      <c r="F217" s="474">
        <v>-8.5416300000000014</v>
      </c>
      <c r="G217" s="474">
        <v>-1.1146100000000003</v>
      </c>
      <c r="H217" s="474">
        <v>-4.6665730000000014</v>
      </c>
      <c r="I217" s="474">
        <v>-5.2693429999999992</v>
      </c>
      <c r="J217" s="474">
        <v>-0.79942900000000083</v>
      </c>
      <c r="K217" s="474">
        <v>-2.4054529999999987</v>
      </c>
      <c r="L217" s="474">
        <v>-1.2355170000000006</v>
      </c>
      <c r="M217" s="474">
        <v>-2.888998</v>
      </c>
      <c r="N217" s="474">
        <v>-9.9076769999999996</v>
      </c>
      <c r="O217" s="474">
        <v>-5.9643240000000013</v>
      </c>
      <c r="P217" s="474">
        <v>-7.5978200000000014</v>
      </c>
      <c r="Q217" s="474">
        <v>-5.5289210000000013</v>
      </c>
      <c r="R217" s="474">
        <v>-13.382118</v>
      </c>
      <c r="S217" s="474">
        <v>-11.526785</v>
      </c>
      <c r="T217" s="474"/>
      <c r="AI217" s="474"/>
      <c r="AJ217" s="474"/>
      <c r="AM217" s="474"/>
      <c r="AU217" s="474"/>
      <c r="BD217" s="474"/>
      <c r="BL217" s="474"/>
      <c r="BT217" s="474"/>
      <c r="CB217" s="474"/>
      <c r="CJ217" s="474"/>
      <c r="CR217" s="474"/>
    </row>
    <row r="218" spans="1:96" s="475" customFormat="1" ht="12.75" customHeight="1" x14ac:dyDescent="0.2">
      <c r="A218" s="864" t="s">
        <v>1046</v>
      </c>
      <c r="B218" s="864" t="s">
        <v>1175</v>
      </c>
      <c r="C218" s="477" t="s">
        <v>1560</v>
      </c>
      <c r="D218" s="872" t="s">
        <v>1325</v>
      </c>
      <c r="E218" s="474">
        <v>-1.83847</v>
      </c>
      <c r="F218" s="474">
        <v>-2.0059290000000001</v>
      </c>
      <c r="G218" s="474">
        <v>-0.85808099999999998</v>
      </c>
      <c r="H218" s="474">
        <v>-1.4796400000000001</v>
      </c>
      <c r="I218" s="474">
        <v>-1.791995</v>
      </c>
      <c r="J218" s="474">
        <v>-0.86518399999999995</v>
      </c>
      <c r="K218" s="474">
        <v>-2.015997</v>
      </c>
      <c r="L218" s="474">
        <v>-2.7411209999999997</v>
      </c>
      <c r="M218" s="474">
        <v>-3.2097850000000001</v>
      </c>
      <c r="N218" s="474">
        <v>-3.1938029999999999</v>
      </c>
      <c r="O218" s="474">
        <v>-3.8909530000000001</v>
      </c>
      <c r="P218" s="474">
        <v>-4.0050939999999997</v>
      </c>
      <c r="Q218" s="474">
        <v>-4.4792860000000001</v>
      </c>
      <c r="R218" s="474">
        <v>-4.5409009999999999</v>
      </c>
      <c r="S218" s="474">
        <v>-5.2842399999999996</v>
      </c>
      <c r="T218" s="474"/>
      <c r="AI218" s="474"/>
      <c r="AJ218" s="474"/>
      <c r="AM218" s="474"/>
      <c r="AU218" s="474"/>
      <c r="BD218" s="474"/>
      <c r="BL218" s="474"/>
      <c r="BT218" s="474"/>
      <c r="CB218" s="474"/>
      <c r="CJ218" s="474"/>
      <c r="CL218" s="474"/>
      <c r="CR218" s="474"/>
    </row>
    <row r="219" spans="1:96" s="475" customFormat="1" ht="12.75" hidden="1" customHeight="1" x14ac:dyDescent="0.2">
      <c r="A219" s="864" t="s">
        <v>1181</v>
      </c>
      <c r="B219" s="864" t="s">
        <v>1181</v>
      </c>
      <c r="C219" s="477" t="s">
        <v>1561</v>
      </c>
      <c r="D219" s="867" t="s">
        <v>1562</v>
      </c>
      <c r="E219" s="474">
        <v>0</v>
      </c>
      <c r="F219" s="474">
        <v>0</v>
      </c>
      <c r="G219" s="474">
        <v>0</v>
      </c>
      <c r="H219" s="474">
        <v>0</v>
      </c>
      <c r="I219" s="474">
        <v>0</v>
      </c>
      <c r="J219" s="474">
        <v>0</v>
      </c>
      <c r="K219" s="474">
        <v>0</v>
      </c>
      <c r="L219" s="474">
        <v>0</v>
      </c>
      <c r="M219" s="474">
        <v>0</v>
      </c>
      <c r="N219" s="474">
        <v>0</v>
      </c>
      <c r="O219" s="474">
        <v>0</v>
      </c>
      <c r="P219" s="474">
        <v>0</v>
      </c>
      <c r="Q219" s="474">
        <v>0</v>
      </c>
      <c r="R219" s="474">
        <v>0</v>
      </c>
      <c r="S219" s="474">
        <v>0</v>
      </c>
      <c r="T219" s="474"/>
      <c r="AI219" s="474"/>
      <c r="AJ219" s="474"/>
      <c r="AM219" s="474"/>
      <c r="AU219" s="474"/>
      <c r="BD219" s="474"/>
      <c r="BL219" s="474"/>
      <c r="BT219" s="474"/>
      <c r="CB219" s="474"/>
      <c r="CJ219" s="474"/>
      <c r="CL219" s="474"/>
      <c r="CR219" s="474"/>
    </row>
    <row r="220" spans="1:96" s="475" customFormat="1" ht="12.75" hidden="1" customHeight="1" x14ac:dyDescent="0.2">
      <c r="A220" s="864" t="s">
        <v>1181</v>
      </c>
      <c r="B220" s="864" t="s">
        <v>1181</v>
      </c>
      <c r="C220" s="477" t="s">
        <v>1563</v>
      </c>
      <c r="D220" s="867" t="s">
        <v>1564</v>
      </c>
      <c r="E220" s="474">
        <v>0</v>
      </c>
      <c r="F220" s="474">
        <v>0</v>
      </c>
      <c r="G220" s="474">
        <v>0</v>
      </c>
      <c r="H220" s="474">
        <v>0</v>
      </c>
      <c r="I220" s="474">
        <v>0</v>
      </c>
      <c r="J220" s="474">
        <v>0</v>
      </c>
      <c r="K220" s="474">
        <v>0</v>
      </c>
      <c r="L220" s="474">
        <v>0</v>
      </c>
      <c r="M220" s="474">
        <v>0</v>
      </c>
      <c r="N220" s="474">
        <v>0</v>
      </c>
      <c r="O220" s="474">
        <v>0</v>
      </c>
      <c r="P220" s="474">
        <v>0</v>
      </c>
      <c r="Q220" s="474">
        <v>0</v>
      </c>
      <c r="R220" s="474">
        <v>0</v>
      </c>
      <c r="S220" s="474">
        <v>0</v>
      </c>
      <c r="T220" s="474"/>
      <c r="AI220" s="474"/>
      <c r="AJ220" s="474"/>
      <c r="AM220" s="474"/>
      <c r="AU220" s="474"/>
      <c r="BD220" s="474"/>
      <c r="BL220" s="474"/>
      <c r="BT220" s="474"/>
      <c r="CB220" s="474"/>
      <c r="CJ220" s="474"/>
      <c r="CL220" s="474"/>
      <c r="CR220" s="474"/>
    </row>
    <row r="221" spans="1:96" s="475" customFormat="1" ht="12.75" hidden="1" customHeight="1" x14ac:dyDescent="0.2">
      <c r="A221" s="864" t="s">
        <v>1181</v>
      </c>
      <c r="B221" s="864" t="s">
        <v>1181</v>
      </c>
      <c r="C221" s="477" t="s">
        <v>1565</v>
      </c>
      <c r="D221" s="867" t="s">
        <v>1566</v>
      </c>
      <c r="E221" s="474">
        <v>0</v>
      </c>
      <c r="F221" s="474">
        <v>0</v>
      </c>
      <c r="G221" s="474">
        <v>0</v>
      </c>
      <c r="H221" s="474">
        <v>0</v>
      </c>
      <c r="I221" s="474">
        <v>0</v>
      </c>
      <c r="J221" s="474">
        <v>0</v>
      </c>
      <c r="K221" s="474">
        <v>0</v>
      </c>
      <c r="L221" s="474">
        <v>0</v>
      </c>
      <c r="M221" s="474">
        <v>0</v>
      </c>
      <c r="N221" s="474">
        <v>0</v>
      </c>
      <c r="O221" s="474">
        <v>0</v>
      </c>
      <c r="P221" s="474">
        <v>0</v>
      </c>
      <c r="Q221" s="474">
        <v>0</v>
      </c>
      <c r="R221" s="474">
        <v>0</v>
      </c>
      <c r="S221" s="474">
        <v>0</v>
      </c>
      <c r="T221" s="474"/>
      <c r="AI221" s="474"/>
      <c r="AJ221" s="474"/>
      <c r="AM221" s="474"/>
      <c r="AU221" s="474"/>
      <c r="BD221" s="474"/>
      <c r="BL221" s="474"/>
      <c r="BT221" s="474"/>
      <c r="CB221" s="474"/>
      <c r="CJ221" s="474"/>
      <c r="CL221" s="474"/>
      <c r="CR221" s="474"/>
    </row>
    <row r="222" spans="1:96" s="475" customFormat="1" ht="12.75" customHeight="1" x14ac:dyDescent="0.2">
      <c r="A222" s="864" t="s">
        <v>1046</v>
      </c>
      <c r="B222" s="864" t="s">
        <v>1181</v>
      </c>
      <c r="C222" s="477" t="s">
        <v>1567</v>
      </c>
      <c r="D222" s="867" t="s">
        <v>1334</v>
      </c>
      <c r="E222" s="474">
        <v>-1.83847</v>
      </c>
      <c r="F222" s="474">
        <v>-2.0059290000000001</v>
      </c>
      <c r="G222" s="474">
        <v>-0.85808099999999998</v>
      </c>
      <c r="H222" s="474">
        <v>-1.4796400000000001</v>
      </c>
      <c r="I222" s="474">
        <v>-1.791995</v>
      </c>
      <c r="J222" s="474">
        <v>-0.86518399999999995</v>
      </c>
      <c r="K222" s="474">
        <v>-2.015997</v>
      </c>
      <c r="L222" s="474">
        <v>-2.7411209999999997</v>
      </c>
      <c r="M222" s="474">
        <v>-3.2097850000000001</v>
      </c>
      <c r="N222" s="474">
        <v>-3.1938029999999999</v>
      </c>
      <c r="O222" s="474">
        <v>-3.8909530000000001</v>
      </c>
      <c r="P222" s="474">
        <v>-4.0050939999999997</v>
      </c>
      <c r="Q222" s="474">
        <v>-4.4792860000000001</v>
      </c>
      <c r="R222" s="474">
        <v>-4.5409009999999999</v>
      </c>
      <c r="S222" s="474">
        <v>-5.2842399999999996</v>
      </c>
      <c r="T222" s="474"/>
      <c r="AI222" s="474"/>
      <c r="AJ222" s="474"/>
      <c r="AM222" s="474"/>
      <c r="AU222" s="474"/>
      <c r="BD222" s="474"/>
      <c r="BL222" s="474"/>
      <c r="BT222" s="474"/>
      <c r="CB222" s="474"/>
      <c r="CJ222" s="474"/>
      <c r="CL222" s="474"/>
      <c r="CR222" s="474"/>
    </row>
    <row r="223" spans="1:96" s="475" customFormat="1" ht="12.75" customHeight="1" x14ac:dyDescent="0.2">
      <c r="A223" s="864" t="s">
        <v>1046</v>
      </c>
      <c r="B223" s="864" t="s">
        <v>1181</v>
      </c>
      <c r="C223" s="477" t="s">
        <v>1568</v>
      </c>
      <c r="D223" s="868" t="s">
        <v>1336</v>
      </c>
      <c r="E223" s="474">
        <v>-0.95472000000000001</v>
      </c>
      <c r="F223" s="474">
        <v>-0.87481900000000001</v>
      </c>
      <c r="G223" s="474">
        <v>-0.85808099999999998</v>
      </c>
      <c r="H223" s="474">
        <v>-0.72329500000000002</v>
      </c>
      <c r="I223" s="474">
        <v>-0.86272400000000005</v>
      </c>
      <c r="J223" s="474">
        <v>-0.86518399999999995</v>
      </c>
      <c r="K223" s="474">
        <v>-0.86577800000000005</v>
      </c>
      <c r="L223" s="474">
        <v>-1.2040029999999999</v>
      </c>
      <c r="M223" s="474">
        <v>-0.95725499999999997</v>
      </c>
      <c r="N223" s="474">
        <v>-1.0419970000000001</v>
      </c>
      <c r="O223" s="474">
        <v>-0.97567300000000001</v>
      </c>
      <c r="P223" s="474">
        <v>-0.93647899999999995</v>
      </c>
      <c r="Q223" s="474">
        <v>-1.20218</v>
      </c>
      <c r="R223" s="474">
        <v>-0.97785599999999995</v>
      </c>
      <c r="S223" s="474">
        <v>-1.517787</v>
      </c>
      <c r="T223" s="474"/>
      <c r="AI223" s="474"/>
      <c r="AJ223" s="474"/>
      <c r="AM223" s="474"/>
      <c r="AU223" s="474"/>
      <c r="BD223" s="474"/>
      <c r="BL223" s="474"/>
      <c r="BT223" s="474"/>
      <c r="CB223" s="474"/>
      <c r="CJ223" s="474"/>
      <c r="CL223" s="474"/>
      <c r="CR223" s="474"/>
    </row>
    <row r="224" spans="1:96" s="475" customFormat="1" ht="12.75" customHeight="1" x14ac:dyDescent="0.2">
      <c r="A224" s="864" t="s">
        <v>1046</v>
      </c>
      <c r="B224" s="864" t="s">
        <v>1181</v>
      </c>
      <c r="C224" s="477" t="s">
        <v>1569</v>
      </c>
      <c r="D224" s="868" t="s">
        <v>1570</v>
      </c>
      <c r="E224" s="474">
        <v>-0.88375000000000004</v>
      </c>
      <c r="F224" s="474">
        <v>-1.1311100000000001</v>
      </c>
      <c r="G224" s="474">
        <v>0</v>
      </c>
      <c r="H224" s="474">
        <v>-0.75634500000000005</v>
      </c>
      <c r="I224" s="474">
        <v>-0.92927099999999996</v>
      </c>
      <c r="J224" s="474">
        <v>0</v>
      </c>
      <c r="K224" s="474">
        <v>-1.1502190000000001</v>
      </c>
      <c r="L224" s="474">
        <v>-1.537118</v>
      </c>
      <c r="M224" s="474">
        <v>-2.2525300000000001</v>
      </c>
      <c r="N224" s="474">
        <v>-2.1518060000000001</v>
      </c>
      <c r="O224" s="474">
        <v>-2.9152800000000001</v>
      </c>
      <c r="P224" s="474">
        <v>-3.0686149999999999</v>
      </c>
      <c r="Q224" s="474">
        <v>-3.2771059999999999</v>
      </c>
      <c r="R224" s="474">
        <v>-3.5630449999999998</v>
      </c>
      <c r="S224" s="474">
        <v>-3.7664529999999998</v>
      </c>
      <c r="T224" s="474"/>
      <c r="AI224" s="474"/>
      <c r="AJ224" s="474"/>
      <c r="AM224" s="474"/>
      <c r="AU224" s="474"/>
      <c r="BD224" s="474"/>
      <c r="BL224" s="474"/>
      <c r="BT224" s="474"/>
      <c r="CB224" s="474"/>
      <c r="CJ224" s="474"/>
      <c r="CL224" s="474"/>
      <c r="CR224" s="474"/>
    </row>
    <row r="225" spans="1:96" s="475" customFormat="1" ht="12.75" hidden="1" customHeight="1" x14ac:dyDescent="0.2">
      <c r="A225" s="864" t="s">
        <v>1181</v>
      </c>
      <c r="B225" s="864" t="s">
        <v>1181</v>
      </c>
      <c r="C225" s="477" t="s">
        <v>1571</v>
      </c>
      <c r="D225" s="867" t="s">
        <v>1572</v>
      </c>
      <c r="E225" s="474">
        <v>0</v>
      </c>
      <c r="F225" s="474">
        <v>0</v>
      </c>
      <c r="G225" s="474">
        <v>0</v>
      </c>
      <c r="H225" s="474">
        <v>0</v>
      </c>
      <c r="I225" s="474">
        <v>0</v>
      </c>
      <c r="J225" s="474">
        <v>0</v>
      </c>
      <c r="K225" s="474">
        <v>0</v>
      </c>
      <c r="L225" s="474">
        <v>0</v>
      </c>
      <c r="M225" s="474">
        <v>0</v>
      </c>
      <c r="N225" s="474">
        <v>0</v>
      </c>
      <c r="O225" s="474">
        <v>0</v>
      </c>
      <c r="P225" s="474">
        <v>0</v>
      </c>
      <c r="Q225" s="474">
        <v>0</v>
      </c>
      <c r="R225" s="474">
        <v>0</v>
      </c>
      <c r="S225" s="474">
        <v>0</v>
      </c>
      <c r="T225" s="474"/>
      <c r="AI225" s="474"/>
      <c r="AJ225" s="474"/>
      <c r="AM225" s="474"/>
      <c r="AU225" s="474"/>
      <c r="BD225" s="474"/>
      <c r="BL225" s="474"/>
      <c r="BT225" s="474"/>
      <c r="CB225" s="474"/>
      <c r="CJ225" s="474"/>
      <c r="CL225" s="474"/>
      <c r="CR225" s="474"/>
    </row>
    <row r="226" spans="1:96" s="475" customFormat="1" ht="12.75" customHeight="1" x14ac:dyDescent="0.2">
      <c r="A226" s="864" t="s">
        <v>1046</v>
      </c>
      <c r="B226" s="864" t="s">
        <v>1175</v>
      </c>
      <c r="C226" s="477" t="s">
        <v>1573</v>
      </c>
      <c r="D226" s="872" t="s">
        <v>1361</v>
      </c>
      <c r="E226" s="474">
        <v>-3.0230000000000006</v>
      </c>
      <c r="F226" s="474">
        <v>-2.4060000000000001</v>
      </c>
      <c r="G226" s="474">
        <v>-1.8360000000000001</v>
      </c>
      <c r="H226" s="474">
        <v>-1.603</v>
      </c>
      <c r="I226" s="474">
        <v>-2.173</v>
      </c>
      <c r="J226" s="474">
        <v>-3.8869999999999996</v>
      </c>
      <c r="K226" s="474">
        <v>-2.5990000000000002</v>
      </c>
      <c r="L226" s="474">
        <v>-2.1720000000000002</v>
      </c>
      <c r="M226" s="474">
        <v>-2.1100000000000003</v>
      </c>
      <c r="N226" s="474">
        <v>-2.9880000000000004</v>
      </c>
      <c r="O226" s="474">
        <v>-2.649</v>
      </c>
      <c r="P226" s="474">
        <v>-2.5910000000000002</v>
      </c>
      <c r="Q226" s="474">
        <v>-2.3159999999999998</v>
      </c>
      <c r="R226" s="474">
        <v>-4.7469999999999999</v>
      </c>
      <c r="S226" s="474">
        <v>-5.9809999999999999</v>
      </c>
      <c r="T226" s="474"/>
      <c r="U226" s="474"/>
      <c r="V226" s="474"/>
      <c r="AI226" s="474"/>
      <c r="AJ226" s="474"/>
      <c r="AM226" s="474"/>
      <c r="AU226" s="474"/>
      <c r="BD226" s="474"/>
      <c r="BL226" s="474"/>
      <c r="BT226" s="474"/>
      <c r="CB226" s="474"/>
      <c r="CJ226" s="474"/>
      <c r="CR226" s="474"/>
    </row>
    <row r="227" spans="1:96" s="475" customFormat="1" ht="12.75" customHeight="1" x14ac:dyDescent="0.2">
      <c r="A227" s="864" t="s">
        <v>1046</v>
      </c>
      <c r="B227" s="864" t="s">
        <v>1175</v>
      </c>
      <c r="C227" s="477" t="s">
        <v>1574</v>
      </c>
      <c r="D227" s="874" t="s">
        <v>1287</v>
      </c>
      <c r="E227" s="474">
        <v>-3.0230000000000006</v>
      </c>
      <c r="F227" s="474">
        <v>-2.4060000000000001</v>
      </c>
      <c r="G227" s="474">
        <v>-1.8360000000000001</v>
      </c>
      <c r="H227" s="474">
        <v>-1.603</v>
      </c>
      <c r="I227" s="474">
        <v>-2.173</v>
      </c>
      <c r="J227" s="474">
        <v>-3.8869999999999996</v>
      </c>
      <c r="K227" s="474">
        <v>-2.5990000000000002</v>
      </c>
      <c r="L227" s="474">
        <v>-2.1720000000000002</v>
      </c>
      <c r="M227" s="474">
        <v>-2.1100000000000003</v>
      </c>
      <c r="N227" s="474">
        <v>-2.9880000000000004</v>
      </c>
      <c r="O227" s="474">
        <v>-2.649</v>
      </c>
      <c r="P227" s="474">
        <v>-2.5910000000000002</v>
      </c>
      <c r="Q227" s="474">
        <v>-2.3159999999999998</v>
      </c>
      <c r="R227" s="474">
        <v>-4.7469999999999999</v>
      </c>
      <c r="S227" s="474">
        <v>-5.9809999999999999</v>
      </c>
      <c r="T227" s="474"/>
      <c r="U227" s="474"/>
      <c r="V227" s="474"/>
      <c r="AI227" s="474"/>
      <c r="AJ227" s="474"/>
      <c r="AM227" s="474"/>
      <c r="AU227" s="474"/>
      <c r="BD227" s="474"/>
      <c r="BL227" s="474"/>
      <c r="BT227" s="474"/>
      <c r="CB227" s="474"/>
      <c r="CJ227" s="474"/>
      <c r="CR227" s="474"/>
    </row>
    <row r="228" spans="1:96" s="475" customFormat="1" ht="12.75" customHeight="1" x14ac:dyDescent="0.2">
      <c r="A228" s="864" t="s">
        <v>1046</v>
      </c>
      <c r="B228" s="864" t="s">
        <v>1175</v>
      </c>
      <c r="C228" s="477" t="s">
        <v>1575</v>
      </c>
      <c r="D228" s="880" t="s">
        <v>1576</v>
      </c>
      <c r="E228" s="474">
        <v>-2.1180000000000003</v>
      </c>
      <c r="F228" s="474">
        <v>-1.415</v>
      </c>
      <c r="G228" s="474">
        <v>-0.754</v>
      </c>
      <c r="H228" s="474">
        <v>-0.56899999999999995</v>
      </c>
      <c r="I228" s="474">
        <v>-0.76400000000000001</v>
      </c>
      <c r="J228" s="474">
        <v>-0.80800000000000005</v>
      </c>
      <c r="K228" s="474">
        <v>-0.88100000000000001</v>
      </c>
      <c r="L228" s="474">
        <v>-0.82399999999999995</v>
      </c>
      <c r="M228" s="474">
        <v>-0.75</v>
      </c>
      <c r="N228" s="474">
        <v>-0.63100000000000001</v>
      </c>
      <c r="O228" s="474">
        <v>-1.1000000000000001</v>
      </c>
      <c r="P228" s="474">
        <v>-0.94799999999999995</v>
      </c>
      <c r="Q228" s="474">
        <v>-0.85699999999999998</v>
      </c>
      <c r="R228" s="474">
        <v>-3.2270000000000003</v>
      </c>
      <c r="S228" s="474">
        <v>-4.3810000000000002</v>
      </c>
      <c r="T228" s="474"/>
      <c r="U228" s="474"/>
      <c r="V228" s="474"/>
      <c r="AI228" s="474"/>
      <c r="AJ228" s="474"/>
      <c r="AM228" s="474"/>
      <c r="AU228" s="474"/>
      <c r="BD228" s="474"/>
      <c r="BL228" s="474"/>
      <c r="BT228" s="474"/>
      <c r="CB228" s="474"/>
      <c r="CJ228" s="474"/>
      <c r="CR228" s="474"/>
    </row>
    <row r="229" spans="1:96" s="475" customFormat="1" ht="12.75" customHeight="1" x14ac:dyDescent="0.2">
      <c r="A229" s="864" t="s">
        <v>1046</v>
      </c>
      <c r="B229" s="864" t="s">
        <v>1181</v>
      </c>
      <c r="C229" s="477" t="s">
        <v>1577</v>
      </c>
      <c r="D229" s="869" t="s">
        <v>1578</v>
      </c>
      <c r="E229" s="474">
        <v>-0.35399999999999998</v>
      </c>
      <c r="F229" s="474">
        <v>-0.41599999999999998</v>
      </c>
      <c r="G229" s="474">
        <v>-0.40200000000000002</v>
      </c>
      <c r="H229" s="474">
        <v>-0.34599999999999997</v>
      </c>
      <c r="I229" s="474">
        <v>-0.36199999999999999</v>
      </c>
      <c r="J229" s="474">
        <v>-0.34100000000000003</v>
      </c>
      <c r="K229" s="474">
        <v>-0.434</v>
      </c>
      <c r="L229" s="474">
        <v>-0.38600000000000001</v>
      </c>
      <c r="M229" s="474">
        <v>-0.39900000000000002</v>
      </c>
      <c r="N229" s="474">
        <v>-0.53700000000000003</v>
      </c>
      <c r="O229" s="474">
        <v>-0.4</v>
      </c>
      <c r="P229" s="474">
        <v>-0.375</v>
      </c>
      <c r="Q229" s="474">
        <v>-0.34899999999999998</v>
      </c>
      <c r="R229" s="474">
        <v>-2.62</v>
      </c>
      <c r="S229" s="474">
        <v>-3.81</v>
      </c>
      <c r="T229" s="474"/>
      <c r="U229" s="474"/>
      <c r="V229" s="474"/>
      <c r="AI229" s="474"/>
      <c r="AJ229" s="474"/>
      <c r="AM229" s="474"/>
      <c r="AU229" s="474"/>
      <c r="BD229" s="474"/>
      <c r="BL229" s="474"/>
      <c r="BT229" s="474"/>
      <c r="CB229" s="474"/>
      <c r="CJ229" s="474"/>
      <c r="CR229" s="474"/>
    </row>
    <row r="230" spans="1:96" s="475" customFormat="1" ht="12.75" customHeight="1" x14ac:dyDescent="0.2">
      <c r="A230" s="864" t="s">
        <v>1046</v>
      </c>
      <c r="B230" s="864" t="s">
        <v>1181</v>
      </c>
      <c r="C230" s="477" t="s">
        <v>1579</v>
      </c>
      <c r="D230" s="869" t="s">
        <v>1580</v>
      </c>
      <c r="E230" s="474">
        <v>-0.90300000000000002</v>
      </c>
      <c r="F230" s="474">
        <v>-0.72499999999999998</v>
      </c>
      <c r="G230" s="474">
        <v>-0.27300000000000002</v>
      </c>
      <c r="H230" s="474">
        <v>-0.223</v>
      </c>
      <c r="I230" s="474">
        <v>-0.25</v>
      </c>
      <c r="J230" s="474">
        <v>-0.45800000000000002</v>
      </c>
      <c r="K230" s="474">
        <v>-0.33400000000000002</v>
      </c>
      <c r="L230" s="474">
        <v>-0.34399999999999997</v>
      </c>
      <c r="M230" s="474">
        <v>-0.25700000000000001</v>
      </c>
      <c r="N230" s="474">
        <v>0</v>
      </c>
      <c r="O230" s="474">
        <v>-0.38500000000000001</v>
      </c>
      <c r="P230" s="474">
        <v>-0.373</v>
      </c>
      <c r="Q230" s="474">
        <v>0</v>
      </c>
      <c r="R230" s="474">
        <v>0</v>
      </c>
      <c r="S230" s="474">
        <v>0</v>
      </c>
      <c r="T230" s="474"/>
      <c r="U230" s="474"/>
      <c r="V230" s="474"/>
      <c r="AI230" s="474"/>
      <c r="AJ230" s="474"/>
      <c r="AM230" s="474"/>
      <c r="AU230" s="474"/>
      <c r="BD230" s="474"/>
      <c r="BL230" s="474"/>
      <c r="BT230" s="474"/>
      <c r="CB230" s="474"/>
      <c r="CJ230" s="474"/>
      <c r="CR230" s="474"/>
    </row>
    <row r="231" spans="1:96" s="475" customFormat="1" ht="12.75" customHeight="1" x14ac:dyDescent="0.2">
      <c r="A231" s="864" t="s">
        <v>1046</v>
      </c>
      <c r="B231" s="864" t="s">
        <v>1181</v>
      </c>
      <c r="C231" s="477" t="s">
        <v>1581</v>
      </c>
      <c r="D231" s="869" t="s">
        <v>4</v>
      </c>
      <c r="E231" s="474">
        <v>-0.86099999999999999</v>
      </c>
      <c r="F231" s="474">
        <v>-0.27400000000000002</v>
      </c>
      <c r="G231" s="474">
        <v>-7.9000000000000001E-2</v>
      </c>
      <c r="H231" s="474">
        <v>0</v>
      </c>
      <c r="I231" s="474">
        <v>-0.152</v>
      </c>
      <c r="J231" s="474">
        <v>-8.9999999999999993E-3</v>
      </c>
      <c r="K231" s="474">
        <v>-0.113</v>
      </c>
      <c r="L231" s="474">
        <v>-9.4E-2</v>
      </c>
      <c r="M231" s="474">
        <v>-9.4E-2</v>
      </c>
      <c r="N231" s="474">
        <v>-9.4E-2</v>
      </c>
      <c r="O231" s="474">
        <v>-0.315</v>
      </c>
      <c r="P231" s="474">
        <v>-0.2</v>
      </c>
      <c r="Q231" s="474">
        <v>-0.50800000000000001</v>
      </c>
      <c r="R231" s="474">
        <v>-0.60699999999999998</v>
      </c>
      <c r="S231" s="474">
        <v>-0.57099999999999995</v>
      </c>
      <c r="T231" s="474"/>
      <c r="U231" s="474"/>
      <c r="V231" s="474"/>
      <c r="AI231" s="474"/>
      <c r="AJ231" s="474"/>
      <c r="AM231" s="474"/>
      <c r="AU231" s="474"/>
      <c r="BD231" s="474"/>
      <c r="BL231" s="474"/>
      <c r="BT231" s="474"/>
      <c r="CB231" s="474"/>
      <c r="CJ231" s="474"/>
      <c r="CR231" s="474"/>
    </row>
    <row r="232" spans="1:96" s="475" customFormat="1" ht="12.75" customHeight="1" x14ac:dyDescent="0.2">
      <c r="A232" s="864" t="s">
        <v>1046</v>
      </c>
      <c r="B232" s="864" t="s">
        <v>1175</v>
      </c>
      <c r="C232" s="477" t="s">
        <v>1582</v>
      </c>
      <c r="D232" s="880" t="s">
        <v>1583</v>
      </c>
      <c r="E232" s="474">
        <v>-0.90500000000000003</v>
      </c>
      <c r="F232" s="474">
        <v>-0.99099999999999999</v>
      </c>
      <c r="G232" s="474">
        <v>-1.0820000000000001</v>
      </c>
      <c r="H232" s="474">
        <v>-1.034</v>
      </c>
      <c r="I232" s="474">
        <v>-1.409</v>
      </c>
      <c r="J232" s="474">
        <v>-3.0789999999999997</v>
      </c>
      <c r="K232" s="474">
        <v>-1.718</v>
      </c>
      <c r="L232" s="474">
        <v>-1.3480000000000001</v>
      </c>
      <c r="M232" s="474">
        <v>-1.36</v>
      </c>
      <c r="N232" s="474">
        <v>-2.3570000000000002</v>
      </c>
      <c r="O232" s="474">
        <v>-1.5489999999999999</v>
      </c>
      <c r="P232" s="474">
        <v>-1.643</v>
      </c>
      <c r="Q232" s="474">
        <v>-1.4590000000000001</v>
      </c>
      <c r="R232" s="474">
        <v>-1.52</v>
      </c>
      <c r="S232" s="474">
        <v>-1.6</v>
      </c>
      <c r="T232" s="474"/>
      <c r="U232" s="474"/>
      <c r="V232" s="474"/>
      <c r="AI232" s="474"/>
      <c r="AJ232" s="474"/>
      <c r="AM232" s="474"/>
      <c r="AU232" s="474"/>
      <c r="BD232" s="474"/>
      <c r="BL232" s="474"/>
      <c r="BT232" s="474"/>
      <c r="CB232" s="474"/>
      <c r="CJ232" s="474"/>
      <c r="CR232" s="474"/>
    </row>
    <row r="233" spans="1:96" s="475" customFormat="1" ht="12.75" customHeight="1" x14ac:dyDescent="0.2">
      <c r="A233" s="864" t="s">
        <v>1046</v>
      </c>
      <c r="B233" s="864" t="s">
        <v>1181</v>
      </c>
      <c r="C233" s="477" t="s">
        <v>1584</v>
      </c>
      <c r="D233" s="869" t="s">
        <v>1585</v>
      </c>
      <c r="E233" s="474">
        <v>-0.90500000000000003</v>
      </c>
      <c r="F233" s="474">
        <v>-0.98899999999999999</v>
      </c>
      <c r="G233" s="474">
        <v>-1.0820000000000001</v>
      </c>
      <c r="H233" s="474">
        <v>-1.034</v>
      </c>
      <c r="I233" s="474">
        <v>-1.409</v>
      </c>
      <c r="J233" s="474">
        <v>-1.6830000000000001</v>
      </c>
      <c r="K233" s="474">
        <v>-1.718</v>
      </c>
      <c r="L233" s="474">
        <v>-1.3480000000000001</v>
      </c>
      <c r="M233" s="474">
        <v>-1.36</v>
      </c>
      <c r="N233" s="474">
        <v>-1.6830000000000001</v>
      </c>
      <c r="O233" s="474">
        <v>-1.5489999999999999</v>
      </c>
      <c r="P233" s="474">
        <v>-1.643</v>
      </c>
      <c r="Q233" s="474">
        <v>-1.4590000000000001</v>
      </c>
      <c r="R233" s="474">
        <v>-1.46</v>
      </c>
      <c r="S233" s="474">
        <v>-1.536</v>
      </c>
      <c r="T233" s="474"/>
      <c r="U233" s="474"/>
      <c r="V233" s="474"/>
      <c r="AI233" s="474"/>
      <c r="AJ233" s="474"/>
      <c r="AM233" s="474"/>
      <c r="AU233" s="474"/>
      <c r="BD233" s="474"/>
      <c r="BL233" s="474"/>
      <c r="BT233" s="474"/>
      <c r="CB233" s="474"/>
      <c r="CJ233" s="474"/>
      <c r="CR233" s="474"/>
    </row>
    <row r="234" spans="1:96" s="475" customFormat="1" ht="12.75" customHeight="1" x14ac:dyDescent="0.2">
      <c r="A234" s="864" t="s">
        <v>1046</v>
      </c>
      <c r="B234" s="864" t="s">
        <v>1181</v>
      </c>
      <c r="C234" s="477" t="s">
        <v>1586</v>
      </c>
      <c r="D234" s="869" t="s">
        <v>4</v>
      </c>
      <c r="E234" s="474">
        <v>0</v>
      </c>
      <c r="F234" s="474">
        <v>-2E-3</v>
      </c>
      <c r="G234" s="474">
        <v>0</v>
      </c>
      <c r="H234" s="474">
        <v>0</v>
      </c>
      <c r="I234" s="474">
        <v>0</v>
      </c>
      <c r="J234" s="474">
        <v>-1.3959999999999999</v>
      </c>
      <c r="K234" s="474">
        <v>0</v>
      </c>
      <c r="L234" s="474">
        <v>0</v>
      </c>
      <c r="M234" s="474">
        <v>0</v>
      </c>
      <c r="N234" s="474">
        <v>-0.67400000000000004</v>
      </c>
      <c r="O234" s="474">
        <v>0</v>
      </c>
      <c r="P234" s="474">
        <v>0</v>
      </c>
      <c r="Q234" s="474">
        <v>0</v>
      </c>
      <c r="R234" s="474">
        <v>-0.06</v>
      </c>
      <c r="S234" s="474">
        <v>-6.4000000000000001E-2</v>
      </c>
      <c r="T234" s="474"/>
      <c r="U234" s="474"/>
      <c r="V234" s="474"/>
      <c r="AI234" s="474"/>
      <c r="AJ234" s="474"/>
      <c r="AM234" s="474"/>
      <c r="AU234" s="474"/>
      <c r="BD234" s="474"/>
      <c r="BL234" s="474"/>
      <c r="BT234" s="474"/>
      <c r="CB234" s="474"/>
      <c r="CJ234" s="474"/>
      <c r="CR234" s="474"/>
    </row>
    <row r="235" spans="1:96" s="475" customFormat="1" ht="12.75" hidden="1" customHeight="1" x14ac:dyDescent="0.2">
      <c r="A235" s="864" t="s">
        <v>1181</v>
      </c>
      <c r="B235" s="864" t="s">
        <v>1175</v>
      </c>
      <c r="C235" s="477" t="s">
        <v>1587</v>
      </c>
      <c r="D235" s="874" t="s">
        <v>899</v>
      </c>
      <c r="E235" s="474">
        <v>0</v>
      </c>
      <c r="F235" s="474">
        <v>0</v>
      </c>
      <c r="G235" s="474">
        <v>0</v>
      </c>
      <c r="H235" s="474">
        <v>0</v>
      </c>
      <c r="I235" s="474">
        <v>0</v>
      </c>
      <c r="J235" s="474">
        <v>0</v>
      </c>
      <c r="K235" s="474">
        <v>0</v>
      </c>
      <c r="L235" s="474">
        <v>0</v>
      </c>
      <c r="M235" s="474">
        <v>0</v>
      </c>
      <c r="N235" s="474">
        <v>0</v>
      </c>
      <c r="O235" s="474">
        <v>0</v>
      </c>
      <c r="P235" s="474">
        <v>0</v>
      </c>
      <c r="Q235" s="474">
        <v>0</v>
      </c>
      <c r="R235" s="474">
        <v>0</v>
      </c>
      <c r="S235" s="474">
        <v>0</v>
      </c>
      <c r="T235" s="474"/>
      <c r="U235" s="474"/>
      <c r="V235" s="474"/>
      <c r="AI235" s="474"/>
      <c r="AJ235" s="474"/>
      <c r="AM235" s="474"/>
      <c r="AU235" s="474"/>
      <c r="BD235" s="474"/>
      <c r="BL235" s="474"/>
      <c r="BT235" s="474"/>
      <c r="CB235" s="474"/>
      <c r="CJ235" s="474"/>
      <c r="CR235" s="474"/>
    </row>
    <row r="236" spans="1:96" s="475" customFormat="1" ht="12.75" hidden="1" customHeight="1" x14ac:dyDescent="0.2">
      <c r="A236" s="864" t="s">
        <v>1181</v>
      </c>
      <c r="B236" s="864" t="s">
        <v>1181</v>
      </c>
      <c r="C236" s="477" t="s">
        <v>1588</v>
      </c>
      <c r="D236" s="868" t="s">
        <v>1589</v>
      </c>
      <c r="E236" s="474">
        <v>0</v>
      </c>
      <c r="F236" s="474">
        <v>0</v>
      </c>
      <c r="G236" s="474">
        <v>0</v>
      </c>
      <c r="H236" s="474">
        <v>0</v>
      </c>
      <c r="I236" s="474">
        <v>0</v>
      </c>
      <c r="J236" s="474">
        <v>0</v>
      </c>
      <c r="K236" s="474">
        <v>0</v>
      </c>
      <c r="L236" s="474">
        <v>0</v>
      </c>
      <c r="M236" s="474">
        <v>0</v>
      </c>
      <c r="N236" s="474">
        <v>0</v>
      </c>
      <c r="O236" s="474">
        <v>0</v>
      </c>
      <c r="P236" s="474">
        <v>0</v>
      </c>
      <c r="Q236" s="474">
        <v>0</v>
      </c>
      <c r="R236" s="474">
        <v>0</v>
      </c>
      <c r="S236" s="474">
        <v>0</v>
      </c>
      <c r="T236" s="474"/>
      <c r="U236" s="474"/>
      <c r="V236" s="474"/>
      <c r="AI236" s="474"/>
      <c r="AJ236" s="474"/>
      <c r="AM236" s="474"/>
      <c r="AU236" s="474"/>
      <c r="BD236" s="474"/>
      <c r="BL236" s="474"/>
      <c r="BT236" s="474"/>
      <c r="CB236" s="474"/>
      <c r="CJ236" s="474"/>
      <c r="CR236" s="474"/>
    </row>
    <row r="237" spans="1:96" s="475" customFormat="1" ht="12.75" hidden="1" customHeight="1" x14ac:dyDescent="0.2">
      <c r="A237" s="864" t="s">
        <v>1181</v>
      </c>
      <c r="B237" s="864" t="s">
        <v>1181</v>
      </c>
      <c r="C237" s="477" t="s">
        <v>1590</v>
      </c>
      <c r="D237" s="868" t="s">
        <v>1591</v>
      </c>
      <c r="E237" s="474">
        <v>0</v>
      </c>
      <c r="F237" s="474">
        <v>0</v>
      </c>
      <c r="G237" s="474">
        <v>0</v>
      </c>
      <c r="H237" s="474">
        <v>0</v>
      </c>
      <c r="I237" s="474">
        <v>0</v>
      </c>
      <c r="J237" s="474">
        <v>0</v>
      </c>
      <c r="K237" s="474">
        <v>0</v>
      </c>
      <c r="L237" s="474">
        <v>0</v>
      </c>
      <c r="M237" s="474">
        <v>0</v>
      </c>
      <c r="N237" s="474">
        <v>0</v>
      </c>
      <c r="O237" s="474">
        <v>0</v>
      </c>
      <c r="P237" s="474">
        <v>0</v>
      </c>
      <c r="Q237" s="474">
        <v>0</v>
      </c>
      <c r="R237" s="474">
        <v>0</v>
      </c>
      <c r="S237" s="474">
        <v>0</v>
      </c>
      <c r="T237" s="474"/>
      <c r="U237" s="474"/>
      <c r="V237" s="474"/>
      <c r="AI237" s="474"/>
      <c r="AJ237" s="474"/>
      <c r="AM237" s="474"/>
      <c r="AU237" s="474"/>
      <c r="BD237" s="474"/>
      <c r="BL237" s="474"/>
      <c r="BT237" s="474"/>
      <c r="CB237" s="474"/>
      <c r="CJ237" s="474"/>
      <c r="CR237" s="474"/>
    </row>
    <row r="238" spans="1:96" s="475" customFormat="1" ht="12.75" hidden="1" customHeight="1" x14ac:dyDescent="0.2">
      <c r="A238" s="864" t="s">
        <v>1181</v>
      </c>
      <c r="B238" s="864" t="s">
        <v>1181</v>
      </c>
      <c r="C238" s="477" t="s">
        <v>1592</v>
      </c>
      <c r="D238" s="868" t="s">
        <v>1593</v>
      </c>
      <c r="E238" s="474">
        <v>0</v>
      </c>
      <c r="F238" s="474">
        <v>0</v>
      </c>
      <c r="G238" s="474">
        <v>0</v>
      </c>
      <c r="H238" s="474">
        <v>0</v>
      </c>
      <c r="I238" s="474">
        <v>0</v>
      </c>
      <c r="J238" s="474">
        <v>0</v>
      </c>
      <c r="K238" s="474">
        <v>0</v>
      </c>
      <c r="L238" s="474">
        <v>0</v>
      </c>
      <c r="M238" s="474">
        <v>0</v>
      </c>
      <c r="N238" s="474">
        <v>0</v>
      </c>
      <c r="O238" s="474">
        <v>0</v>
      </c>
      <c r="P238" s="474">
        <v>0</v>
      </c>
      <c r="Q238" s="474">
        <v>0</v>
      </c>
      <c r="R238" s="474">
        <v>0</v>
      </c>
      <c r="S238" s="474">
        <v>0</v>
      </c>
      <c r="T238" s="474"/>
      <c r="U238" s="474"/>
      <c r="V238" s="474"/>
      <c r="AI238" s="474"/>
      <c r="AJ238" s="474"/>
      <c r="AM238" s="474"/>
      <c r="AU238" s="474"/>
      <c r="BD238" s="474"/>
      <c r="BL238" s="474"/>
      <c r="BT238" s="474"/>
      <c r="CB238" s="474"/>
      <c r="CJ238" s="474"/>
      <c r="CR238" s="474"/>
    </row>
    <row r="239" spans="1:96" s="475" customFormat="1" ht="12.75" hidden="1" customHeight="1" x14ac:dyDescent="0.2">
      <c r="A239" s="864" t="s">
        <v>1181</v>
      </c>
      <c r="B239" s="864" t="s">
        <v>1181</v>
      </c>
      <c r="C239" s="477" t="s">
        <v>1594</v>
      </c>
      <c r="D239" s="868" t="s">
        <v>1595</v>
      </c>
      <c r="E239" s="474">
        <v>0</v>
      </c>
      <c r="F239" s="474">
        <v>0</v>
      </c>
      <c r="G239" s="474">
        <v>0</v>
      </c>
      <c r="H239" s="474">
        <v>0</v>
      </c>
      <c r="I239" s="474">
        <v>0</v>
      </c>
      <c r="J239" s="474">
        <v>0</v>
      </c>
      <c r="K239" s="474">
        <v>0</v>
      </c>
      <c r="L239" s="474">
        <v>0</v>
      </c>
      <c r="M239" s="474">
        <v>0</v>
      </c>
      <c r="N239" s="474">
        <v>0</v>
      </c>
      <c r="O239" s="474">
        <v>0</v>
      </c>
      <c r="P239" s="474">
        <v>0</v>
      </c>
      <c r="Q239" s="474">
        <v>0</v>
      </c>
      <c r="R239" s="474">
        <v>0</v>
      </c>
      <c r="S239" s="474">
        <v>0</v>
      </c>
      <c r="T239" s="474"/>
      <c r="U239" s="474"/>
      <c r="V239" s="474"/>
      <c r="AI239" s="474"/>
      <c r="AJ239" s="474"/>
      <c r="AM239" s="474"/>
      <c r="AU239" s="474"/>
      <c r="BD239" s="474"/>
      <c r="BL239" s="474"/>
      <c r="BT239" s="474"/>
      <c r="CB239" s="474"/>
      <c r="CJ239" s="474"/>
      <c r="CR239" s="474"/>
    </row>
    <row r="240" spans="1:96" s="475" customFormat="1" ht="12.75" hidden="1" customHeight="1" x14ac:dyDescent="0.2">
      <c r="A240" s="864" t="s">
        <v>1181</v>
      </c>
      <c r="B240" s="864" t="s">
        <v>1181</v>
      </c>
      <c r="C240" s="477" t="s">
        <v>1596</v>
      </c>
      <c r="D240" s="868" t="s">
        <v>1597</v>
      </c>
      <c r="E240" s="474">
        <v>0</v>
      </c>
      <c r="F240" s="474">
        <v>0</v>
      </c>
      <c r="G240" s="474">
        <v>0</v>
      </c>
      <c r="H240" s="474">
        <v>0</v>
      </c>
      <c r="I240" s="474">
        <v>0</v>
      </c>
      <c r="J240" s="474">
        <v>0</v>
      </c>
      <c r="K240" s="474">
        <v>0</v>
      </c>
      <c r="L240" s="474">
        <v>0</v>
      </c>
      <c r="M240" s="474">
        <v>0</v>
      </c>
      <c r="N240" s="474">
        <v>0</v>
      </c>
      <c r="O240" s="474">
        <v>0</v>
      </c>
      <c r="P240" s="474">
        <v>0</v>
      </c>
      <c r="Q240" s="474">
        <v>0</v>
      </c>
      <c r="R240" s="474">
        <v>0</v>
      </c>
      <c r="S240" s="474">
        <v>0</v>
      </c>
      <c r="T240" s="474"/>
      <c r="U240" s="474"/>
      <c r="V240" s="474"/>
      <c r="AI240" s="474"/>
      <c r="AJ240" s="474"/>
      <c r="AM240" s="474"/>
      <c r="AU240" s="474"/>
      <c r="BD240" s="474"/>
      <c r="BL240" s="474"/>
      <c r="BT240" s="474"/>
      <c r="CB240" s="474"/>
      <c r="CJ240" s="474"/>
      <c r="CR240" s="474"/>
    </row>
    <row r="241" spans="1:96" s="475" customFormat="1" ht="12.75" hidden="1" customHeight="1" x14ac:dyDescent="0.2">
      <c r="A241" s="864" t="s">
        <v>1181</v>
      </c>
      <c r="B241" s="864" t="s">
        <v>1181</v>
      </c>
      <c r="C241" s="477" t="s">
        <v>1598</v>
      </c>
      <c r="D241" s="868" t="s">
        <v>37</v>
      </c>
      <c r="E241" s="474">
        <v>0</v>
      </c>
      <c r="F241" s="474">
        <v>0</v>
      </c>
      <c r="G241" s="474">
        <v>0</v>
      </c>
      <c r="H241" s="474">
        <v>0</v>
      </c>
      <c r="I241" s="474">
        <v>0</v>
      </c>
      <c r="J241" s="474">
        <v>0</v>
      </c>
      <c r="K241" s="474">
        <v>0</v>
      </c>
      <c r="L241" s="474">
        <v>0</v>
      </c>
      <c r="M241" s="474">
        <v>0</v>
      </c>
      <c r="N241" s="474">
        <v>0</v>
      </c>
      <c r="O241" s="474">
        <v>0</v>
      </c>
      <c r="P241" s="474">
        <v>0</v>
      </c>
      <c r="Q241" s="474">
        <v>0</v>
      </c>
      <c r="R241" s="474">
        <v>0</v>
      </c>
      <c r="S241" s="474">
        <v>0</v>
      </c>
      <c r="T241" s="474"/>
      <c r="U241" s="474"/>
      <c r="V241" s="474"/>
      <c r="AI241" s="474"/>
      <c r="AJ241" s="474"/>
      <c r="AM241" s="474"/>
      <c r="AU241" s="474"/>
      <c r="BD241" s="474"/>
      <c r="BL241" s="474"/>
      <c r="BT241" s="474"/>
      <c r="CB241" s="474"/>
      <c r="CJ241" s="474"/>
      <c r="CR241" s="474"/>
    </row>
    <row r="242" spans="1:96" s="475" customFormat="1" ht="12.75" hidden="1" customHeight="1" x14ac:dyDescent="0.2">
      <c r="A242" s="864" t="s">
        <v>1181</v>
      </c>
      <c r="B242" s="864" t="s">
        <v>1175</v>
      </c>
      <c r="C242" s="477" t="s">
        <v>1599</v>
      </c>
      <c r="D242" s="872" t="s">
        <v>1600</v>
      </c>
      <c r="E242" s="474">
        <v>0</v>
      </c>
      <c r="F242" s="474">
        <v>0</v>
      </c>
      <c r="G242" s="474">
        <v>0</v>
      </c>
      <c r="H242" s="474">
        <v>0</v>
      </c>
      <c r="I242" s="474">
        <v>0</v>
      </c>
      <c r="J242" s="474">
        <v>0</v>
      </c>
      <c r="K242" s="474">
        <v>0</v>
      </c>
      <c r="L242" s="474">
        <v>0</v>
      </c>
      <c r="M242" s="474">
        <v>0</v>
      </c>
      <c r="N242" s="474">
        <v>0</v>
      </c>
      <c r="O242" s="474">
        <v>0</v>
      </c>
      <c r="P242" s="474">
        <v>0</v>
      </c>
      <c r="Q242" s="474">
        <v>0</v>
      </c>
      <c r="R242" s="474">
        <v>0</v>
      </c>
      <c r="S242" s="474">
        <v>0</v>
      </c>
      <c r="T242" s="474"/>
      <c r="U242" s="474"/>
      <c r="V242" s="474"/>
      <c r="AI242" s="474"/>
      <c r="AJ242" s="474"/>
      <c r="AM242" s="474"/>
      <c r="AU242" s="474"/>
      <c r="BD242" s="474"/>
      <c r="BL242" s="474"/>
      <c r="BT242" s="474"/>
      <c r="CB242" s="474"/>
      <c r="CJ242" s="474"/>
      <c r="CR242" s="474"/>
    </row>
    <row r="243" spans="1:96" s="475" customFormat="1" ht="12.75" hidden="1" customHeight="1" x14ac:dyDescent="0.2">
      <c r="A243" s="864" t="s">
        <v>1181</v>
      </c>
      <c r="B243" s="864" t="s">
        <v>1181</v>
      </c>
      <c r="C243" s="477" t="s">
        <v>1601</v>
      </c>
      <c r="D243" s="867" t="s">
        <v>1602</v>
      </c>
      <c r="E243" s="474">
        <v>0</v>
      </c>
      <c r="F243" s="474">
        <v>0</v>
      </c>
      <c r="G243" s="474">
        <v>0</v>
      </c>
      <c r="H243" s="474">
        <v>0</v>
      </c>
      <c r="I243" s="474">
        <v>0</v>
      </c>
      <c r="J243" s="474">
        <v>0</v>
      </c>
      <c r="K243" s="474">
        <v>0</v>
      </c>
      <c r="L243" s="474">
        <v>0</v>
      </c>
      <c r="M243" s="474">
        <v>0</v>
      </c>
      <c r="N243" s="474">
        <v>0</v>
      </c>
      <c r="O243" s="474">
        <v>0</v>
      </c>
      <c r="P243" s="474">
        <v>0</v>
      </c>
      <c r="Q243" s="474">
        <v>0</v>
      </c>
      <c r="R243" s="474">
        <v>0</v>
      </c>
      <c r="S243" s="474">
        <v>0</v>
      </c>
      <c r="T243" s="474"/>
      <c r="U243" s="474"/>
      <c r="V243" s="474"/>
      <c r="AI243" s="474"/>
      <c r="AJ243" s="474"/>
      <c r="AM243" s="474"/>
      <c r="AU243" s="474"/>
      <c r="BD243" s="474"/>
      <c r="BL243" s="474"/>
      <c r="BT243" s="474"/>
      <c r="CB243" s="474"/>
      <c r="CJ243" s="474"/>
      <c r="CR243" s="474"/>
    </row>
    <row r="244" spans="1:96" s="475" customFormat="1" ht="12.75" hidden="1" customHeight="1" x14ac:dyDescent="0.2">
      <c r="A244" s="864" t="s">
        <v>1181</v>
      </c>
      <c r="B244" s="864" t="s">
        <v>1181</v>
      </c>
      <c r="C244" s="477" t="s">
        <v>1603</v>
      </c>
      <c r="D244" s="867" t="s">
        <v>1604</v>
      </c>
      <c r="E244" s="474">
        <v>0</v>
      </c>
      <c r="F244" s="474">
        <v>0</v>
      </c>
      <c r="G244" s="474">
        <v>0</v>
      </c>
      <c r="H244" s="474">
        <v>0</v>
      </c>
      <c r="I244" s="474">
        <v>0</v>
      </c>
      <c r="J244" s="474">
        <v>0</v>
      </c>
      <c r="K244" s="474">
        <v>0</v>
      </c>
      <c r="L244" s="474">
        <v>0</v>
      </c>
      <c r="M244" s="474">
        <v>0</v>
      </c>
      <c r="N244" s="474">
        <v>0</v>
      </c>
      <c r="O244" s="474">
        <v>0</v>
      </c>
      <c r="P244" s="474">
        <v>0</v>
      </c>
      <c r="Q244" s="474">
        <v>0</v>
      </c>
      <c r="R244" s="474">
        <v>0</v>
      </c>
      <c r="S244" s="474">
        <v>0</v>
      </c>
      <c r="T244" s="474"/>
      <c r="U244" s="474"/>
      <c r="V244" s="474"/>
      <c r="AI244" s="474"/>
      <c r="AJ244" s="474"/>
      <c r="AM244" s="474"/>
      <c r="AU244" s="474"/>
      <c r="BD244" s="474"/>
      <c r="BL244" s="474"/>
      <c r="BT244" s="474"/>
      <c r="CB244" s="474"/>
      <c r="CJ244" s="474"/>
      <c r="CR244" s="474"/>
    </row>
    <row r="245" spans="1:96" s="486" customFormat="1" ht="20.100000000000001" customHeight="1" x14ac:dyDescent="0.2">
      <c r="A245" s="871" t="s">
        <v>1046</v>
      </c>
      <c r="B245" s="871" t="s">
        <v>1175</v>
      </c>
      <c r="C245" s="881" t="s">
        <v>1605</v>
      </c>
      <c r="D245" s="882" t="s">
        <v>1484</v>
      </c>
      <c r="E245" s="476">
        <v>-1.2636109999999983</v>
      </c>
      <c r="F245" s="476">
        <v>-4.1297010000000007</v>
      </c>
      <c r="G245" s="476">
        <v>1.5794709999999998</v>
      </c>
      <c r="H245" s="476">
        <v>-1.5839330000000018</v>
      </c>
      <c r="I245" s="476">
        <v>-1.3043479999999992</v>
      </c>
      <c r="J245" s="476">
        <v>3.9527549999999989</v>
      </c>
      <c r="K245" s="476">
        <v>2.209544000000002</v>
      </c>
      <c r="L245" s="476">
        <v>3.6776039999999997</v>
      </c>
      <c r="M245" s="476">
        <v>2.4307870000000005</v>
      </c>
      <c r="N245" s="476">
        <v>-3.7258739999999992</v>
      </c>
      <c r="O245" s="476">
        <v>0.57562899999999928</v>
      </c>
      <c r="P245" s="476">
        <v>-1.0017260000000014</v>
      </c>
      <c r="Q245" s="476">
        <v>1.2663649999999986</v>
      </c>
      <c r="R245" s="476">
        <v>-4.0942170000000004</v>
      </c>
      <c r="S245" s="476">
        <v>-0.26154500000000169</v>
      </c>
      <c r="T245" s="476"/>
      <c r="U245" s="476"/>
      <c r="V245" s="476"/>
      <c r="AI245" s="476"/>
      <c r="AJ245" s="476"/>
      <c r="AM245" s="476"/>
      <c r="AU245" s="476"/>
      <c r="BD245" s="476"/>
      <c r="BL245" s="476"/>
      <c r="BT245" s="476"/>
      <c r="CB245" s="476"/>
      <c r="CJ245" s="476"/>
      <c r="CL245" s="476"/>
      <c r="CR245" s="476"/>
    </row>
    <row r="246" spans="1:96" s="475" customFormat="1" x14ac:dyDescent="0.2">
      <c r="A246" s="864" t="s">
        <v>1046</v>
      </c>
      <c r="D246" s="434" t="s">
        <v>662</v>
      </c>
      <c r="E246" s="728"/>
      <c r="F246" s="728"/>
      <c r="G246" s="728"/>
      <c r="H246" s="728"/>
      <c r="I246" s="728"/>
      <c r="J246" s="728"/>
      <c r="K246" s="728"/>
      <c r="L246" s="728"/>
      <c r="M246" s="728"/>
      <c r="N246" s="728"/>
      <c r="O246" s="728"/>
      <c r="P246" s="728"/>
      <c r="Q246" s="728"/>
      <c r="R246" s="728"/>
      <c r="S246" s="728"/>
    </row>
    <row r="247" spans="1:96" s="475" customFormat="1" hidden="1" x14ac:dyDescent="0.2">
      <c r="D247" s="434"/>
      <c r="E247" s="728"/>
      <c r="F247" s="728"/>
      <c r="G247" s="728"/>
      <c r="H247" s="728"/>
      <c r="I247" s="728"/>
      <c r="J247" s="728"/>
      <c r="K247" s="728"/>
      <c r="L247" s="728"/>
      <c r="M247" s="728"/>
      <c r="N247" s="728"/>
      <c r="O247" s="728"/>
      <c r="P247" s="728"/>
      <c r="Q247" s="728"/>
      <c r="R247" s="728"/>
      <c r="S247" s="728"/>
    </row>
    <row r="248" spans="1:96" ht="20.100000000000001" customHeight="1" x14ac:dyDescent="0.25">
      <c r="A248" s="864" t="s">
        <v>1046</v>
      </c>
      <c r="D248" s="467" t="str">
        <f>CONCATENATE(D$1,", continued")</f>
        <v>Table 10b   RMI government finances (GFS 2001 Format, detail) FY2004-FY2018, continued</v>
      </c>
      <c r="R248" s="727"/>
      <c r="S248" s="727"/>
    </row>
    <row r="249" spans="1:96" s="472" customFormat="1" ht="25.15" customHeight="1" x14ac:dyDescent="0.2">
      <c r="A249" s="864" t="s">
        <v>1046</v>
      </c>
      <c r="D249" s="265" t="s">
        <v>344</v>
      </c>
      <c r="E249" s="473" t="str">
        <f>E2</f>
        <v>FY2004</v>
      </c>
      <c r="F249" s="473" t="str">
        <f t="shared" ref="F249:N249" si="0">F2</f>
        <v>FY2005</v>
      </c>
      <c r="G249" s="473" t="str">
        <f t="shared" si="0"/>
        <v>FY2006</v>
      </c>
      <c r="H249" s="473" t="str">
        <f t="shared" si="0"/>
        <v>FY2007</v>
      </c>
      <c r="I249" s="473" t="str">
        <f t="shared" si="0"/>
        <v>FY2008</v>
      </c>
      <c r="J249" s="473" t="str">
        <f t="shared" si="0"/>
        <v>FY2009</v>
      </c>
      <c r="K249" s="473" t="str">
        <f t="shared" si="0"/>
        <v>FY2010</v>
      </c>
      <c r="L249" s="473" t="str">
        <f t="shared" si="0"/>
        <v>FY2011</v>
      </c>
      <c r="M249" s="473" t="str">
        <f t="shared" si="0"/>
        <v>FY2012</v>
      </c>
      <c r="N249" s="473" t="str">
        <f t="shared" si="0"/>
        <v>FY2013</v>
      </c>
      <c r="O249" s="473" t="str">
        <f t="shared" ref="O249:P249" si="1">O2</f>
        <v>FY2014</v>
      </c>
      <c r="P249" s="730" t="str">
        <f t="shared" si="1"/>
        <v>FY2015</v>
      </c>
      <c r="Q249" s="730" t="str">
        <f t="shared" ref="Q249:R249" si="2">Q2</f>
        <v>FY2016</v>
      </c>
      <c r="R249" s="730" t="str">
        <f t="shared" si="2"/>
        <v>FY2017</v>
      </c>
      <c r="S249" s="730" t="str">
        <f t="shared" ref="S249" si="3">S2</f>
        <v>FY2018</v>
      </c>
    </row>
    <row r="250" spans="1:96" s="475" customFormat="1" ht="20.100000000000001" customHeight="1" x14ac:dyDescent="0.2">
      <c r="A250" s="883" t="s">
        <v>1046</v>
      </c>
      <c r="B250" s="883" t="s">
        <v>1175</v>
      </c>
      <c r="C250" s="884">
        <v>3</v>
      </c>
      <c r="D250" s="885" t="s">
        <v>609</v>
      </c>
      <c r="E250" s="886">
        <v>-5.1337869999999999</v>
      </c>
      <c r="F250" s="886">
        <v>19.752181</v>
      </c>
      <c r="G250" s="886">
        <v>-14.935573999999999</v>
      </c>
      <c r="H250" s="886">
        <v>-19.701328999999998</v>
      </c>
      <c r="I250" s="886">
        <v>-19.257818999999998</v>
      </c>
      <c r="J250" s="886">
        <v>-17.589786999999998</v>
      </c>
      <c r="K250" s="886">
        <v>-22.143562999999997</v>
      </c>
      <c r="L250" s="886">
        <v>-16.780771000000001</v>
      </c>
      <c r="M250" s="886">
        <v>-5.9219799999999996</v>
      </c>
      <c r="N250" s="886">
        <v>-6.7398400000000001</v>
      </c>
      <c r="O250" s="886">
        <v>-11.372686</v>
      </c>
      <c r="P250" s="886">
        <v>-12.130239000000001</v>
      </c>
      <c r="Q250" s="886">
        <v>-14.006247</v>
      </c>
      <c r="R250" s="886">
        <v>-22.279477999999997</v>
      </c>
      <c r="S250" s="886">
        <v>-15.691565000000001</v>
      </c>
      <c r="T250" s="887"/>
      <c r="U250" s="884"/>
      <c r="V250" s="884"/>
      <c r="W250" s="887"/>
      <c r="X250" s="888"/>
      <c r="Y250" s="888"/>
      <c r="Z250" s="888"/>
      <c r="AA250" s="888"/>
      <c r="AB250" s="888"/>
      <c r="AC250" s="888"/>
      <c r="AD250" s="888"/>
      <c r="AE250" s="888"/>
      <c r="AF250" s="888"/>
      <c r="AG250" s="888"/>
      <c r="AH250" s="888"/>
      <c r="AI250" s="886"/>
      <c r="AJ250" s="886"/>
      <c r="AK250" s="487"/>
      <c r="AL250" s="487"/>
      <c r="AM250" s="487"/>
      <c r="AN250" s="487"/>
      <c r="AS250" s="487"/>
    </row>
    <row r="251" spans="1:96" s="475" customFormat="1" x14ac:dyDescent="0.2">
      <c r="A251" s="864" t="s">
        <v>1046</v>
      </c>
      <c r="B251" s="864" t="s">
        <v>1175</v>
      </c>
      <c r="C251" s="475" t="s">
        <v>1606</v>
      </c>
      <c r="D251" s="889" t="s">
        <v>893</v>
      </c>
      <c r="E251" s="870">
        <v>-6.3119779999999999</v>
      </c>
      <c r="F251" s="870">
        <v>-11.529748</v>
      </c>
      <c r="G251" s="870">
        <v>-14.876083</v>
      </c>
      <c r="H251" s="870">
        <v>-19.301632999999999</v>
      </c>
      <c r="I251" s="870">
        <v>-13.855919</v>
      </c>
      <c r="J251" s="870">
        <v>-16.229142</v>
      </c>
      <c r="K251" s="870">
        <v>-16.485790999999999</v>
      </c>
      <c r="L251" s="870">
        <v>-13.105093</v>
      </c>
      <c r="M251" s="870">
        <v>-7.2995669999999997</v>
      </c>
      <c r="N251" s="870">
        <v>-7.1698779999999998</v>
      </c>
      <c r="O251" s="870">
        <v>-5.4283799999999998</v>
      </c>
      <c r="P251" s="870">
        <v>-6.9648089999999998</v>
      </c>
      <c r="Q251" s="870">
        <v>-6.1782820000000003</v>
      </c>
      <c r="R251" s="870">
        <v>-12.92794</v>
      </c>
      <c r="S251" s="870">
        <v>-10.075291</v>
      </c>
      <c r="T251" s="488"/>
      <c r="W251" s="488"/>
      <c r="X251" s="487"/>
      <c r="Y251" s="487"/>
      <c r="Z251" s="487"/>
      <c r="AA251" s="487"/>
      <c r="AB251" s="487"/>
      <c r="AC251" s="487"/>
      <c r="AD251" s="487"/>
      <c r="AE251" s="487"/>
      <c r="AF251" s="487"/>
      <c r="AG251" s="487"/>
      <c r="AH251" s="487"/>
      <c r="AI251" s="870"/>
      <c r="AJ251" s="870"/>
      <c r="AK251" s="487"/>
      <c r="AL251" s="487"/>
      <c r="AM251" s="487"/>
      <c r="AN251" s="487"/>
      <c r="AS251" s="487"/>
    </row>
    <row r="252" spans="1:96" s="475" customFormat="1" x14ac:dyDescent="0.2">
      <c r="A252" s="864" t="s">
        <v>1046</v>
      </c>
      <c r="B252" s="864" t="s">
        <v>1175</v>
      </c>
      <c r="C252" s="475" t="s">
        <v>1607</v>
      </c>
      <c r="D252" s="478" t="s">
        <v>1608</v>
      </c>
      <c r="E252" s="870">
        <v>-6.3119779999999999</v>
      </c>
      <c r="F252" s="870">
        <v>-11.529748</v>
      </c>
      <c r="G252" s="870">
        <v>-14.876083</v>
      </c>
      <c r="H252" s="870">
        <v>-19.301632999999999</v>
      </c>
      <c r="I252" s="870">
        <v>-13.855919</v>
      </c>
      <c r="J252" s="870">
        <v>-16.229142</v>
      </c>
      <c r="K252" s="870">
        <v>-16.485790999999999</v>
      </c>
      <c r="L252" s="870">
        <v>-13.105093</v>
      </c>
      <c r="M252" s="870">
        <v>-7.2995669999999997</v>
      </c>
      <c r="N252" s="870">
        <v>-7.1698779999999998</v>
      </c>
      <c r="O252" s="870">
        <v>-5.4283799999999998</v>
      </c>
      <c r="P252" s="870">
        <v>-6.9648089999999998</v>
      </c>
      <c r="Q252" s="870">
        <v>-6.1782820000000003</v>
      </c>
      <c r="R252" s="870">
        <v>-12.92794</v>
      </c>
      <c r="S252" s="870">
        <v>-10.075291</v>
      </c>
      <c r="T252" s="488"/>
      <c r="W252" s="488"/>
      <c r="X252" s="487"/>
      <c r="Y252" s="487"/>
      <c r="Z252" s="487"/>
      <c r="AA252" s="487"/>
      <c r="AB252" s="487"/>
      <c r="AC252" s="487"/>
      <c r="AD252" s="487"/>
      <c r="AE252" s="487"/>
      <c r="AF252" s="487"/>
      <c r="AG252" s="487"/>
      <c r="AH252" s="487"/>
      <c r="AI252" s="870"/>
      <c r="AJ252" s="870"/>
      <c r="AK252" s="487"/>
      <c r="AL252" s="487"/>
      <c r="AM252" s="487"/>
      <c r="AN252" s="487"/>
      <c r="AS252" s="487"/>
    </row>
    <row r="253" spans="1:96" s="475" customFormat="1" x14ac:dyDescent="0.2">
      <c r="A253" s="864" t="s">
        <v>1046</v>
      </c>
      <c r="B253" s="864" t="s">
        <v>1175</v>
      </c>
      <c r="C253" s="475" t="s">
        <v>1609</v>
      </c>
      <c r="D253" s="478" t="s">
        <v>1610</v>
      </c>
      <c r="E253" s="870">
        <v>-0.62892209505080299</v>
      </c>
      <c r="F253" s="870">
        <v>-4.8213396246462796</v>
      </c>
      <c r="G253" s="870">
        <v>-6.3466108673629238</v>
      </c>
      <c r="H253" s="870">
        <v>-15.968340765576771</v>
      </c>
      <c r="I253" s="870">
        <v>-7.1420704771542844</v>
      </c>
      <c r="J253" s="870">
        <v>-12.433904377196837</v>
      </c>
      <c r="K253" s="870">
        <v>-12.03238853677558</v>
      </c>
      <c r="L253" s="870">
        <v>-9.9474819668556052</v>
      </c>
      <c r="M253" s="870">
        <v>-5.4759511006758324</v>
      </c>
      <c r="N253" s="870">
        <v>-3.953019892198975</v>
      </c>
      <c r="O253" s="870">
        <v>-1.4214613631840796</v>
      </c>
      <c r="P253" s="870">
        <v>-0.94506351277568568</v>
      </c>
      <c r="Q253" s="870">
        <v>-1.3124156091829846</v>
      </c>
      <c r="R253" s="870">
        <v>-5.9529962510292913</v>
      </c>
      <c r="S253" s="870">
        <v>-5.7622011613197373</v>
      </c>
      <c r="T253" s="488"/>
      <c r="W253" s="488"/>
      <c r="X253" s="487"/>
      <c r="Y253" s="487"/>
      <c r="Z253" s="487"/>
      <c r="AA253" s="487"/>
      <c r="AB253" s="487"/>
      <c r="AC253" s="487"/>
      <c r="AD253" s="487"/>
      <c r="AE253" s="487"/>
      <c r="AF253" s="487"/>
      <c r="AG253" s="487"/>
      <c r="AH253" s="487"/>
      <c r="AI253" s="870"/>
      <c r="AJ253" s="870"/>
      <c r="AK253" s="487"/>
      <c r="AL253" s="487"/>
      <c r="AM253" s="487"/>
      <c r="AN253" s="487"/>
      <c r="AS253" s="487"/>
    </row>
    <row r="254" spans="1:96" s="475" customFormat="1" hidden="1" x14ac:dyDescent="0.2">
      <c r="A254" s="864" t="s">
        <v>1181</v>
      </c>
      <c r="B254" s="864" t="s">
        <v>1181</v>
      </c>
      <c r="C254" s="475" t="s">
        <v>1611</v>
      </c>
      <c r="D254" s="478" t="s">
        <v>728</v>
      </c>
      <c r="E254" s="870">
        <v>0</v>
      </c>
      <c r="F254" s="870">
        <v>0</v>
      </c>
      <c r="G254" s="870">
        <v>0</v>
      </c>
      <c r="H254" s="870">
        <v>0</v>
      </c>
      <c r="I254" s="870">
        <v>0</v>
      </c>
      <c r="J254" s="870">
        <v>0</v>
      </c>
      <c r="K254" s="870">
        <v>0</v>
      </c>
      <c r="L254" s="870">
        <v>0</v>
      </c>
      <c r="M254" s="870">
        <v>0</v>
      </c>
      <c r="N254" s="870">
        <v>0</v>
      </c>
      <c r="O254" s="870">
        <v>0</v>
      </c>
      <c r="P254" s="870">
        <v>0</v>
      </c>
      <c r="Q254" s="870">
        <v>0</v>
      </c>
      <c r="R254" s="870">
        <v>0</v>
      </c>
      <c r="S254" s="870">
        <v>0</v>
      </c>
      <c r="T254" s="488"/>
      <c r="W254" s="488"/>
      <c r="X254" s="487"/>
      <c r="Y254" s="487"/>
      <c r="Z254" s="487"/>
      <c r="AA254" s="487"/>
      <c r="AB254" s="487"/>
      <c r="AC254" s="487"/>
      <c r="AD254" s="487"/>
      <c r="AE254" s="487"/>
      <c r="AF254" s="487"/>
      <c r="AG254" s="487"/>
      <c r="AH254" s="487"/>
      <c r="AI254" s="870"/>
      <c r="AJ254" s="870"/>
      <c r="AK254" s="487"/>
      <c r="AL254" s="487"/>
      <c r="AM254" s="487"/>
      <c r="AN254" s="487"/>
      <c r="AS254" s="487"/>
    </row>
    <row r="255" spans="1:96" s="475" customFormat="1" x14ac:dyDescent="0.2">
      <c r="A255" s="864" t="s">
        <v>1046</v>
      </c>
      <c r="B255" s="864" t="s">
        <v>1181</v>
      </c>
      <c r="C255" s="475" t="s">
        <v>1612</v>
      </c>
      <c r="D255" s="478" t="s">
        <v>1613</v>
      </c>
      <c r="E255" s="870">
        <v>-3.1032340216322518E-3</v>
      </c>
      <c r="F255" s="870">
        <v>-0.48939596713829303</v>
      </c>
      <c r="G255" s="870">
        <v>-0.54183122154047003</v>
      </c>
      <c r="H255" s="870">
        <v>-0.3127579421296296</v>
      </c>
      <c r="I255" s="870">
        <v>-4.8699751666464675E-2</v>
      </c>
      <c r="J255" s="870">
        <v>0</v>
      </c>
      <c r="K255" s="870">
        <v>0</v>
      </c>
      <c r="L255" s="870">
        <v>0</v>
      </c>
      <c r="M255" s="870">
        <v>0</v>
      </c>
      <c r="N255" s="870">
        <v>0</v>
      </c>
      <c r="O255" s="870">
        <v>0</v>
      </c>
      <c r="P255" s="870">
        <v>0</v>
      </c>
      <c r="Q255" s="870">
        <v>-5.8403746117488189E-3</v>
      </c>
      <c r="R255" s="870">
        <v>-0.11177550758734266</v>
      </c>
      <c r="S255" s="870">
        <v>9.1874493078007123E-3</v>
      </c>
      <c r="T255" s="488"/>
      <c r="W255" s="488"/>
      <c r="X255" s="487"/>
      <c r="Y255" s="487"/>
      <c r="Z255" s="487"/>
      <c r="AA255" s="487"/>
      <c r="AB255" s="487"/>
      <c r="AC255" s="487"/>
      <c r="AD255" s="487"/>
      <c r="AE255" s="487"/>
      <c r="AF255" s="487"/>
      <c r="AG255" s="487"/>
      <c r="AH255" s="487"/>
      <c r="AI255" s="870"/>
      <c r="AJ255" s="870"/>
      <c r="AK255" s="487"/>
      <c r="AL255" s="487"/>
      <c r="AM255" s="487"/>
      <c r="AN255" s="487"/>
      <c r="AS255" s="487"/>
    </row>
    <row r="256" spans="1:96" s="475" customFormat="1" x14ac:dyDescent="0.2">
      <c r="A256" s="864" t="s">
        <v>1046</v>
      </c>
      <c r="B256" s="864" t="s">
        <v>1181</v>
      </c>
      <c r="C256" s="475" t="s">
        <v>1614</v>
      </c>
      <c r="D256" s="867" t="s">
        <v>1615</v>
      </c>
      <c r="E256" s="870">
        <v>-0.62581886102917073</v>
      </c>
      <c r="F256" s="870">
        <v>-4.3319436575079866</v>
      </c>
      <c r="G256" s="870">
        <v>-5.8047796458224541</v>
      </c>
      <c r="H256" s="870">
        <v>-15.655582823447142</v>
      </c>
      <c r="I256" s="870">
        <v>-7.0933707254878202</v>
      </c>
      <c r="J256" s="870">
        <v>-12.433904377196837</v>
      </c>
      <c r="K256" s="870">
        <v>-12.03238853677558</v>
      </c>
      <c r="L256" s="870">
        <v>-9.9474819668556052</v>
      </c>
      <c r="M256" s="870">
        <v>-5.4759511006758324</v>
      </c>
      <c r="N256" s="870">
        <v>-3.953019892198975</v>
      </c>
      <c r="O256" s="870">
        <v>-1.4214613631840796</v>
      </c>
      <c r="P256" s="870">
        <v>-0.94506351277568568</v>
      </c>
      <c r="Q256" s="870">
        <v>-1.3065752345712358</v>
      </c>
      <c r="R256" s="870">
        <v>-5.8412207434419487</v>
      </c>
      <c r="S256" s="870">
        <v>-5.7713886106275378</v>
      </c>
      <c r="T256" s="488"/>
      <c r="W256" s="488"/>
      <c r="X256" s="487"/>
      <c r="Y256" s="487"/>
      <c r="Z256" s="487"/>
      <c r="AA256" s="487"/>
      <c r="AB256" s="487"/>
      <c r="AC256" s="487"/>
      <c r="AD256" s="487"/>
      <c r="AE256" s="487"/>
      <c r="AF256" s="487"/>
      <c r="AG256" s="487"/>
      <c r="AH256" s="487"/>
      <c r="AI256" s="870"/>
      <c r="AJ256" s="870"/>
      <c r="AK256" s="487"/>
      <c r="AL256" s="487"/>
      <c r="AM256" s="487"/>
      <c r="AN256" s="487"/>
      <c r="AS256" s="487"/>
    </row>
    <row r="257" spans="1:48" s="475" customFormat="1" hidden="1" x14ac:dyDescent="0.2">
      <c r="A257" s="864" t="s">
        <v>1181</v>
      </c>
      <c r="B257" s="864" t="s">
        <v>1181</v>
      </c>
      <c r="C257" s="475" t="s">
        <v>1616</v>
      </c>
      <c r="D257" s="867" t="s">
        <v>1617</v>
      </c>
      <c r="E257" s="870">
        <v>0</v>
      </c>
      <c r="F257" s="870">
        <v>0</v>
      </c>
      <c r="G257" s="870">
        <v>0</v>
      </c>
      <c r="H257" s="870">
        <v>0</v>
      </c>
      <c r="I257" s="870">
        <v>0</v>
      </c>
      <c r="J257" s="870">
        <v>0</v>
      </c>
      <c r="K257" s="870">
        <v>0</v>
      </c>
      <c r="L257" s="870">
        <v>0</v>
      </c>
      <c r="M257" s="870">
        <v>0</v>
      </c>
      <c r="N257" s="870">
        <v>0</v>
      </c>
      <c r="O257" s="870">
        <v>0</v>
      </c>
      <c r="P257" s="870">
        <v>0</v>
      </c>
      <c r="Q257" s="870">
        <v>0</v>
      </c>
      <c r="R257" s="870">
        <v>0</v>
      </c>
      <c r="S257" s="870">
        <v>0</v>
      </c>
      <c r="T257" s="488"/>
      <c r="W257" s="488"/>
      <c r="X257" s="487"/>
      <c r="Y257" s="487"/>
      <c r="Z257" s="487"/>
      <c r="AA257" s="487"/>
      <c r="AB257" s="487"/>
      <c r="AC257" s="487"/>
      <c r="AD257" s="487"/>
      <c r="AE257" s="487"/>
      <c r="AF257" s="487"/>
      <c r="AG257" s="487"/>
      <c r="AH257" s="487"/>
      <c r="AI257" s="870"/>
      <c r="AJ257" s="870"/>
      <c r="AK257" s="487"/>
      <c r="AL257" s="487"/>
      <c r="AM257" s="487"/>
      <c r="AN257" s="487"/>
      <c r="AS257" s="487"/>
    </row>
    <row r="258" spans="1:48" s="475" customFormat="1" x14ac:dyDescent="0.2">
      <c r="A258" s="864" t="s">
        <v>1046</v>
      </c>
      <c r="B258" s="864" t="s">
        <v>1175</v>
      </c>
      <c r="C258" s="475" t="s">
        <v>1618</v>
      </c>
      <c r="D258" s="478" t="s">
        <v>1619</v>
      </c>
      <c r="E258" s="870">
        <v>-4.2203982694198618</v>
      </c>
      <c r="F258" s="870">
        <v>-5.3191553073482432</v>
      </c>
      <c r="G258" s="870">
        <v>-2.8752011594647522</v>
      </c>
      <c r="H258" s="870">
        <v>-1.729476953800154</v>
      </c>
      <c r="I258" s="870">
        <v>-5.7516086019876376</v>
      </c>
      <c r="J258" s="870">
        <v>-3.6098432062829522</v>
      </c>
      <c r="K258" s="870">
        <v>-3.1987355671641784</v>
      </c>
      <c r="L258" s="870">
        <v>-2.0723396174464406</v>
      </c>
      <c r="M258" s="870">
        <v>-1.3728153271964574</v>
      </c>
      <c r="N258" s="870">
        <v>-1.4613953911597615</v>
      </c>
      <c r="O258" s="870">
        <v>-3.0310705572139298</v>
      </c>
      <c r="P258" s="870">
        <v>-4.4124818718396988</v>
      </c>
      <c r="Q258" s="870">
        <v>-3.1062449542201218</v>
      </c>
      <c r="R258" s="870">
        <v>-3.112985905187625</v>
      </c>
      <c r="S258" s="870">
        <v>-2.2008117205504436</v>
      </c>
      <c r="T258" s="488"/>
      <c r="W258" s="488"/>
      <c r="X258" s="487"/>
      <c r="Y258" s="487"/>
      <c r="Z258" s="487"/>
      <c r="AA258" s="487"/>
      <c r="AB258" s="487"/>
      <c r="AC258" s="487"/>
      <c r="AD258" s="487"/>
      <c r="AE258" s="487"/>
      <c r="AF258" s="487"/>
      <c r="AG258" s="487"/>
      <c r="AH258" s="487"/>
      <c r="AI258" s="870"/>
      <c r="AJ258" s="870"/>
      <c r="AK258" s="487"/>
      <c r="AL258" s="487"/>
      <c r="AM258" s="487"/>
      <c r="AN258" s="487"/>
      <c r="AS258" s="487"/>
    </row>
    <row r="259" spans="1:48" s="475" customFormat="1" x14ac:dyDescent="0.2">
      <c r="A259" s="864" t="s">
        <v>1046</v>
      </c>
      <c r="B259" s="864" t="s">
        <v>1181</v>
      </c>
      <c r="C259" s="475" t="s">
        <v>1620</v>
      </c>
      <c r="D259" s="867" t="s">
        <v>1621</v>
      </c>
      <c r="E259" s="870">
        <v>-2.3801804945919369</v>
      </c>
      <c r="F259" s="870">
        <v>-3.126871867457782</v>
      </c>
      <c r="G259" s="870">
        <v>-0.50007720267624023</v>
      </c>
      <c r="H259" s="870">
        <v>-0.31089628771219135</v>
      </c>
      <c r="I259" s="870">
        <v>-1.2611556379832749</v>
      </c>
      <c r="J259" s="870">
        <v>-1.0054081818980667</v>
      </c>
      <c r="K259" s="870">
        <v>-0.74371156118058357</v>
      </c>
      <c r="L259" s="870">
        <v>-0.46079969622442113</v>
      </c>
      <c r="M259" s="870">
        <v>-0.62261512980657174</v>
      </c>
      <c r="N259" s="870">
        <v>-0.44507487099903009</v>
      </c>
      <c r="O259" s="870">
        <v>-0.43931168159203976</v>
      </c>
      <c r="P259" s="870">
        <v>-1.0199942174556214</v>
      </c>
      <c r="Q259" s="870">
        <v>-1.0304089493585418</v>
      </c>
      <c r="R259" s="870">
        <v>-0.51097374897070935</v>
      </c>
      <c r="S259" s="870">
        <v>-0.67569513545552518</v>
      </c>
      <c r="T259" s="488"/>
      <c r="W259" s="488"/>
      <c r="X259" s="487"/>
      <c r="Y259" s="487"/>
      <c r="Z259" s="487"/>
      <c r="AA259" s="487"/>
      <c r="AB259" s="487"/>
      <c r="AC259" s="487"/>
      <c r="AD259" s="487"/>
      <c r="AE259" s="487"/>
      <c r="AF259" s="487"/>
      <c r="AG259" s="487"/>
      <c r="AH259" s="487"/>
      <c r="AI259" s="870"/>
      <c r="AJ259" s="870"/>
      <c r="AK259" s="487"/>
      <c r="AL259" s="487"/>
      <c r="AM259" s="487"/>
      <c r="AN259" s="487"/>
      <c r="AS259" s="487"/>
      <c r="AV259" s="487"/>
    </row>
    <row r="260" spans="1:48" s="475" customFormat="1" x14ac:dyDescent="0.2">
      <c r="A260" s="864" t="s">
        <v>1046</v>
      </c>
      <c r="B260" s="864" t="s">
        <v>1181</v>
      </c>
      <c r="C260" s="475" t="s">
        <v>1622</v>
      </c>
      <c r="D260" s="867" t="s">
        <v>1623</v>
      </c>
      <c r="E260" s="870">
        <v>-1.8402177748279249</v>
      </c>
      <c r="F260" s="870">
        <v>-2.1922834398904611</v>
      </c>
      <c r="G260" s="870">
        <v>-2.3751239567885118</v>
      </c>
      <c r="H260" s="870">
        <v>-1.4185806660879627</v>
      </c>
      <c r="I260" s="870">
        <v>-4.4904529640043629</v>
      </c>
      <c r="J260" s="870">
        <v>-2.6044350243848857</v>
      </c>
      <c r="K260" s="870">
        <v>-2.4550240059835948</v>
      </c>
      <c r="L260" s="870">
        <v>-1.6115399212220194</v>
      </c>
      <c r="M260" s="870">
        <v>-0.75020019738988564</v>
      </c>
      <c r="N260" s="870">
        <v>-1.0163205201607315</v>
      </c>
      <c r="O260" s="870">
        <v>-2.5917588756218901</v>
      </c>
      <c r="P260" s="870">
        <v>-3.3924876543840772</v>
      </c>
      <c r="Q260" s="870">
        <v>-2.0758360048615803</v>
      </c>
      <c r="R260" s="870">
        <v>-2.6020121562169156</v>
      </c>
      <c r="S260" s="870">
        <v>-1.5251165850949184</v>
      </c>
      <c r="T260" s="488"/>
      <c r="W260" s="488"/>
      <c r="X260" s="487"/>
      <c r="Y260" s="487"/>
      <c r="Z260" s="487"/>
      <c r="AA260" s="487"/>
      <c r="AB260" s="487"/>
      <c r="AC260" s="487"/>
      <c r="AD260" s="487"/>
      <c r="AE260" s="487"/>
      <c r="AF260" s="487"/>
      <c r="AG260" s="487"/>
      <c r="AH260" s="487"/>
      <c r="AI260" s="870"/>
      <c r="AJ260" s="870"/>
      <c r="AK260" s="487"/>
      <c r="AL260" s="487"/>
      <c r="AM260" s="487"/>
      <c r="AN260" s="487"/>
      <c r="AS260" s="487"/>
      <c r="AV260" s="487"/>
    </row>
    <row r="261" spans="1:48" s="475" customFormat="1" hidden="1" x14ac:dyDescent="0.2">
      <c r="A261" s="864" t="s">
        <v>1181</v>
      </c>
      <c r="B261" s="864" t="s">
        <v>1175</v>
      </c>
      <c r="C261" s="475" t="s">
        <v>1624</v>
      </c>
      <c r="D261" s="867" t="s">
        <v>1625</v>
      </c>
      <c r="E261" s="870">
        <v>0</v>
      </c>
      <c r="F261" s="870">
        <v>0</v>
      </c>
      <c r="G261" s="870">
        <v>0</v>
      </c>
      <c r="H261" s="870">
        <v>0</v>
      </c>
      <c r="I261" s="870">
        <v>0</v>
      </c>
      <c r="J261" s="870">
        <v>0</v>
      </c>
      <c r="K261" s="870">
        <v>0</v>
      </c>
      <c r="L261" s="870">
        <v>0</v>
      </c>
      <c r="M261" s="870">
        <v>0</v>
      </c>
      <c r="N261" s="870">
        <v>0</v>
      </c>
      <c r="O261" s="870">
        <v>0</v>
      </c>
      <c r="P261" s="870">
        <v>0</v>
      </c>
      <c r="Q261" s="870">
        <v>0</v>
      </c>
      <c r="R261" s="870">
        <v>0</v>
      </c>
      <c r="S261" s="870">
        <v>0</v>
      </c>
      <c r="T261" s="488"/>
      <c r="W261" s="488"/>
      <c r="X261" s="487"/>
      <c r="Y261" s="487"/>
      <c r="Z261" s="487"/>
      <c r="AA261" s="487"/>
      <c r="AB261" s="487"/>
      <c r="AC261" s="487"/>
      <c r="AD261" s="487"/>
      <c r="AE261" s="487"/>
      <c r="AF261" s="487"/>
      <c r="AG261" s="487"/>
      <c r="AH261" s="487"/>
      <c r="AI261" s="870"/>
      <c r="AJ261" s="870"/>
      <c r="AK261" s="487"/>
      <c r="AL261" s="487"/>
      <c r="AM261" s="487"/>
      <c r="AN261" s="487"/>
      <c r="AS261" s="487"/>
      <c r="AV261" s="487"/>
    </row>
    <row r="262" spans="1:48" s="475" customFormat="1" hidden="1" x14ac:dyDescent="0.2">
      <c r="A262" s="864" t="s">
        <v>1181</v>
      </c>
      <c r="B262" s="864" t="s">
        <v>1181</v>
      </c>
      <c r="C262" s="475" t="s">
        <v>1626</v>
      </c>
      <c r="D262" s="867" t="s">
        <v>1627</v>
      </c>
      <c r="E262" s="870">
        <v>0</v>
      </c>
      <c r="F262" s="870">
        <v>0</v>
      </c>
      <c r="G262" s="870">
        <v>0</v>
      </c>
      <c r="H262" s="870">
        <v>0</v>
      </c>
      <c r="I262" s="870">
        <v>0</v>
      </c>
      <c r="J262" s="870">
        <v>0</v>
      </c>
      <c r="K262" s="870">
        <v>0</v>
      </c>
      <c r="L262" s="870">
        <v>0</v>
      </c>
      <c r="M262" s="870">
        <v>0</v>
      </c>
      <c r="N262" s="870">
        <v>0</v>
      </c>
      <c r="O262" s="870">
        <v>0</v>
      </c>
      <c r="P262" s="870">
        <v>0</v>
      </c>
      <c r="Q262" s="870">
        <v>0</v>
      </c>
      <c r="R262" s="870">
        <v>0</v>
      </c>
      <c r="S262" s="870">
        <v>0</v>
      </c>
      <c r="T262" s="488"/>
      <c r="W262" s="488"/>
      <c r="X262" s="487"/>
      <c r="Y262" s="487"/>
      <c r="Z262" s="487"/>
      <c r="AA262" s="487"/>
      <c r="AB262" s="487"/>
      <c r="AC262" s="487"/>
      <c r="AD262" s="487"/>
      <c r="AE262" s="487"/>
      <c r="AF262" s="487"/>
      <c r="AG262" s="487"/>
      <c r="AH262" s="487"/>
      <c r="AI262" s="870"/>
      <c r="AJ262" s="870"/>
      <c r="AK262" s="487"/>
      <c r="AL262" s="487"/>
      <c r="AM262" s="487"/>
      <c r="AN262" s="487"/>
      <c r="AS262" s="487"/>
      <c r="AV262" s="487"/>
    </row>
    <row r="263" spans="1:48" s="475" customFormat="1" hidden="1" x14ac:dyDescent="0.2">
      <c r="A263" s="864" t="s">
        <v>1181</v>
      </c>
      <c r="B263" s="864" t="s">
        <v>1181</v>
      </c>
      <c r="C263" s="475" t="s">
        <v>1628</v>
      </c>
      <c r="D263" s="867" t="s">
        <v>1629</v>
      </c>
      <c r="E263" s="870">
        <v>0</v>
      </c>
      <c r="F263" s="870">
        <v>0</v>
      </c>
      <c r="G263" s="870">
        <v>0</v>
      </c>
      <c r="H263" s="870">
        <v>0</v>
      </c>
      <c r="I263" s="870">
        <v>0</v>
      </c>
      <c r="J263" s="870">
        <v>0</v>
      </c>
      <c r="K263" s="870">
        <v>0</v>
      </c>
      <c r="L263" s="870">
        <v>0</v>
      </c>
      <c r="M263" s="870">
        <v>0</v>
      </c>
      <c r="N263" s="870">
        <v>0</v>
      </c>
      <c r="O263" s="870">
        <v>0</v>
      </c>
      <c r="P263" s="870">
        <v>0</v>
      </c>
      <c r="Q263" s="870">
        <v>0</v>
      </c>
      <c r="R263" s="870">
        <v>0</v>
      </c>
      <c r="S263" s="870">
        <v>0</v>
      </c>
      <c r="T263" s="488"/>
      <c r="W263" s="488"/>
      <c r="X263" s="487"/>
      <c r="Y263" s="487"/>
      <c r="Z263" s="487"/>
      <c r="AA263" s="487"/>
      <c r="AB263" s="487"/>
      <c r="AC263" s="487"/>
      <c r="AD263" s="487"/>
      <c r="AE263" s="487"/>
      <c r="AF263" s="487"/>
      <c r="AG263" s="487"/>
      <c r="AH263" s="487"/>
      <c r="AI263" s="870"/>
      <c r="AJ263" s="870"/>
      <c r="AK263" s="487"/>
      <c r="AL263" s="487"/>
      <c r="AM263" s="487"/>
      <c r="AN263" s="487"/>
      <c r="AS263" s="487"/>
      <c r="AV263" s="487"/>
    </row>
    <row r="264" spans="1:48" s="475" customFormat="1" hidden="1" x14ac:dyDescent="0.2">
      <c r="A264" s="864" t="s">
        <v>1181</v>
      </c>
      <c r="B264" s="864" t="s">
        <v>1175</v>
      </c>
      <c r="C264" s="475" t="s">
        <v>1630</v>
      </c>
      <c r="D264" s="478" t="s">
        <v>1631</v>
      </c>
      <c r="E264" s="870">
        <v>0</v>
      </c>
      <c r="F264" s="870">
        <v>0</v>
      </c>
      <c r="G264" s="870">
        <v>0</v>
      </c>
      <c r="H264" s="870">
        <v>0</v>
      </c>
      <c r="I264" s="870">
        <v>0</v>
      </c>
      <c r="J264" s="870">
        <v>0</v>
      </c>
      <c r="K264" s="870">
        <v>0</v>
      </c>
      <c r="L264" s="870">
        <v>0</v>
      </c>
      <c r="M264" s="870">
        <v>0</v>
      </c>
      <c r="N264" s="870">
        <v>0</v>
      </c>
      <c r="O264" s="870">
        <v>0</v>
      </c>
      <c r="P264" s="870">
        <v>0</v>
      </c>
      <c r="Q264" s="870">
        <v>0</v>
      </c>
      <c r="R264" s="870">
        <v>0</v>
      </c>
      <c r="S264" s="870">
        <v>0</v>
      </c>
      <c r="T264" s="488"/>
      <c r="W264" s="488"/>
      <c r="X264" s="487"/>
      <c r="Y264" s="487"/>
      <c r="Z264" s="487"/>
      <c r="AA264" s="487"/>
      <c r="AB264" s="487"/>
      <c r="AC264" s="487"/>
      <c r="AD264" s="487"/>
      <c r="AE264" s="487"/>
      <c r="AF264" s="487"/>
      <c r="AG264" s="487"/>
      <c r="AH264" s="487"/>
      <c r="AI264" s="870"/>
      <c r="AJ264" s="870"/>
      <c r="AK264" s="487"/>
      <c r="AL264" s="487"/>
      <c r="AM264" s="487"/>
      <c r="AN264" s="487"/>
      <c r="AS264" s="487"/>
      <c r="AV264" s="487"/>
    </row>
    <row r="265" spans="1:48" s="475" customFormat="1" x14ac:dyDescent="0.2">
      <c r="A265" s="864" t="s">
        <v>1046</v>
      </c>
      <c r="B265" s="864" t="s">
        <v>1175</v>
      </c>
      <c r="C265" s="475" t="s">
        <v>1632</v>
      </c>
      <c r="D265" s="867" t="s">
        <v>1633</v>
      </c>
      <c r="E265" s="870">
        <v>-0.27205018256309405</v>
      </c>
      <c r="F265" s="870">
        <v>-0.36836255591054312</v>
      </c>
      <c r="G265" s="870">
        <v>-0.23207466298955612</v>
      </c>
      <c r="H265" s="870">
        <v>-0.13683159968171293</v>
      </c>
      <c r="I265" s="870">
        <v>-0.11083391758574719</v>
      </c>
      <c r="J265" s="870">
        <v>0</v>
      </c>
      <c r="K265" s="870">
        <v>-0.83792241468333994</v>
      </c>
      <c r="L265" s="870">
        <v>-0.57662912806225386</v>
      </c>
      <c r="M265" s="870">
        <v>-0.32066380319272891</v>
      </c>
      <c r="N265" s="870">
        <v>-1.1544129466537343</v>
      </c>
      <c r="O265" s="870">
        <v>-0.91823343283582093</v>
      </c>
      <c r="P265" s="870">
        <v>-0.96754272417966636</v>
      </c>
      <c r="Q265" s="870">
        <v>-1.7562840796758945</v>
      </c>
      <c r="R265" s="870">
        <v>-3.4004086389836492</v>
      </c>
      <c r="S265" s="870">
        <v>-1.4340773146812567</v>
      </c>
      <c r="T265" s="488"/>
      <c r="W265" s="488"/>
      <c r="X265" s="487"/>
      <c r="Y265" s="487"/>
      <c r="Z265" s="487"/>
      <c r="AA265" s="487"/>
      <c r="AB265" s="487"/>
      <c r="AC265" s="487"/>
      <c r="AD265" s="487"/>
      <c r="AE265" s="487"/>
      <c r="AF265" s="487"/>
      <c r="AG265" s="487"/>
      <c r="AH265" s="487"/>
      <c r="AI265" s="870"/>
      <c r="AJ265" s="870"/>
      <c r="AK265" s="487"/>
      <c r="AL265" s="487"/>
      <c r="AM265" s="487"/>
      <c r="AN265" s="487"/>
      <c r="AS265" s="487"/>
      <c r="AV265" s="487"/>
    </row>
    <row r="266" spans="1:48" s="475" customFormat="1" x14ac:dyDescent="0.2">
      <c r="A266" s="864" t="s">
        <v>1046</v>
      </c>
      <c r="B266" s="864" t="s">
        <v>1175</v>
      </c>
      <c r="C266" s="475" t="s">
        <v>1634</v>
      </c>
      <c r="D266" s="867" t="s">
        <v>1635</v>
      </c>
      <c r="E266" s="870">
        <v>-1.1906074529662405</v>
      </c>
      <c r="F266" s="870">
        <v>-1.0208905120949336</v>
      </c>
      <c r="G266" s="870">
        <v>-5.4231673338772843</v>
      </c>
      <c r="H266" s="870">
        <v>-1.4660528537326387</v>
      </c>
      <c r="I266" s="870">
        <v>-0.85476460683553523</v>
      </c>
      <c r="J266" s="870">
        <v>-0.18539441652021091</v>
      </c>
      <c r="K266" s="870">
        <v>-0.41674448137689923</v>
      </c>
      <c r="L266" s="870">
        <v>-0.50864228763569996</v>
      </c>
      <c r="M266" s="870">
        <v>-0.12928620181775807</v>
      </c>
      <c r="N266" s="870">
        <v>-0.60104976998752946</v>
      </c>
      <c r="O266" s="870">
        <v>-5.6714417910447762E-2</v>
      </c>
      <c r="P266" s="870">
        <v>-0.64065752501344819</v>
      </c>
      <c r="Q266" s="870">
        <v>-3.3373569209993246E-3</v>
      </c>
      <c r="R266" s="870">
        <v>-0.46078882719680037</v>
      </c>
      <c r="S266" s="870">
        <v>-0.67903602611290714</v>
      </c>
      <c r="T266" s="488"/>
      <c r="W266" s="488"/>
      <c r="X266" s="487"/>
      <c r="Y266" s="487"/>
      <c r="Z266" s="487"/>
      <c r="AA266" s="487"/>
      <c r="AB266" s="487"/>
      <c r="AC266" s="487"/>
      <c r="AD266" s="487"/>
      <c r="AE266" s="487"/>
      <c r="AF266" s="487"/>
      <c r="AG266" s="487"/>
      <c r="AH266" s="487"/>
      <c r="AI266" s="870"/>
      <c r="AJ266" s="870"/>
      <c r="AK266" s="487"/>
      <c r="AL266" s="487"/>
      <c r="AM266" s="487"/>
      <c r="AN266" s="487"/>
      <c r="AS266" s="487"/>
      <c r="AV266" s="487"/>
    </row>
    <row r="267" spans="1:48" s="475" customFormat="1" hidden="1" x14ac:dyDescent="0.2">
      <c r="A267" s="864" t="s">
        <v>1181</v>
      </c>
      <c r="B267" s="864" t="s">
        <v>1175</v>
      </c>
      <c r="C267" s="475" t="s">
        <v>1636</v>
      </c>
      <c r="D267" s="478" t="s">
        <v>1637</v>
      </c>
      <c r="E267" s="870">
        <v>0</v>
      </c>
      <c r="F267" s="870">
        <v>0</v>
      </c>
      <c r="G267" s="870">
        <v>0</v>
      </c>
      <c r="H267" s="870">
        <v>0</v>
      </c>
      <c r="I267" s="870">
        <v>0</v>
      </c>
      <c r="J267" s="870">
        <v>0</v>
      </c>
      <c r="K267" s="870">
        <v>0</v>
      </c>
      <c r="L267" s="870">
        <v>0</v>
      </c>
      <c r="M267" s="870">
        <v>0</v>
      </c>
      <c r="N267" s="870">
        <v>0</v>
      </c>
      <c r="O267" s="870">
        <v>0</v>
      </c>
      <c r="P267" s="870">
        <v>0</v>
      </c>
      <c r="Q267" s="870">
        <v>0</v>
      </c>
      <c r="R267" s="870">
        <v>0</v>
      </c>
      <c r="S267" s="870">
        <v>0</v>
      </c>
      <c r="T267" s="488"/>
      <c r="W267" s="488"/>
      <c r="X267" s="487"/>
      <c r="Y267" s="487"/>
      <c r="Z267" s="487"/>
      <c r="AA267" s="487"/>
      <c r="AB267" s="487"/>
      <c r="AC267" s="487"/>
      <c r="AD267" s="487"/>
      <c r="AE267" s="487"/>
      <c r="AF267" s="487"/>
      <c r="AG267" s="487"/>
      <c r="AH267" s="487"/>
      <c r="AI267" s="870"/>
      <c r="AJ267" s="870"/>
      <c r="AK267" s="487"/>
      <c r="AL267" s="487"/>
      <c r="AM267" s="487"/>
      <c r="AN267" s="487"/>
      <c r="AS267" s="487"/>
      <c r="AV267" s="487"/>
    </row>
    <row r="268" spans="1:48" s="475" customFormat="1" hidden="1" x14ac:dyDescent="0.2">
      <c r="A268" s="864" t="s">
        <v>1181</v>
      </c>
      <c r="B268" s="864" t="s">
        <v>1175</v>
      </c>
      <c r="C268" s="475" t="s">
        <v>1638</v>
      </c>
      <c r="D268" s="867" t="s">
        <v>1639</v>
      </c>
      <c r="E268" s="870">
        <v>0</v>
      </c>
      <c r="F268" s="870">
        <v>0</v>
      </c>
      <c r="G268" s="870">
        <v>0</v>
      </c>
      <c r="H268" s="870">
        <v>0</v>
      </c>
      <c r="I268" s="870">
        <v>0</v>
      </c>
      <c r="J268" s="870">
        <v>0</v>
      </c>
      <c r="K268" s="870">
        <v>0</v>
      </c>
      <c r="L268" s="870">
        <v>0</v>
      </c>
      <c r="M268" s="870">
        <v>0</v>
      </c>
      <c r="N268" s="870">
        <v>0</v>
      </c>
      <c r="O268" s="870">
        <v>0</v>
      </c>
      <c r="P268" s="870">
        <v>0</v>
      </c>
      <c r="Q268" s="870">
        <v>0</v>
      </c>
      <c r="R268" s="870">
        <v>0</v>
      </c>
      <c r="S268" s="870">
        <v>0</v>
      </c>
      <c r="T268" s="488"/>
      <c r="W268" s="488"/>
      <c r="X268" s="487"/>
      <c r="Y268" s="487"/>
      <c r="Z268" s="487"/>
      <c r="AA268" s="487"/>
      <c r="AB268" s="487"/>
      <c r="AC268" s="487"/>
      <c r="AD268" s="487"/>
      <c r="AE268" s="487"/>
      <c r="AF268" s="487"/>
      <c r="AG268" s="487"/>
      <c r="AH268" s="487"/>
      <c r="AI268" s="870"/>
      <c r="AJ268" s="870"/>
      <c r="AK268" s="487"/>
      <c r="AL268" s="487"/>
      <c r="AM268" s="487"/>
      <c r="AN268" s="487"/>
      <c r="AS268" s="487"/>
      <c r="AV268" s="487"/>
    </row>
    <row r="269" spans="1:48" s="475" customFormat="1" hidden="1" x14ac:dyDescent="0.2">
      <c r="A269" s="864" t="s">
        <v>1181</v>
      </c>
      <c r="B269" s="864" t="s">
        <v>1175</v>
      </c>
      <c r="C269" s="475" t="s">
        <v>1640</v>
      </c>
      <c r="D269" s="867" t="s">
        <v>1641</v>
      </c>
      <c r="E269" s="870">
        <v>0</v>
      </c>
      <c r="F269" s="870">
        <v>0</v>
      </c>
      <c r="G269" s="870">
        <v>0</v>
      </c>
      <c r="H269" s="870">
        <v>0</v>
      </c>
      <c r="I269" s="870">
        <v>0</v>
      </c>
      <c r="J269" s="870">
        <v>0</v>
      </c>
      <c r="K269" s="870">
        <v>0</v>
      </c>
      <c r="L269" s="870">
        <v>0</v>
      </c>
      <c r="M269" s="870">
        <v>0</v>
      </c>
      <c r="N269" s="870">
        <v>0</v>
      </c>
      <c r="O269" s="870">
        <v>0</v>
      </c>
      <c r="P269" s="870">
        <v>0</v>
      </c>
      <c r="Q269" s="870">
        <v>0</v>
      </c>
      <c r="R269" s="870">
        <v>0</v>
      </c>
      <c r="S269" s="870">
        <v>0</v>
      </c>
      <c r="T269" s="488"/>
      <c r="W269" s="488"/>
      <c r="X269" s="487"/>
      <c r="Y269" s="487"/>
      <c r="Z269" s="487"/>
      <c r="AA269" s="487"/>
      <c r="AB269" s="487"/>
      <c r="AC269" s="487"/>
      <c r="AD269" s="487"/>
      <c r="AE269" s="487"/>
      <c r="AF269" s="487"/>
      <c r="AG269" s="487"/>
      <c r="AH269" s="487"/>
      <c r="AI269" s="870"/>
      <c r="AJ269" s="870"/>
      <c r="AK269" s="487"/>
      <c r="AL269" s="487"/>
      <c r="AM269" s="487"/>
      <c r="AN269" s="487"/>
      <c r="AS269" s="487"/>
      <c r="AV269" s="487"/>
    </row>
    <row r="270" spans="1:48" s="475" customFormat="1" hidden="1" x14ac:dyDescent="0.2">
      <c r="A270" s="864" t="s">
        <v>1181</v>
      </c>
      <c r="B270" s="864" t="s">
        <v>1175</v>
      </c>
      <c r="C270" s="475" t="s">
        <v>1642</v>
      </c>
      <c r="D270" s="889" t="s">
        <v>1336</v>
      </c>
      <c r="E270" s="870">
        <v>0</v>
      </c>
      <c r="F270" s="870">
        <v>0</v>
      </c>
      <c r="G270" s="870">
        <v>0</v>
      </c>
      <c r="H270" s="870">
        <v>0</v>
      </c>
      <c r="I270" s="870">
        <v>0</v>
      </c>
      <c r="J270" s="870">
        <v>0</v>
      </c>
      <c r="K270" s="870">
        <v>0</v>
      </c>
      <c r="L270" s="870">
        <v>0</v>
      </c>
      <c r="M270" s="870">
        <v>0</v>
      </c>
      <c r="N270" s="870">
        <v>0</v>
      </c>
      <c r="O270" s="870">
        <v>0</v>
      </c>
      <c r="P270" s="870">
        <v>0</v>
      </c>
      <c r="Q270" s="870">
        <v>0</v>
      </c>
      <c r="R270" s="870">
        <v>0</v>
      </c>
      <c r="S270" s="870">
        <v>0</v>
      </c>
      <c r="T270" s="488"/>
      <c r="W270" s="488"/>
      <c r="X270" s="487"/>
      <c r="Y270" s="487"/>
      <c r="Z270" s="487"/>
      <c r="AA270" s="487"/>
      <c r="AB270" s="487"/>
      <c r="AC270" s="487"/>
      <c r="AD270" s="487"/>
      <c r="AE270" s="487"/>
      <c r="AF270" s="487"/>
      <c r="AG270" s="487"/>
      <c r="AH270" s="487"/>
      <c r="AI270" s="870"/>
      <c r="AJ270" s="870"/>
      <c r="AK270" s="487"/>
      <c r="AL270" s="487"/>
      <c r="AM270" s="487"/>
      <c r="AN270" s="487"/>
      <c r="AS270" s="487"/>
      <c r="AV270" s="487"/>
    </row>
    <row r="271" spans="1:48" s="475" customFormat="1" hidden="1" x14ac:dyDescent="0.2">
      <c r="A271" s="864" t="s">
        <v>1181</v>
      </c>
      <c r="B271" s="864" t="s">
        <v>1175</v>
      </c>
      <c r="C271" s="475" t="s">
        <v>1643</v>
      </c>
      <c r="D271" s="478" t="s">
        <v>1644</v>
      </c>
      <c r="E271" s="870">
        <v>0</v>
      </c>
      <c r="F271" s="870">
        <v>0</v>
      </c>
      <c r="G271" s="870">
        <v>0</v>
      </c>
      <c r="H271" s="870">
        <v>0</v>
      </c>
      <c r="I271" s="870">
        <v>0</v>
      </c>
      <c r="J271" s="870">
        <v>0</v>
      </c>
      <c r="K271" s="870">
        <v>0</v>
      </c>
      <c r="L271" s="870">
        <v>0</v>
      </c>
      <c r="M271" s="870">
        <v>0</v>
      </c>
      <c r="N271" s="870">
        <v>0</v>
      </c>
      <c r="O271" s="870">
        <v>0</v>
      </c>
      <c r="P271" s="870">
        <v>0</v>
      </c>
      <c r="Q271" s="870">
        <v>0</v>
      </c>
      <c r="R271" s="870">
        <v>0</v>
      </c>
      <c r="S271" s="870">
        <v>0</v>
      </c>
      <c r="T271" s="488"/>
      <c r="W271" s="488"/>
      <c r="X271" s="487"/>
      <c r="Y271" s="487"/>
      <c r="Z271" s="487"/>
      <c r="AA271" s="487"/>
      <c r="AB271" s="487"/>
      <c r="AC271" s="487"/>
      <c r="AD271" s="487"/>
      <c r="AE271" s="487"/>
      <c r="AF271" s="487"/>
      <c r="AG271" s="487"/>
      <c r="AH271" s="487"/>
      <c r="AI271" s="870"/>
      <c r="AJ271" s="870"/>
      <c r="AK271" s="487"/>
      <c r="AL271" s="487"/>
      <c r="AM271" s="487"/>
      <c r="AN271" s="487"/>
      <c r="AS271" s="487"/>
      <c r="AV271" s="487"/>
    </row>
    <row r="272" spans="1:48" s="475" customFormat="1" hidden="1" x14ac:dyDescent="0.2">
      <c r="A272" s="864" t="s">
        <v>1181</v>
      </c>
      <c r="B272" s="864" t="s">
        <v>1175</v>
      </c>
      <c r="C272" s="475" t="s">
        <v>1645</v>
      </c>
      <c r="D272" s="478" t="s">
        <v>1646</v>
      </c>
      <c r="E272" s="870">
        <v>0</v>
      </c>
      <c r="F272" s="870">
        <v>0</v>
      </c>
      <c r="G272" s="870">
        <v>0</v>
      </c>
      <c r="H272" s="870">
        <v>0</v>
      </c>
      <c r="I272" s="870">
        <v>0</v>
      </c>
      <c r="J272" s="870">
        <v>0</v>
      </c>
      <c r="K272" s="870">
        <v>0</v>
      </c>
      <c r="L272" s="870">
        <v>0</v>
      </c>
      <c r="M272" s="870">
        <v>0</v>
      </c>
      <c r="N272" s="870">
        <v>0</v>
      </c>
      <c r="O272" s="870">
        <v>0</v>
      </c>
      <c r="P272" s="870">
        <v>0</v>
      </c>
      <c r="Q272" s="870">
        <v>0</v>
      </c>
      <c r="R272" s="870">
        <v>0</v>
      </c>
      <c r="S272" s="870">
        <v>0</v>
      </c>
      <c r="T272" s="488"/>
      <c r="W272" s="488"/>
      <c r="X272" s="487"/>
      <c r="Y272" s="487"/>
      <c r="Z272" s="487"/>
      <c r="AA272" s="487"/>
      <c r="AB272" s="487"/>
      <c r="AC272" s="487"/>
      <c r="AD272" s="487"/>
      <c r="AE272" s="487"/>
      <c r="AF272" s="487"/>
      <c r="AG272" s="487"/>
      <c r="AH272" s="487"/>
      <c r="AI272" s="870"/>
      <c r="AJ272" s="870"/>
      <c r="AK272" s="487"/>
      <c r="AL272" s="487"/>
      <c r="AM272" s="487"/>
      <c r="AN272" s="487"/>
      <c r="AS272" s="487"/>
      <c r="AV272" s="487"/>
    </row>
    <row r="273" spans="1:96" s="475" customFormat="1" hidden="1" x14ac:dyDescent="0.2">
      <c r="A273" s="864" t="s">
        <v>1181</v>
      </c>
      <c r="B273" s="864" t="s">
        <v>1181</v>
      </c>
      <c r="C273" s="475" t="s">
        <v>1647</v>
      </c>
      <c r="D273" s="478" t="s">
        <v>1648</v>
      </c>
      <c r="E273" s="870">
        <v>0</v>
      </c>
      <c r="F273" s="870">
        <v>0</v>
      </c>
      <c r="G273" s="870">
        <v>0</v>
      </c>
      <c r="H273" s="870">
        <v>0</v>
      </c>
      <c r="I273" s="870">
        <v>0</v>
      </c>
      <c r="J273" s="870">
        <v>0</v>
      </c>
      <c r="K273" s="870">
        <v>0</v>
      </c>
      <c r="L273" s="870">
        <v>0</v>
      </c>
      <c r="M273" s="870">
        <v>0</v>
      </c>
      <c r="N273" s="870">
        <v>0</v>
      </c>
      <c r="O273" s="870">
        <v>0</v>
      </c>
      <c r="P273" s="870">
        <v>0</v>
      </c>
      <c r="Q273" s="870">
        <v>0</v>
      </c>
      <c r="R273" s="870">
        <v>0</v>
      </c>
      <c r="S273" s="870">
        <v>0</v>
      </c>
      <c r="T273" s="488"/>
      <c r="W273" s="488"/>
      <c r="X273" s="487"/>
      <c r="Y273" s="487"/>
      <c r="Z273" s="487"/>
      <c r="AA273" s="487"/>
      <c r="AB273" s="487"/>
      <c r="AC273" s="487"/>
      <c r="AD273" s="487"/>
      <c r="AE273" s="487"/>
      <c r="AF273" s="487"/>
      <c r="AG273" s="487"/>
      <c r="AH273" s="487"/>
      <c r="AI273" s="870"/>
      <c r="AJ273" s="870"/>
      <c r="AK273" s="487"/>
      <c r="AL273" s="487"/>
      <c r="AM273" s="487"/>
      <c r="AN273" s="487"/>
      <c r="AS273" s="487"/>
      <c r="AV273" s="487"/>
    </row>
    <row r="274" spans="1:96" s="475" customFormat="1" hidden="1" x14ac:dyDescent="0.2">
      <c r="A274" s="864" t="s">
        <v>1181</v>
      </c>
      <c r="B274" s="864" t="s">
        <v>1181</v>
      </c>
      <c r="C274" s="475" t="s">
        <v>1649</v>
      </c>
      <c r="D274" s="478" t="s">
        <v>1650</v>
      </c>
      <c r="E274" s="870">
        <v>0</v>
      </c>
      <c r="F274" s="870">
        <v>0</v>
      </c>
      <c r="G274" s="870">
        <v>0</v>
      </c>
      <c r="H274" s="870">
        <v>0</v>
      </c>
      <c r="I274" s="870">
        <v>0</v>
      </c>
      <c r="J274" s="870">
        <v>0</v>
      </c>
      <c r="K274" s="870">
        <v>0</v>
      </c>
      <c r="L274" s="870">
        <v>0</v>
      </c>
      <c r="M274" s="870">
        <v>0</v>
      </c>
      <c r="N274" s="870">
        <v>0</v>
      </c>
      <c r="O274" s="870">
        <v>0</v>
      </c>
      <c r="P274" s="870">
        <v>0</v>
      </c>
      <c r="Q274" s="870">
        <v>0</v>
      </c>
      <c r="R274" s="870">
        <v>0</v>
      </c>
      <c r="S274" s="870">
        <v>0</v>
      </c>
      <c r="T274" s="488"/>
      <c r="W274" s="488"/>
      <c r="X274" s="487"/>
      <c r="Y274" s="487"/>
      <c r="Z274" s="487"/>
      <c r="AA274" s="487"/>
      <c r="AB274" s="487"/>
      <c r="AC274" s="487"/>
      <c r="AD274" s="487"/>
      <c r="AE274" s="487"/>
      <c r="AF274" s="487"/>
      <c r="AG274" s="487"/>
      <c r="AH274" s="487"/>
      <c r="AI274" s="870"/>
      <c r="AJ274" s="870"/>
      <c r="AK274" s="487"/>
      <c r="AL274" s="487"/>
      <c r="AM274" s="487"/>
      <c r="AN274" s="487"/>
      <c r="AS274" s="487"/>
      <c r="AV274" s="487"/>
    </row>
    <row r="275" spans="1:96" s="475" customFormat="1" hidden="1" x14ac:dyDescent="0.2">
      <c r="A275" s="864" t="s">
        <v>1181</v>
      </c>
      <c r="B275" s="864" t="s">
        <v>1181</v>
      </c>
      <c r="C275" s="475" t="s">
        <v>1651</v>
      </c>
      <c r="D275" s="867" t="s">
        <v>1652</v>
      </c>
      <c r="E275" s="870">
        <v>0</v>
      </c>
      <c r="F275" s="870">
        <v>0</v>
      </c>
      <c r="G275" s="870">
        <v>0</v>
      </c>
      <c r="H275" s="870">
        <v>0</v>
      </c>
      <c r="I275" s="870">
        <v>0</v>
      </c>
      <c r="J275" s="870">
        <v>0</v>
      </c>
      <c r="K275" s="870">
        <v>0</v>
      </c>
      <c r="L275" s="870">
        <v>0</v>
      </c>
      <c r="M275" s="870">
        <v>0</v>
      </c>
      <c r="N275" s="870">
        <v>0</v>
      </c>
      <c r="O275" s="870">
        <v>0</v>
      </c>
      <c r="P275" s="870">
        <v>0</v>
      </c>
      <c r="Q275" s="870">
        <v>0</v>
      </c>
      <c r="R275" s="870">
        <v>0</v>
      </c>
      <c r="S275" s="870">
        <v>0</v>
      </c>
      <c r="T275" s="488"/>
      <c r="W275" s="488"/>
      <c r="X275" s="487"/>
      <c r="Y275" s="487"/>
      <c r="Z275" s="487"/>
      <c r="AA275" s="487"/>
      <c r="AB275" s="487"/>
      <c r="AC275" s="487"/>
      <c r="AD275" s="487"/>
      <c r="AE275" s="487"/>
      <c r="AF275" s="487"/>
      <c r="AG275" s="487"/>
      <c r="AH275" s="487"/>
      <c r="AI275" s="870"/>
      <c r="AJ275" s="870"/>
      <c r="AK275" s="487"/>
      <c r="AL275" s="487"/>
      <c r="AM275" s="487"/>
      <c r="AN275" s="487"/>
      <c r="AS275" s="487"/>
      <c r="AV275" s="487"/>
    </row>
    <row r="276" spans="1:96" s="475" customFormat="1" hidden="1" x14ac:dyDescent="0.2">
      <c r="A276" s="864" t="s">
        <v>1181</v>
      </c>
      <c r="B276" s="864" t="s">
        <v>1175</v>
      </c>
      <c r="C276" s="475" t="s">
        <v>1653</v>
      </c>
      <c r="D276" s="867" t="s">
        <v>1654</v>
      </c>
      <c r="E276" s="870">
        <v>0</v>
      </c>
      <c r="F276" s="870">
        <v>0</v>
      </c>
      <c r="G276" s="870">
        <v>0</v>
      </c>
      <c r="H276" s="870">
        <v>0</v>
      </c>
      <c r="I276" s="870">
        <v>0</v>
      </c>
      <c r="J276" s="870">
        <v>0</v>
      </c>
      <c r="K276" s="870">
        <v>0</v>
      </c>
      <c r="L276" s="870">
        <v>0</v>
      </c>
      <c r="M276" s="870">
        <v>0</v>
      </c>
      <c r="N276" s="870">
        <v>0</v>
      </c>
      <c r="O276" s="870">
        <v>0</v>
      </c>
      <c r="P276" s="870">
        <v>0</v>
      </c>
      <c r="Q276" s="870">
        <v>0</v>
      </c>
      <c r="R276" s="870">
        <v>0</v>
      </c>
      <c r="S276" s="870">
        <v>0</v>
      </c>
      <c r="T276" s="488"/>
      <c r="W276" s="488"/>
      <c r="X276" s="487"/>
      <c r="Y276" s="487"/>
      <c r="Z276" s="487"/>
      <c r="AA276" s="487"/>
      <c r="AB276" s="487"/>
      <c r="AC276" s="487"/>
      <c r="AD276" s="487"/>
      <c r="AE276" s="487"/>
      <c r="AF276" s="487"/>
      <c r="AG276" s="487"/>
      <c r="AH276" s="487"/>
      <c r="AI276" s="870"/>
      <c r="AJ276" s="870"/>
      <c r="AK276" s="487"/>
      <c r="AL276" s="487"/>
      <c r="AM276" s="487"/>
      <c r="AN276" s="487"/>
      <c r="AS276" s="487"/>
      <c r="AV276" s="487"/>
    </row>
    <row r="277" spans="1:96" s="475" customFormat="1" hidden="1" x14ac:dyDescent="0.2">
      <c r="A277" s="864" t="s">
        <v>1181</v>
      </c>
      <c r="B277" s="864" t="s">
        <v>1181</v>
      </c>
      <c r="C277" s="475" t="s">
        <v>1655</v>
      </c>
      <c r="D277" s="478" t="s">
        <v>1656</v>
      </c>
      <c r="E277" s="870">
        <v>0</v>
      </c>
      <c r="F277" s="870">
        <v>0</v>
      </c>
      <c r="G277" s="870">
        <v>0</v>
      </c>
      <c r="H277" s="870">
        <v>0</v>
      </c>
      <c r="I277" s="870">
        <v>0</v>
      </c>
      <c r="J277" s="870">
        <v>0</v>
      </c>
      <c r="K277" s="870">
        <v>0</v>
      </c>
      <c r="L277" s="870">
        <v>0</v>
      </c>
      <c r="M277" s="870">
        <v>0</v>
      </c>
      <c r="N277" s="870">
        <v>0</v>
      </c>
      <c r="O277" s="870">
        <v>0</v>
      </c>
      <c r="P277" s="870">
        <v>0</v>
      </c>
      <c r="Q277" s="870">
        <v>0</v>
      </c>
      <c r="R277" s="870">
        <v>0</v>
      </c>
      <c r="S277" s="870">
        <v>0</v>
      </c>
      <c r="T277" s="488"/>
      <c r="W277" s="488"/>
      <c r="X277" s="487"/>
      <c r="Y277" s="487"/>
      <c r="Z277" s="487"/>
      <c r="AA277" s="487"/>
      <c r="AB277" s="487"/>
      <c r="AC277" s="487"/>
      <c r="AD277" s="487"/>
      <c r="AE277" s="487"/>
      <c r="AF277" s="487"/>
      <c r="AG277" s="487"/>
      <c r="AH277" s="487"/>
      <c r="AI277" s="870"/>
      <c r="AJ277" s="870"/>
      <c r="AK277" s="487"/>
      <c r="AL277" s="487"/>
      <c r="AM277" s="487"/>
      <c r="AN277" s="487"/>
      <c r="AS277" s="487"/>
      <c r="AV277" s="487"/>
    </row>
    <row r="278" spans="1:96" s="475" customFormat="1" hidden="1" x14ac:dyDescent="0.2">
      <c r="A278" s="864" t="s">
        <v>1181</v>
      </c>
      <c r="B278" s="864" t="s">
        <v>1181</v>
      </c>
      <c r="C278" s="475" t="s">
        <v>1657</v>
      </c>
      <c r="D278" s="867" t="s">
        <v>1658</v>
      </c>
      <c r="E278" s="870">
        <v>0</v>
      </c>
      <c r="F278" s="870">
        <v>0</v>
      </c>
      <c r="G278" s="870">
        <v>0</v>
      </c>
      <c r="H278" s="870">
        <v>0</v>
      </c>
      <c r="I278" s="870">
        <v>0</v>
      </c>
      <c r="J278" s="870">
        <v>0</v>
      </c>
      <c r="K278" s="870">
        <v>0</v>
      </c>
      <c r="L278" s="870">
        <v>0</v>
      </c>
      <c r="M278" s="870">
        <v>0</v>
      </c>
      <c r="N278" s="870">
        <v>0</v>
      </c>
      <c r="O278" s="870">
        <v>0</v>
      </c>
      <c r="P278" s="870">
        <v>0</v>
      </c>
      <c r="Q278" s="870">
        <v>0</v>
      </c>
      <c r="R278" s="870">
        <v>0</v>
      </c>
      <c r="S278" s="870">
        <v>0</v>
      </c>
      <c r="T278" s="488"/>
      <c r="W278" s="488"/>
      <c r="X278" s="487"/>
      <c r="Y278" s="487"/>
      <c r="Z278" s="487"/>
      <c r="AA278" s="487"/>
      <c r="AB278" s="487"/>
      <c r="AC278" s="487"/>
      <c r="AD278" s="487"/>
      <c r="AE278" s="487"/>
      <c r="AF278" s="487"/>
      <c r="AG278" s="487"/>
      <c r="AH278" s="487"/>
      <c r="AI278" s="870"/>
      <c r="AJ278" s="870"/>
      <c r="AK278" s="487"/>
      <c r="AL278" s="487"/>
      <c r="AM278" s="487"/>
      <c r="AN278" s="487"/>
      <c r="AS278" s="487"/>
      <c r="AV278" s="487"/>
    </row>
    <row r="279" spans="1:96" s="475" customFormat="1" x14ac:dyDescent="0.2">
      <c r="A279" s="864" t="s">
        <v>1046</v>
      </c>
      <c r="B279" s="864" t="s">
        <v>1175</v>
      </c>
      <c r="C279" s="475" t="s">
        <v>1659</v>
      </c>
      <c r="D279" s="867" t="s">
        <v>894</v>
      </c>
      <c r="E279" s="870">
        <v>8.5109349999999999</v>
      </c>
      <c r="F279" s="870">
        <v>26.006812</v>
      </c>
      <c r="G279" s="870">
        <v>-2.2412910000000004</v>
      </c>
      <c r="H279" s="870">
        <v>-4.9553229999999999</v>
      </c>
      <c r="I279" s="870">
        <v>-7.7920429999999996</v>
      </c>
      <c r="J279" s="870">
        <v>-4.0265980000000008</v>
      </c>
      <c r="K279" s="870">
        <v>-6.2783529999999992</v>
      </c>
      <c r="L279" s="870">
        <v>11.189211999999999</v>
      </c>
      <c r="M279" s="870">
        <v>5.8819350000000004</v>
      </c>
      <c r="N279" s="870">
        <v>-0.36808100000000016</v>
      </c>
      <c r="O279" s="870">
        <v>-2.1036049999999999</v>
      </c>
      <c r="P279" s="870">
        <v>-2.2757480000000005</v>
      </c>
      <c r="Q279" s="870">
        <v>-5.8394199999999996</v>
      </c>
      <c r="R279" s="870">
        <v>-10.026396999999999</v>
      </c>
      <c r="S279" s="870">
        <v>-3.8780000000002701E-3</v>
      </c>
      <c r="T279" s="488"/>
      <c r="W279" s="488"/>
      <c r="X279" s="487"/>
      <c r="Y279" s="487"/>
      <c r="Z279" s="487"/>
      <c r="AA279" s="487"/>
      <c r="AB279" s="487"/>
      <c r="AC279" s="487"/>
      <c r="AD279" s="487"/>
      <c r="AE279" s="487"/>
      <c r="AF279" s="487"/>
      <c r="AG279" s="487"/>
      <c r="AH279" s="487"/>
      <c r="AI279" s="870"/>
      <c r="AJ279" s="870"/>
      <c r="AK279" s="487"/>
      <c r="AL279" s="487"/>
      <c r="AM279" s="487"/>
      <c r="AN279" s="487"/>
      <c r="AS279" s="487"/>
      <c r="AV279" s="487"/>
    </row>
    <row r="280" spans="1:96" s="475" customFormat="1" x14ac:dyDescent="0.2">
      <c r="A280" s="864" t="s">
        <v>1046</v>
      </c>
      <c r="B280" s="864" t="s">
        <v>1175</v>
      </c>
      <c r="C280" s="475" t="s">
        <v>1660</v>
      </c>
      <c r="D280" s="867" t="s">
        <v>1661</v>
      </c>
      <c r="E280" s="870">
        <v>15.48962</v>
      </c>
      <c r="F280" s="870">
        <v>4.1375070000000003</v>
      </c>
      <c r="G280" s="870">
        <v>-6.3723879999999999</v>
      </c>
      <c r="H280" s="870">
        <v>2.0366620000000002</v>
      </c>
      <c r="I280" s="870">
        <v>-4.6844799999999998</v>
      </c>
      <c r="J280" s="870">
        <v>2.2185579999999998</v>
      </c>
      <c r="K280" s="870">
        <v>2.0499459999999998</v>
      </c>
      <c r="L280" s="870">
        <v>-12.37984</v>
      </c>
      <c r="M280" s="870">
        <v>2.412169</v>
      </c>
      <c r="N280" s="870">
        <v>-0.16913600000000001</v>
      </c>
      <c r="O280" s="870">
        <v>1.3672899999999999</v>
      </c>
      <c r="P280" s="870">
        <v>1.3953549999999999</v>
      </c>
      <c r="Q280" s="870">
        <v>2.3993799999999998</v>
      </c>
      <c r="R280" s="870">
        <v>-4.2189990000000002</v>
      </c>
      <c r="S280" s="870">
        <v>-1.087226</v>
      </c>
      <c r="T280" s="488"/>
      <c r="W280" s="488"/>
      <c r="X280" s="487"/>
      <c r="Y280" s="487"/>
      <c r="Z280" s="487"/>
      <c r="AA280" s="487"/>
      <c r="AB280" s="487"/>
      <c r="AC280" s="487"/>
      <c r="AD280" s="487"/>
      <c r="AE280" s="487"/>
      <c r="AF280" s="487"/>
      <c r="AG280" s="487"/>
      <c r="AH280" s="487"/>
      <c r="AI280" s="870"/>
      <c r="AJ280" s="870"/>
      <c r="AK280" s="487"/>
      <c r="AL280" s="487"/>
      <c r="AM280" s="487"/>
      <c r="AN280" s="487"/>
      <c r="AS280" s="487"/>
      <c r="AV280" s="487"/>
    </row>
    <row r="281" spans="1:96" s="475" customFormat="1" x14ac:dyDescent="0.2">
      <c r="A281" s="864" t="s">
        <v>1046</v>
      </c>
      <c r="B281" s="864" t="s">
        <v>1175</v>
      </c>
      <c r="C281" s="475" t="s">
        <v>1662</v>
      </c>
      <c r="D281" s="867" t="s">
        <v>1663</v>
      </c>
      <c r="E281" s="870">
        <v>0</v>
      </c>
      <c r="F281" s="870">
        <v>0</v>
      </c>
      <c r="G281" s="870">
        <v>0</v>
      </c>
      <c r="H281" s="870">
        <v>0</v>
      </c>
      <c r="I281" s="870">
        <v>0</v>
      </c>
      <c r="J281" s="870">
        <v>0</v>
      </c>
      <c r="K281" s="870">
        <v>0</v>
      </c>
      <c r="L281" s="870">
        <v>0</v>
      </c>
      <c r="M281" s="870">
        <v>0</v>
      </c>
      <c r="N281" s="870">
        <v>0</v>
      </c>
      <c r="O281" s="870">
        <v>0</v>
      </c>
      <c r="P281" s="870">
        <v>0</v>
      </c>
      <c r="Q281" s="870">
        <v>0</v>
      </c>
      <c r="R281" s="870">
        <v>0</v>
      </c>
      <c r="S281" s="870">
        <v>0</v>
      </c>
      <c r="T281" s="488"/>
      <c r="W281" s="488"/>
      <c r="X281" s="487"/>
      <c r="Y281" s="487"/>
      <c r="Z281" s="487"/>
      <c r="AA281" s="487"/>
      <c r="AB281" s="487"/>
      <c r="AC281" s="487"/>
      <c r="AD281" s="487"/>
      <c r="AE281" s="487"/>
      <c r="AF281" s="487"/>
      <c r="AG281" s="487"/>
      <c r="AH281" s="487"/>
      <c r="AI281" s="870"/>
      <c r="AJ281" s="870"/>
      <c r="AK281" s="487"/>
      <c r="AL281" s="487"/>
      <c r="AM281" s="487"/>
      <c r="AN281" s="487"/>
      <c r="AS281" s="487"/>
      <c r="AV281" s="487"/>
    </row>
    <row r="282" spans="1:96" s="475" customFormat="1" hidden="1" x14ac:dyDescent="0.2">
      <c r="A282" s="864" t="s">
        <v>1181</v>
      </c>
      <c r="B282" s="864" t="s">
        <v>1175</v>
      </c>
      <c r="C282" s="475" t="s">
        <v>1664</v>
      </c>
      <c r="D282" s="867" t="s">
        <v>1665</v>
      </c>
      <c r="E282" s="870">
        <v>0</v>
      </c>
      <c r="F282" s="870">
        <v>0</v>
      </c>
      <c r="G282" s="870">
        <v>0</v>
      </c>
      <c r="H282" s="870">
        <v>0</v>
      </c>
      <c r="I282" s="870">
        <v>0</v>
      </c>
      <c r="J282" s="870">
        <v>0</v>
      </c>
      <c r="K282" s="870">
        <v>0</v>
      </c>
      <c r="L282" s="870">
        <v>0</v>
      </c>
      <c r="M282" s="870">
        <v>0</v>
      </c>
      <c r="N282" s="870">
        <v>0</v>
      </c>
      <c r="O282" s="870">
        <v>0</v>
      </c>
      <c r="P282" s="870">
        <v>0</v>
      </c>
      <c r="Q282" s="870">
        <v>0</v>
      </c>
      <c r="R282" s="870">
        <v>0</v>
      </c>
      <c r="S282" s="870">
        <v>0</v>
      </c>
      <c r="T282" s="488"/>
      <c r="W282" s="488"/>
      <c r="X282" s="487"/>
      <c r="Y282" s="487"/>
      <c r="Z282" s="487"/>
      <c r="AA282" s="487"/>
      <c r="AB282" s="487"/>
      <c r="AC282" s="487"/>
      <c r="AD282" s="487"/>
      <c r="AE282" s="487"/>
      <c r="AF282" s="487"/>
      <c r="AG282" s="487"/>
      <c r="AH282" s="487"/>
      <c r="AI282" s="870"/>
      <c r="AJ282" s="870"/>
      <c r="AK282" s="487"/>
      <c r="AL282" s="487"/>
      <c r="AM282" s="487"/>
      <c r="AN282" s="487"/>
      <c r="AS282" s="487"/>
      <c r="AV282" s="487"/>
    </row>
    <row r="283" spans="1:96" s="475" customFormat="1" hidden="1" x14ac:dyDescent="0.2">
      <c r="A283" s="864" t="s">
        <v>1181</v>
      </c>
      <c r="B283" s="864" t="s">
        <v>1175</v>
      </c>
      <c r="C283" s="475" t="s">
        <v>1666</v>
      </c>
      <c r="D283" s="478" t="s">
        <v>898</v>
      </c>
      <c r="E283" s="870">
        <v>0</v>
      </c>
      <c r="F283" s="870">
        <v>0</v>
      </c>
      <c r="G283" s="870">
        <v>0</v>
      </c>
      <c r="H283" s="870">
        <v>0</v>
      </c>
      <c r="I283" s="870">
        <v>0</v>
      </c>
      <c r="J283" s="870">
        <v>0</v>
      </c>
      <c r="K283" s="870">
        <v>0</v>
      </c>
      <c r="L283" s="870">
        <v>0</v>
      </c>
      <c r="M283" s="870">
        <v>0</v>
      </c>
      <c r="N283" s="870">
        <v>0</v>
      </c>
      <c r="O283" s="870">
        <v>0</v>
      </c>
      <c r="P283" s="870">
        <v>0</v>
      </c>
      <c r="Q283" s="870">
        <v>0</v>
      </c>
      <c r="R283" s="870">
        <v>0</v>
      </c>
      <c r="S283" s="870">
        <v>0</v>
      </c>
      <c r="T283" s="488"/>
      <c r="W283" s="488"/>
      <c r="X283" s="487"/>
      <c r="Y283" s="487"/>
      <c r="Z283" s="487"/>
      <c r="AA283" s="487"/>
      <c r="AB283" s="487"/>
      <c r="AC283" s="487"/>
      <c r="AD283" s="487"/>
      <c r="AE283" s="487"/>
      <c r="AF283" s="487"/>
      <c r="AG283" s="487"/>
      <c r="AH283" s="487"/>
      <c r="AI283" s="870"/>
      <c r="AJ283" s="870"/>
      <c r="AK283" s="487"/>
      <c r="AL283" s="487"/>
      <c r="AM283" s="487"/>
      <c r="AN283" s="487"/>
      <c r="AS283" s="487"/>
      <c r="AV283" s="487"/>
    </row>
    <row r="284" spans="1:96" s="475" customFormat="1" hidden="1" x14ac:dyDescent="0.2">
      <c r="A284" s="864" t="s">
        <v>1181</v>
      </c>
      <c r="B284" s="864" t="s">
        <v>1175</v>
      </c>
      <c r="C284" s="475" t="s">
        <v>1667</v>
      </c>
      <c r="D284" s="867" t="s">
        <v>1668</v>
      </c>
      <c r="E284" s="870">
        <v>0</v>
      </c>
      <c r="F284" s="870">
        <v>0</v>
      </c>
      <c r="G284" s="870">
        <v>0</v>
      </c>
      <c r="H284" s="870">
        <v>0</v>
      </c>
      <c r="I284" s="870">
        <v>0</v>
      </c>
      <c r="J284" s="870">
        <v>0</v>
      </c>
      <c r="K284" s="870">
        <v>0</v>
      </c>
      <c r="L284" s="870">
        <v>0</v>
      </c>
      <c r="M284" s="870">
        <v>0</v>
      </c>
      <c r="N284" s="870">
        <v>0</v>
      </c>
      <c r="O284" s="870">
        <v>0</v>
      </c>
      <c r="P284" s="870">
        <v>0</v>
      </c>
      <c r="Q284" s="870">
        <v>0</v>
      </c>
      <c r="R284" s="870">
        <v>0</v>
      </c>
      <c r="S284" s="870">
        <v>0</v>
      </c>
      <c r="T284" s="488"/>
      <c r="W284" s="488"/>
      <c r="X284" s="487"/>
      <c r="Y284" s="487"/>
      <c r="Z284" s="487"/>
      <c r="AA284" s="487"/>
      <c r="AB284" s="487"/>
      <c r="AC284" s="487"/>
      <c r="AD284" s="487"/>
      <c r="AE284" s="487"/>
      <c r="AF284" s="487"/>
      <c r="AG284" s="487"/>
      <c r="AH284" s="487"/>
      <c r="AI284" s="870"/>
      <c r="AJ284" s="870"/>
      <c r="AK284" s="487"/>
      <c r="AL284" s="487"/>
      <c r="AM284" s="487"/>
      <c r="AN284" s="487"/>
      <c r="AS284" s="487"/>
      <c r="AV284" s="487"/>
    </row>
    <row r="285" spans="1:96" s="475" customFormat="1" hidden="1" x14ac:dyDescent="0.2">
      <c r="A285" s="864" t="s">
        <v>1181</v>
      </c>
      <c r="B285" s="864" t="s">
        <v>1181</v>
      </c>
      <c r="C285" s="475" t="s">
        <v>1669</v>
      </c>
      <c r="D285" s="867" t="s">
        <v>1670</v>
      </c>
      <c r="E285" s="870">
        <v>0</v>
      </c>
      <c r="F285" s="870">
        <v>0</v>
      </c>
      <c r="G285" s="870">
        <v>0</v>
      </c>
      <c r="H285" s="870">
        <v>0</v>
      </c>
      <c r="I285" s="870">
        <v>0</v>
      </c>
      <c r="J285" s="870">
        <v>0</v>
      </c>
      <c r="K285" s="870">
        <v>0</v>
      </c>
      <c r="L285" s="870">
        <v>0</v>
      </c>
      <c r="M285" s="870">
        <v>0</v>
      </c>
      <c r="N285" s="870">
        <v>0</v>
      </c>
      <c r="O285" s="870">
        <v>0</v>
      </c>
      <c r="P285" s="870">
        <v>0</v>
      </c>
      <c r="Q285" s="870">
        <v>0</v>
      </c>
      <c r="R285" s="870">
        <v>0</v>
      </c>
      <c r="S285" s="870">
        <v>0</v>
      </c>
      <c r="T285" s="488"/>
      <c r="W285" s="488"/>
      <c r="X285" s="487"/>
      <c r="Y285" s="487"/>
      <c r="Z285" s="487"/>
      <c r="AA285" s="487"/>
      <c r="AB285" s="487"/>
      <c r="AC285" s="487"/>
      <c r="AD285" s="487"/>
      <c r="AE285" s="487"/>
      <c r="AF285" s="487"/>
      <c r="AG285" s="487"/>
      <c r="AH285" s="487"/>
      <c r="AI285" s="870"/>
      <c r="AJ285" s="870"/>
      <c r="AK285" s="487"/>
      <c r="AL285" s="487"/>
      <c r="AM285" s="487"/>
      <c r="AN285" s="487"/>
      <c r="AS285" s="487"/>
      <c r="AV285" s="487"/>
    </row>
    <row r="286" spans="1:96" s="475" customFormat="1" hidden="1" x14ac:dyDescent="0.2">
      <c r="A286" s="864" t="s">
        <v>1181</v>
      </c>
      <c r="B286" s="864" t="s">
        <v>1181</v>
      </c>
      <c r="C286" s="475" t="s">
        <v>1671</v>
      </c>
      <c r="D286" s="478" t="s">
        <v>1672</v>
      </c>
      <c r="E286" s="870">
        <v>0</v>
      </c>
      <c r="F286" s="870">
        <v>0</v>
      </c>
      <c r="G286" s="870">
        <v>0</v>
      </c>
      <c r="H286" s="870">
        <v>0</v>
      </c>
      <c r="I286" s="870">
        <v>0</v>
      </c>
      <c r="J286" s="870">
        <v>0</v>
      </c>
      <c r="K286" s="870">
        <v>0</v>
      </c>
      <c r="L286" s="870">
        <v>0</v>
      </c>
      <c r="M286" s="870">
        <v>0</v>
      </c>
      <c r="N286" s="870">
        <v>0</v>
      </c>
      <c r="O286" s="870">
        <v>0</v>
      </c>
      <c r="P286" s="870">
        <v>0</v>
      </c>
      <c r="Q286" s="870">
        <v>0</v>
      </c>
      <c r="R286" s="870">
        <v>0</v>
      </c>
      <c r="S286" s="870">
        <v>0</v>
      </c>
      <c r="T286" s="488"/>
      <c r="W286" s="488"/>
      <c r="X286" s="487"/>
      <c r="Y286" s="487"/>
      <c r="Z286" s="487"/>
      <c r="AA286" s="487"/>
      <c r="AB286" s="487"/>
      <c r="AC286" s="487"/>
      <c r="AD286" s="487"/>
      <c r="AE286" s="487"/>
      <c r="AF286" s="487"/>
      <c r="AG286" s="487"/>
      <c r="AH286" s="487"/>
      <c r="AI286" s="870"/>
      <c r="AJ286" s="870"/>
      <c r="AK286" s="487"/>
      <c r="AL286" s="487"/>
      <c r="AM286" s="487"/>
      <c r="AN286" s="487"/>
      <c r="AS286" s="487"/>
      <c r="AV286" s="487"/>
    </row>
    <row r="287" spans="1:96" s="475" customFormat="1" hidden="1" x14ac:dyDescent="0.2">
      <c r="A287" s="864" t="s">
        <v>1181</v>
      </c>
      <c r="B287" s="864" t="s">
        <v>1175</v>
      </c>
      <c r="C287" s="475" t="s">
        <v>1673</v>
      </c>
      <c r="D287" s="867" t="s">
        <v>1674</v>
      </c>
      <c r="E287" s="870">
        <v>0</v>
      </c>
      <c r="F287" s="870">
        <v>0</v>
      </c>
      <c r="G287" s="870">
        <v>0</v>
      </c>
      <c r="H287" s="870">
        <v>0</v>
      </c>
      <c r="I287" s="870">
        <v>0</v>
      </c>
      <c r="J287" s="870">
        <v>0</v>
      </c>
      <c r="K287" s="870">
        <v>0</v>
      </c>
      <c r="L287" s="870">
        <v>0</v>
      </c>
      <c r="M287" s="870">
        <v>0</v>
      </c>
      <c r="N287" s="870">
        <v>0</v>
      </c>
      <c r="O287" s="870">
        <v>0</v>
      </c>
      <c r="P287" s="870">
        <v>0</v>
      </c>
      <c r="Q287" s="870">
        <v>0</v>
      </c>
      <c r="R287" s="870">
        <v>0</v>
      </c>
      <c r="S287" s="870">
        <v>0</v>
      </c>
      <c r="T287" s="488"/>
      <c r="W287" s="488"/>
      <c r="X287" s="487"/>
      <c r="Y287" s="487"/>
      <c r="Z287" s="487"/>
      <c r="AA287" s="487"/>
      <c r="AB287" s="487"/>
      <c r="AC287" s="487"/>
      <c r="AD287" s="487"/>
      <c r="AE287" s="487"/>
      <c r="AF287" s="487"/>
      <c r="AG287" s="487"/>
      <c r="AH287" s="487"/>
      <c r="AI287" s="870"/>
      <c r="AJ287" s="870"/>
      <c r="AK287" s="487"/>
      <c r="AL287" s="487"/>
      <c r="AM287" s="487"/>
      <c r="AN287" s="487"/>
      <c r="AS287" s="487"/>
      <c r="AV287" s="487"/>
    </row>
    <row r="288" spans="1:96" s="878" customFormat="1" ht="20.100000000000001" hidden="1" customHeight="1" x14ac:dyDescent="0.2">
      <c r="A288" s="875" t="s">
        <v>1181</v>
      </c>
      <c r="B288" s="875" t="s">
        <v>1181</v>
      </c>
      <c r="C288" s="878" t="s">
        <v>1675</v>
      </c>
      <c r="D288" s="890" t="s">
        <v>1676</v>
      </c>
      <c r="E288" s="891">
        <v>0</v>
      </c>
      <c r="F288" s="891">
        <v>0</v>
      </c>
      <c r="G288" s="891">
        <v>0</v>
      </c>
      <c r="H288" s="891">
        <v>0</v>
      </c>
      <c r="I288" s="891">
        <v>0</v>
      </c>
      <c r="J288" s="891">
        <v>0</v>
      </c>
      <c r="K288" s="891">
        <v>0</v>
      </c>
      <c r="L288" s="891">
        <v>0</v>
      </c>
      <c r="M288" s="891">
        <v>0</v>
      </c>
      <c r="N288" s="891">
        <v>0</v>
      </c>
      <c r="O288" s="891">
        <v>0</v>
      </c>
      <c r="P288" s="891">
        <v>0</v>
      </c>
      <c r="Q288" s="891">
        <v>0</v>
      </c>
      <c r="R288" s="891">
        <v>0</v>
      </c>
      <c r="S288" s="891">
        <v>0</v>
      </c>
      <c r="T288" s="891"/>
      <c r="U288" s="892"/>
      <c r="V288" s="892"/>
      <c r="W288" s="892"/>
      <c r="X288" s="892"/>
      <c r="Y288" s="892"/>
      <c r="Z288" s="892"/>
      <c r="AA288" s="892"/>
      <c r="AB288" s="892"/>
      <c r="AC288" s="892"/>
      <c r="AD288" s="892"/>
      <c r="AE288" s="892"/>
      <c r="AF288" s="892"/>
      <c r="AG288" s="892"/>
      <c r="AH288" s="892"/>
      <c r="AI288" s="891"/>
      <c r="AJ288" s="891"/>
      <c r="AM288" s="867"/>
      <c r="AU288" s="877"/>
      <c r="BD288" s="877"/>
      <c r="BL288" s="877"/>
      <c r="BT288" s="877"/>
      <c r="CB288" s="877"/>
      <c r="CJ288" s="877"/>
      <c r="CR288" s="877"/>
    </row>
    <row r="289" spans="1:48" s="475" customFormat="1" ht="20.100000000000001" hidden="1" customHeight="1" x14ac:dyDescent="0.2">
      <c r="A289" s="883" t="s">
        <v>1181</v>
      </c>
      <c r="B289" s="883" t="s">
        <v>1181</v>
      </c>
      <c r="C289" s="884" t="s">
        <v>1677</v>
      </c>
      <c r="D289" s="885" t="s">
        <v>1678</v>
      </c>
      <c r="E289" s="886">
        <v>0</v>
      </c>
      <c r="F289" s="886">
        <v>0</v>
      </c>
      <c r="G289" s="886">
        <v>0</v>
      </c>
      <c r="H289" s="886">
        <v>0</v>
      </c>
      <c r="I289" s="886">
        <v>0</v>
      </c>
      <c r="J289" s="886">
        <v>0</v>
      </c>
      <c r="K289" s="886">
        <v>0</v>
      </c>
      <c r="L289" s="886">
        <v>0</v>
      </c>
      <c r="M289" s="886">
        <v>0</v>
      </c>
      <c r="N289" s="886">
        <v>0</v>
      </c>
      <c r="O289" s="886">
        <v>0</v>
      </c>
      <c r="P289" s="886">
        <v>0</v>
      </c>
      <c r="Q289" s="886">
        <v>0</v>
      </c>
      <c r="R289" s="886">
        <v>0</v>
      </c>
      <c r="S289" s="886">
        <v>0</v>
      </c>
      <c r="T289" s="887"/>
      <c r="U289" s="884"/>
      <c r="V289" s="884"/>
      <c r="W289" s="887"/>
      <c r="X289" s="888"/>
      <c r="Y289" s="888"/>
      <c r="Z289" s="888"/>
      <c r="AA289" s="888"/>
      <c r="AB289" s="888"/>
      <c r="AC289" s="888"/>
      <c r="AD289" s="888"/>
      <c r="AE289" s="888"/>
      <c r="AF289" s="888"/>
      <c r="AG289" s="888"/>
      <c r="AH289" s="888"/>
      <c r="AI289" s="886"/>
      <c r="AJ289" s="886"/>
      <c r="AK289" s="487"/>
      <c r="AL289" s="487"/>
      <c r="AM289" s="487"/>
      <c r="AN289" s="487"/>
      <c r="AS289" s="487"/>
      <c r="AV289" s="487"/>
    </row>
    <row r="290" spans="1:48" s="475" customFormat="1" hidden="1" x14ac:dyDescent="0.2">
      <c r="A290" s="864" t="s">
        <v>1181</v>
      </c>
      <c r="B290" s="864" t="s">
        <v>1181</v>
      </c>
      <c r="C290" s="475" t="s">
        <v>1679</v>
      </c>
      <c r="D290" s="889" t="s">
        <v>1680</v>
      </c>
      <c r="E290" s="870">
        <v>0</v>
      </c>
      <c r="F290" s="870">
        <v>0</v>
      </c>
      <c r="G290" s="870">
        <v>0</v>
      </c>
      <c r="H290" s="870">
        <v>0</v>
      </c>
      <c r="I290" s="870">
        <v>0</v>
      </c>
      <c r="J290" s="870">
        <v>0</v>
      </c>
      <c r="K290" s="870">
        <v>0</v>
      </c>
      <c r="L290" s="870">
        <v>0</v>
      </c>
      <c r="M290" s="870">
        <v>0</v>
      </c>
      <c r="N290" s="870">
        <v>0</v>
      </c>
      <c r="O290" s="870">
        <v>0</v>
      </c>
      <c r="P290" s="870">
        <v>0</v>
      </c>
      <c r="Q290" s="870">
        <v>0</v>
      </c>
      <c r="R290" s="870">
        <v>0</v>
      </c>
      <c r="S290" s="870">
        <v>0</v>
      </c>
      <c r="T290" s="488"/>
      <c r="W290" s="488"/>
      <c r="X290" s="487"/>
      <c r="Y290" s="487"/>
      <c r="Z290" s="487"/>
      <c r="AA290" s="487"/>
      <c r="AB290" s="487"/>
      <c r="AC290" s="487"/>
      <c r="AD290" s="487"/>
      <c r="AE290" s="487"/>
      <c r="AF290" s="487"/>
      <c r="AG290" s="487"/>
      <c r="AH290" s="487"/>
      <c r="AI290" s="870"/>
      <c r="AJ290" s="870"/>
      <c r="AK290" s="487"/>
      <c r="AL290" s="487"/>
      <c r="AM290" s="487"/>
      <c r="AN290" s="487"/>
      <c r="AS290" s="487"/>
      <c r="AV290" s="487"/>
    </row>
    <row r="291" spans="1:48" s="475" customFormat="1" hidden="1" x14ac:dyDescent="0.2">
      <c r="A291" s="864" t="s">
        <v>1181</v>
      </c>
      <c r="B291" s="864" t="s">
        <v>1181</v>
      </c>
      <c r="C291" s="475" t="s">
        <v>1681</v>
      </c>
      <c r="D291" s="478" t="s">
        <v>1682</v>
      </c>
      <c r="E291" s="870">
        <v>0</v>
      </c>
      <c r="F291" s="870">
        <v>0</v>
      </c>
      <c r="G291" s="870">
        <v>0</v>
      </c>
      <c r="H291" s="870">
        <v>0</v>
      </c>
      <c r="I291" s="870">
        <v>0</v>
      </c>
      <c r="J291" s="870">
        <v>0</v>
      </c>
      <c r="K291" s="870">
        <v>0</v>
      </c>
      <c r="L291" s="870">
        <v>0</v>
      </c>
      <c r="M291" s="870">
        <v>0</v>
      </c>
      <c r="N291" s="870">
        <v>0</v>
      </c>
      <c r="O291" s="870">
        <v>0</v>
      </c>
      <c r="P291" s="870">
        <v>0</v>
      </c>
      <c r="Q291" s="870">
        <v>0</v>
      </c>
      <c r="R291" s="870">
        <v>0</v>
      </c>
      <c r="S291" s="870">
        <v>0</v>
      </c>
      <c r="T291" s="488"/>
      <c r="W291" s="488"/>
      <c r="X291" s="487"/>
      <c r="Y291" s="487"/>
      <c r="Z291" s="487"/>
      <c r="AA291" s="487"/>
      <c r="AB291" s="487"/>
      <c r="AC291" s="487"/>
      <c r="AD291" s="487"/>
      <c r="AE291" s="487"/>
      <c r="AF291" s="487"/>
      <c r="AG291" s="487"/>
      <c r="AH291" s="487"/>
      <c r="AI291" s="870"/>
      <c r="AJ291" s="870"/>
      <c r="AK291" s="487"/>
      <c r="AL291" s="487"/>
      <c r="AM291" s="487"/>
      <c r="AN291" s="487"/>
      <c r="AS291" s="487"/>
      <c r="AV291" s="487"/>
    </row>
    <row r="292" spans="1:48" s="475" customFormat="1" hidden="1" x14ac:dyDescent="0.2">
      <c r="A292" s="864" t="s">
        <v>1181</v>
      </c>
      <c r="B292" s="864" t="s">
        <v>1181</v>
      </c>
      <c r="C292" s="475" t="s">
        <v>1683</v>
      </c>
      <c r="D292" s="478" t="s">
        <v>1684</v>
      </c>
      <c r="E292" s="870">
        <v>0</v>
      </c>
      <c r="F292" s="870">
        <v>0</v>
      </c>
      <c r="G292" s="870">
        <v>0</v>
      </c>
      <c r="H292" s="870">
        <v>0</v>
      </c>
      <c r="I292" s="870">
        <v>0</v>
      </c>
      <c r="J292" s="870">
        <v>0</v>
      </c>
      <c r="K292" s="870">
        <v>0</v>
      </c>
      <c r="L292" s="870">
        <v>0</v>
      </c>
      <c r="M292" s="870">
        <v>0</v>
      </c>
      <c r="N292" s="870">
        <v>0</v>
      </c>
      <c r="O292" s="870">
        <v>0</v>
      </c>
      <c r="P292" s="870">
        <v>0</v>
      </c>
      <c r="Q292" s="870">
        <v>0</v>
      </c>
      <c r="R292" s="870">
        <v>0</v>
      </c>
      <c r="S292" s="870">
        <v>0</v>
      </c>
      <c r="T292" s="488"/>
      <c r="W292" s="488"/>
      <c r="X292" s="487"/>
      <c r="Y292" s="487"/>
      <c r="Z292" s="487"/>
      <c r="AA292" s="487"/>
      <c r="AB292" s="487"/>
      <c r="AC292" s="487"/>
      <c r="AD292" s="487"/>
      <c r="AE292" s="487"/>
      <c r="AF292" s="487"/>
      <c r="AG292" s="487"/>
      <c r="AH292" s="487"/>
      <c r="AI292" s="870"/>
      <c r="AJ292" s="870"/>
      <c r="AK292" s="487"/>
      <c r="AL292" s="487"/>
      <c r="AM292" s="487"/>
      <c r="AN292" s="487"/>
      <c r="AS292" s="487"/>
      <c r="AV292" s="487"/>
    </row>
    <row r="293" spans="1:48" s="475" customFormat="1" hidden="1" x14ac:dyDescent="0.2">
      <c r="A293" s="864" t="s">
        <v>1181</v>
      </c>
      <c r="B293" s="864" t="s">
        <v>1175</v>
      </c>
      <c r="C293" s="475" t="s">
        <v>1685</v>
      </c>
      <c r="D293" s="478" t="s">
        <v>1686</v>
      </c>
      <c r="E293" s="870">
        <v>0</v>
      </c>
      <c r="F293" s="870">
        <v>0</v>
      </c>
      <c r="G293" s="870">
        <v>0</v>
      </c>
      <c r="H293" s="870">
        <v>0</v>
      </c>
      <c r="I293" s="870">
        <v>0</v>
      </c>
      <c r="J293" s="870">
        <v>0</v>
      </c>
      <c r="K293" s="870">
        <v>0</v>
      </c>
      <c r="L293" s="870">
        <v>0</v>
      </c>
      <c r="M293" s="870">
        <v>0</v>
      </c>
      <c r="N293" s="870">
        <v>0</v>
      </c>
      <c r="O293" s="870">
        <v>0</v>
      </c>
      <c r="P293" s="870">
        <v>0</v>
      </c>
      <c r="Q293" s="870">
        <v>0</v>
      </c>
      <c r="R293" s="870">
        <v>0</v>
      </c>
      <c r="S293" s="870">
        <v>0</v>
      </c>
      <c r="T293" s="488"/>
      <c r="W293" s="488"/>
      <c r="X293" s="487"/>
      <c r="Y293" s="487"/>
      <c r="Z293" s="487"/>
      <c r="AA293" s="487"/>
      <c r="AB293" s="487"/>
      <c r="AC293" s="487"/>
      <c r="AD293" s="487"/>
      <c r="AE293" s="487"/>
      <c r="AF293" s="487"/>
      <c r="AG293" s="487"/>
      <c r="AH293" s="487"/>
      <c r="AI293" s="870"/>
      <c r="AJ293" s="870"/>
      <c r="AK293" s="487"/>
      <c r="AL293" s="487"/>
      <c r="AM293" s="487"/>
      <c r="AN293" s="487"/>
      <c r="AS293" s="487"/>
      <c r="AV293" s="487"/>
    </row>
    <row r="294" spans="1:48" s="475" customFormat="1" hidden="1" x14ac:dyDescent="0.2">
      <c r="A294" s="864" t="s">
        <v>1181</v>
      </c>
      <c r="B294" s="864" t="s">
        <v>1181</v>
      </c>
      <c r="C294" s="475" t="s">
        <v>1687</v>
      </c>
      <c r="D294" s="478" t="s">
        <v>1688</v>
      </c>
      <c r="E294" s="870">
        <v>0</v>
      </c>
      <c r="F294" s="870">
        <v>0</v>
      </c>
      <c r="G294" s="870">
        <v>0</v>
      </c>
      <c r="H294" s="870">
        <v>0</v>
      </c>
      <c r="I294" s="870">
        <v>0</v>
      </c>
      <c r="J294" s="870">
        <v>0</v>
      </c>
      <c r="K294" s="870">
        <v>0</v>
      </c>
      <c r="L294" s="870">
        <v>0</v>
      </c>
      <c r="M294" s="870">
        <v>0</v>
      </c>
      <c r="N294" s="870">
        <v>0</v>
      </c>
      <c r="O294" s="870">
        <v>0</v>
      </c>
      <c r="P294" s="870">
        <v>0</v>
      </c>
      <c r="Q294" s="870">
        <v>0</v>
      </c>
      <c r="R294" s="870">
        <v>0</v>
      </c>
      <c r="S294" s="870">
        <v>0</v>
      </c>
      <c r="T294" s="488"/>
      <c r="W294" s="488"/>
      <c r="X294" s="487"/>
      <c r="Y294" s="487"/>
      <c r="Z294" s="487"/>
      <c r="AA294" s="487"/>
      <c r="AB294" s="487"/>
      <c r="AC294" s="487"/>
      <c r="AD294" s="487"/>
      <c r="AE294" s="487"/>
      <c r="AF294" s="487"/>
      <c r="AG294" s="487"/>
      <c r="AH294" s="487"/>
      <c r="AI294" s="870"/>
      <c r="AJ294" s="870"/>
      <c r="AK294" s="487"/>
      <c r="AL294" s="487"/>
      <c r="AM294" s="487"/>
      <c r="AN294" s="487"/>
      <c r="AS294" s="487"/>
      <c r="AV294" s="487"/>
    </row>
    <row r="295" spans="1:48" s="475" customFormat="1" hidden="1" x14ac:dyDescent="0.2">
      <c r="A295" s="864" t="s">
        <v>1181</v>
      </c>
      <c r="B295" s="864" t="s">
        <v>1181</v>
      </c>
      <c r="C295" s="475" t="s">
        <v>1689</v>
      </c>
      <c r="D295" s="867" t="s">
        <v>1690</v>
      </c>
      <c r="E295" s="870">
        <v>0</v>
      </c>
      <c r="F295" s="870">
        <v>0</v>
      </c>
      <c r="G295" s="870">
        <v>0</v>
      </c>
      <c r="H295" s="870">
        <v>0</v>
      </c>
      <c r="I295" s="870">
        <v>0</v>
      </c>
      <c r="J295" s="870">
        <v>0</v>
      </c>
      <c r="K295" s="870">
        <v>0</v>
      </c>
      <c r="L295" s="870">
        <v>0</v>
      </c>
      <c r="M295" s="870">
        <v>0</v>
      </c>
      <c r="N295" s="870">
        <v>0</v>
      </c>
      <c r="O295" s="870">
        <v>0</v>
      </c>
      <c r="P295" s="870">
        <v>0</v>
      </c>
      <c r="Q295" s="870">
        <v>0</v>
      </c>
      <c r="R295" s="870">
        <v>0</v>
      </c>
      <c r="S295" s="870">
        <v>0</v>
      </c>
      <c r="T295" s="488"/>
      <c r="W295" s="488"/>
      <c r="X295" s="487"/>
      <c r="Y295" s="487"/>
      <c r="Z295" s="487"/>
      <c r="AA295" s="487"/>
      <c r="AB295" s="487"/>
      <c r="AC295" s="487"/>
      <c r="AD295" s="487"/>
      <c r="AE295" s="487"/>
      <c r="AF295" s="487"/>
      <c r="AG295" s="487"/>
      <c r="AH295" s="487"/>
      <c r="AI295" s="870"/>
      <c r="AJ295" s="870"/>
      <c r="AK295" s="487"/>
      <c r="AL295" s="487"/>
      <c r="AM295" s="487"/>
      <c r="AN295" s="487"/>
      <c r="AS295" s="487"/>
      <c r="AV295" s="487"/>
    </row>
    <row r="296" spans="1:48" s="475" customFormat="1" x14ac:dyDescent="0.2">
      <c r="A296" s="864" t="s">
        <v>1046</v>
      </c>
      <c r="B296" s="864" t="s">
        <v>1175</v>
      </c>
      <c r="C296" s="475" t="s">
        <v>1691</v>
      </c>
      <c r="D296" s="867" t="s">
        <v>1692</v>
      </c>
      <c r="E296" s="870">
        <v>15.48962</v>
      </c>
      <c r="F296" s="870">
        <v>4.1375070000000003</v>
      </c>
      <c r="G296" s="870">
        <v>-6.3723879999999999</v>
      </c>
      <c r="H296" s="870">
        <v>2.0366620000000002</v>
      </c>
      <c r="I296" s="870">
        <v>-4.6844799999999998</v>
      </c>
      <c r="J296" s="870">
        <v>2.2185579999999998</v>
      </c>
      <c r="K296" s="870">
        <v>2.0499459999999998</v>
      </c>
      <c r="L296" s="870">
        <v>-12.37984</v>
      </c>
      <c r="M296" s="870">
        <v>2.412169</v>
      </c>
      <c r="N296" s="870">
        <v>-0.16913600000000001</v>
      </c>
      <c r="O296" s="870">
        <v>1.3672899999999999</v>
      </c>
      <c r="P296" s="870">
        <v>1.3953549999999999</v>
      </c>
      <c r="Q296" s="870">
        <v>2.3993799999999998</v>
      </c>
      <c r="R296" s="870">
        <v>-4.2189990000000002</v>
      </c>
      <c r="S296" s="870">
        <v>-1.087226</v>
      </c>
      <c r="T296" s="488"/>
      <c r="W296" s="488"/>
      <c r="X296" s="487"/>
      <c r="Y296" s="487"/>
      <c r="Z296" s="487"/>
      <c r="AA296" s="487"/>
      <c r="AB296" s="487"/>
      <c r="AC296" s="487"/>
      <c r="AD296" s="487"/>
      <c r="AE296" s="487"/>
      <c r="AF296" s="487"/>
      <c r="AG296" s="487"/>
      <c r="AH296" s="487"/>
      <c r="AI296" s="870"/>
      <c r="AJ296" s="870"/>
      <c r="AK296" s="487"/>
      <c r="AL296" s="487"/>
      <c r="AM296" s="487"/>
      <c r="AN296" s="487"/>
      <c r="AS296" s="487"/>
      <c r="AV296" s="487"/>
    </row>
    <row r="297" spans="1:48" s="475" customFormat="1" hidden="1" x14ac:dyDescent="0.2">
      <c r="A297" s="864" t="s">
        <v>1181</v>
      </c>
      <c r="B297" s="864" t="s">
        <v>1181</v>
      </c>
      <c r="C297" s="475" t="s">
        <v>1693</v>
      </c>
      <c r="D297" s="478" t="s">
        <v>1694</v>
      </c>
      <c r="E297" s="870">
        <v>0</v>
      </c>
      <c r="F297" s="870">
        <v>0</v>
      </c>
      <c r="G297" s="870">
        <v>0</v>
      </c>
      <c r="H297" s="870">
        <v>0</v>
      </c>
      <c r="I297" s="870">
        <v>0</v>
      </c>
      <c r="J297" s="870">
        <v>0</v>
      </c>
      <c r="K297" s="870">
        <v>0</v>
      </c>
      <c r="L297" s="870">
        <v>0</v>
      </c>
      <c r="M297" s="870">
        <v>0</v>
      </c>
      <c r="N297" s="870">
        <v>0</v>
      </c>
      <c r="O297" s="870">
        <v>0</v>
      </c>
      <c r="P297" s="870">
        <v>0</v>
      </c>
      <c r="Q297" s="870">
        <v>0</v>
      </c>
      <c r="R297" s="870">
        <v>0</v>
      </c>
      <c r="S297" s="870">
        <v>0</v>
      </c>
      <c r="T297" s="488"/>
      <c r="W297" s="488"/>
      <c r="X297" s="487"/>
      <c r="Y297" s="487"/>
      <c r="Z297" s="487"/>
      <c r="AA297" s="487"/>
      <c r="AB297" s="487"/>
      <c r="AC297" s="487"/>
      <c r="AD297" s="487"/>
      <c r="AE297" s="487"/>
      <c r="AF297" s="487"/>
      <c r="AG297" s="487"/>
      <c r="AH297" s="487"/>
      <c r="AI297" s="870"/>
      <c r="AJ297" s="870"/>
      <c r="AK297" s="487"/>
      <c r="AL297" s="487"/>
      <c r="AM297" s="487"/>
      <c r="AN297" s="487"/>
      <c r="AS297" s="487"/>
      <c r="AV297" s="487"/>
    </row>
    <row r="298" spans="1:48" s="475" customFormat="1" x14ac:dyDescent="0.2">
      <c r="A298" s="864" t="s">
        <v>1046</v>
      </c>
      <c r="B298" s="864" t="s">
        <v>1181</v>
      </c>
      <c r="C298" s="475" t="s">
        <v>1695</v>
      </c>
      <c r="D298" s="867" t="s">
        <v>1696</v>
      </c>
      <c r="E298" s="870">
        <v>15.48962</v>
      </c>
      <c r="F298" s="870">
        <v>4.1375070000000003</v>
      </c>
      <c r="G298" s="870">
        <v>-6.3723879999999999</v>
      </c>
      <c r="H298" s="870">
        <v>2.0366620000000002</v>
      </c>
      <c r="I298" s="870">
        <v>-4.6844799999999998</v>
      </c>
      <c r="J298" s="870">
        <v>2.2185579999999998</v>
      </c>
      <c r="K298" s="870">
        <v>2.0499459999999998</v>
      </c>
      <c r="L298" s="870">
        <v>-12.37984</v>
      </c>
      <c r="M298" s="870">
        <v>2.412169</v>
      </c>
      <c r="N298" s="870">
        <v>-0.16913600000000001</v>
      </c>
      <c r="O298" s="870">
        <v>1.3672899999999999</v>
      </c>
      <c r="P298" s="870">
        <v>1.3953549999999999</v>
      </c>
      <c r="Q298" s="870">
        <v>2.3993799999999998</v>
      </c>
      <c r="R298" s="870">
        <v>-4.2189990000000002</v>
      </c>
      <c r="S298" s="870">
        <v>-1.087226</v>
      </c>
      <c r="T298" s="488"/>
      <c r="W298" s="488"/>
      <c r="X298" s="487"/>
      <c r="Y298" s="487"/>
      <c r="Z298" s="487"/>
      <c r="AA298" s="487"/>
      <c r="AB298" s="487"/>
      <c r="AC298" s="487"/>
      <c r="AD298" s="487"/>
      <c r="AE298" s="487"/>
      <c r="AF298" s="487"/>
      <c r="AG298" s="487"/>
      <c r="AH298" s="487"/>
      <c r="AI298" s="870"/>
      <c r="AJ298" s="870"/>
      <c r="AK298" s="487"/>
      <c r="AL298" s="487"/>
      <c r="AM298" s="487"/>
      <c r="AN298" s="487"/>
      <c r="AS298" s="487"/>
      <c r="AV298" s="487"/>
    </row>
    <row r="299" spans="1:48" s="475" customFormat="1" x14ac:dyDescent="0.2">
      <c r="A299" s="864" t="s">
        <v>1046</v>
      </c>
      <c r="B299" s="864" t="s">
        <v>1175</v>
      </c>
      <c r="C299" s="475" t="s">
        <v>1697</v>
      </c>
      <c r="D299" s="867" t="s">
        <v>1698</v>
      </c>
      <c r="E299" s="870">
        <v>-6.9786850000000005</v>
      </c>
      <c r="F299" s="870">
        <v>21.869305000000001</v>
      </c>
      <c r="G299" s="870">
        <v>4.1310969999999996</v>
      </c>
      <c r="H299" s="870">
        <v>-6.9919849999999997</v>
      </c>
      <c r="I299" s="870">
        <v>-3.1075629999999999</v>
      </c>
      <c r="J299" s="870">
        <v>-6.2451560000000006</v>
      </c>
      <c r="K299" s="870">
        <v>-8.3282989999999995</v>
      </c>
      <c r="L299" s="870">
        <v>23.569051999999999</v>
      </c>
      <c r="M299" s="870">
        <v>3.4697659999999999</v>
      </c>
      <c r="N299" s="870">
        <v>-0.19894500000000015</v>
      </c>
      <c r="O299" s="870">
        <v>-3.4708950000000001</v>
      </c>
      <c r="P299" s="870">
        <v>-3.6711030000000004</v>
      </c>
      <c r="Q299" s="870">
        <v>-8.2387999999999995</v>
      </c>
      <c r="R299" s="870">
        <v>-5.8073980000000001</v>
      </c>
      <c r="S299" s="870">
        <v>1.0833479999999998</v>
      </c>
      <c r="T299" s="488"/>
      <c r="W299" s="488"/>
      <c r="X299" s="487"/>
      <c r="Y299" s="487"/>
      <c r="Z299" s="487"/>
      <c r="AA299" s="487"/>
      <c r="AB299" s="487"/>
      <c r="AC299" s="487"/>
      <c r="AD299" s="487"/>
      <c r="AE299" s="487"/>
      <c r="AF299" s="487"/>
      <c r="AG299" s="487"/>
      <c r="AH299" s="487"/>
      <c r="AI299" s="870"/>
      <c r="AJ299" s="870"/>
      <c r="AK299" s="487"/>
      <c r="AL299" s="487"/>
      <c r="AM299" s="487"/>
      <c r="AN299" s="487"/>
      <c r="AS299" s="487"/>
      <c r="AV299" s="487"/>
    </row>
    <row r="300" spans="1:48" s="475" customFormat="1" x14ac:dyDescent="0.2">
      <c r="A300" s="864" t="s">
        <v>1046</v>
      </c>
      <c r="B300" s="864" t="s">
        <v>1175</v>
      </c>
      <c r="C300" s="475" t="s">
        <v>1699</v>
      </c>
      <c r="D300" s="867" t="s">
        <v>1663</v>
      </c>
      <c r="E300" s="870">
        <v>-0.497168</v>
      </c>
      <c r="F300" s="870">
        <v>-3.4273039999999999</v>
      </c>
      <c r="G300" s="870">
        <v>2.6174469999999999</v>
      </c>
      <c r="H300" s="870">
        <v>-5.3589380000000002</v>
      </c>
      <c r="I300" s="870">
        <v>-4.2538609999999997</v>
      </c>
      <c r="J300" s="870">
        <v>-5.8850730000000002</v>
      </c>
      <c r="K300" s="870">
        <v>-6.3835150000000001</v>
      </c>
      <c r="L300" s="870">
        <v>25.006345</v>
      </c>
      <c r="M300" s="870">
        <v>6.2418649999999998</v>
      </c>
      <c r="N300" s="870">
        <v>1.0583819999999999</v>
      </c>
      <c r="O300" s="870">
        <v>-3.3152200000000001</v>
      </c>
      <c r="P300" s="870">
        <v>-4.9146780000000003</v>
      </c>
      <c r="Q300" s="870">
        <v>-0.85587100000000005</v>
      </c>
      <c r="R300" s="870">
        <v>-6.945417</v>
      </c>
      <c r="S300" s="870">
        <v>-1.398811</v>
      </c>
      <c r="T300" s="488"/>
      <c r="W300" s="488"/>
      <c r="X300" s="487"/>
      <c r="Y300" s="487"/>
      <c r="Z300" s="487"/>
      <c r="AA300" s="487"/>
      <c r="AB300" s="487"/>
      <c r="AC300" s="487"/>
      <c r="AD300" s="487"/>
      <c r="AE300" s="487"/>
      <c r="AF300" s="487"/>
      <c r="AG300" s="487"/>
      <c r="AH300" s="487"/>
      <c r="AI300" s="870"/>
      <c r="AJ300" s="870"/>
      <c r="AK300" s="487"/>
      <c r="AL300" s="487"/>
      <c r="AM300" s="487"/>
      <c r="AN300" s="487"/>
      <c r="AS300" s="487"/>
      <c r="AV300" s="487"/>
    </row>
    <row r="301" spans="1:48" s="475" customFormat="1" x14ac:dyDescent="0.2">
      <c r="A301" s="864" t="s">
        <v>1046</v>
      </c>
      <c r="B301" s="864" t="s">
        <v>1175</v>
      </c>
      <c r="C301" s="475" t="s">
        <v>1700</v>
      </c>
      <c r="D301" s="867" t="s">
        <v>1665</v>
      </c>
      <c r="E301" s="870">
        <v>-0.23044400000000001</v>
      </c>
      <c r="F301" s="870">
        <v>0</v>
      </c>
      <c r="G301" s="870">
        <v>0</v>
      </c>
      <c r="H301" s="870">
        <v>0</v>
      </c>
      <c r="I301" s="870">
        <v>0</v>
      </c>
      <c r="J301" s="870">
        <v>0</v>
      </c>
      <c r="K301" s="870">
        <v>0</v>
      </c>
      <c r="L301" s="870">
        <v>0</v>
      </c>
      <c r="M301" s="870">
        <v>0</v>
      </c>
      <c r="N301" s="870">
        <v>0</v>
      </c>
      <c r="O301" s="870">
        <v>0</v>
      </c>
      <c r="P301" s="870">
        <v>0</v>
      </c>
      <c r="Q301" s="870">
        <v>0</v>
      </c>
      <c r="R301" s="870">
        <v>0</v>
      </c>
      <c r="S301" s="870">
        <v>0</v>
      </c>
      <c r="T301" s="488"/>
      <c r="W301" s="488"/>
      <c r="X301" s="487"/>
      <c r="Y301" s="487"/>
      <c r="Z301" s="487"/>
      <c r="AA301" s="487"/>
      <c r="AB301" s="487"/>
      <c r="AC301" s="487"/>
      <c r="AD301" s="487"/>
      <c r="AE301" s="487"/>
      <c r="AF301" s="487"/>
      <c r="AG301" s="487"/>
      <c r="AH301" s="487"/>
      <c r="AI301" s="870"/>
      <c r="AJ301" s="870"/>
      <c r="AK301" s="487"/>
      <c r="AL301" s="487"/>
      <c r="AM301" s="487"/>
      <c r="AN301" s="487"/>
      <c r="AS301" s="487"/>
      <c r="AV301" s="487"/>
    </row>
    <row r="302" spans="1:48" s="475" customFormat="1" hidden="1" x14ac:dyDescent="0.2">
      <c r="A302" s="864" t="s">
        <v>1181</v>
      </c>
      <c r="B302" s="864" t="s">
        <v>1175</v>
      </c>
      <c r="C302" s="475" t="s">
        <v>1701</v>
      </c>
      <c r="D302" s="867" t="s">
        <v>898</v>
      </c>
      <c r="E302" s="870">
        <v>0</v>
      </c>
      <c r="F302" s="870">
        <v>0</v>
      </c>
      <c r="G302" s="870">
        <v>0</v>
      </c>
      <c r="H302" s="870">
        <v>0</v>
      </c>
      <c r="I302" s="870">
        <v>0</v>
      </c>
      <c r="J302" s="870">
        <v>0</v>
      </c>
      <c r="K302" s="870">
        <v>0</v>
      </c>
      <c r="L302" s="870">
        <v>0</v>
      </c>
      <c r="M302" s="870">
        <v>0</v>
      </c>
      <c r="N302" s="870">
        <v>0</v>
      </c>
      <c r="O302" s="870">
        <v>0</v>
      </c>
      <c r="P302" s="870">
        <v>0</v>
      </c>
      <c r="Q302" s="870">
        <v>0</v>
      </c>
      <c r="R302" s="870">
        <v>0</v>
      </c>
      <c r="S302" s="870">
        <v>0</v>
      </c>
      <c r="T302" s="488"/>
      <c r="W302" s="488"/>
      <c r="X302" s="487"/>
      <c r="Y302" s="487"/>
      <c r="Z302" s="487"/>
      <c r="AA302" s="487"/>
      <c r="AB302" s="487"/>
      <c r="AC302" s="487"/>
      <c r="AD302" s="487"/>
      <c r="AE302" s="487"/>
      <c r="AF302" s="487"/>
      <c r="AG302" s="487"/>
      <c r="AH302" s="487"/>
      <c r="AI302" s="870"/>
      <c r="AJ302" s="870"/>
      <c r="AK302" s="487"/>
      <c r="AL302" s="487"/>
      <c r="AM302" s="487"/>
      <c r="AN302" s="487"/>
      <c r="AS302" s="487"/>
      <c r="AV302" s="487"/>
    </row>
    <row r="303" spans="1:48" s="475" customFormat="1" x14ac:dyDescent="0.2">
      <c r="A303" s="864" t="s">
        <v>1046</v>
      </c>
      <c r="B303" s="864" t="s">
        <v>1175</v>
      </c>
      <c r="C303" s="475" t="s">
        <v>1702</v>
      </c>
      <c r="D303" s="478" t="s">
        <v>1668</v>
      </c>
      <c r="E303" s="870">
        <v>-4.3476470000000003</v>
      </c>
      <c r="F303" s="870">
        <v>25.212426000000001</v>
      </c>
      <c r="G303" s="870">
        <v>0</v>
      </c>
      <c r="H303" s="870">
        <v>0</v>
      </c>
      <c r="I303" s="870">
        <v>0</v>
      </c>
      <c r="J303" s="870">
        <v>0</v>
      </c>
      <c r="K303" s="870">
        <v>0</v>
      </c>
      <c r="L303" s="870">
        <v>-0.24825</v>
      </c>
      <c r="M303" s="870">
        <v>-0.25</v>
      </c>
      <c r="N303" s="870">
        <v>6.8629999999999997E-2</v>
      </c>
      <c r="O303" s="870">
        <v>-0.25</v>
      </c>
      <c r="P303" s="870">
        <v>0</v>
      </c>
      <c r="Q303" s="870">
        <v>0</v>
      </c>
      <c r="R303" s="870">
        <v>0.99824999999999997</v>
      </c>
      <c r="S303" s="870">
        <v>0</v>
      </c>
      <c r="T303" s="488"/>
      <c r="W303" s="488"/>
      <c r="X303" s="487"/>
      <c r="Y303" s="487"/>
      <c r="Z303" s="487"/>
      <c r="AA303" s="487"/>
      <c r="AB303" s="487"/>
      <c r="AC303" s="487"/>
      <c r="AD303" s="487"/>
      <c r="AE303" s="487"/>
      <c r="AF303" s="487"/>
      <c r="AG303" s="487"/>
      <c r="AH303" s="487"/>
      <c r="AI303" s="870"/>
      <c r="AJ303" s="870"/>
      <c r="AK303" s="487"/>
      <c r="AL303" s="487"/>
      <c r="AM303" s="487"/>
      <c r="AN303" s="487"/>
      <c r="AS303" s="487"/>
      <c r="AV303" s="487"/>
    </row>
    <row r="304" spans="1:48" s="475" customFormat="1" x14ac:dyDescent="0.2">
      <c r="A304" s="864" t="s">
        <v>1046</v>
      </c>
      <c r="B304" s="864" t="s">
        <v>1181</v>
      </c>
      <c r="C304" s="475" t="s">
        <v>1703</v>
      </c>
      <c r="D304" s="867" t="s">
        <v>1670</v>
      </c>
      <c r="E304" s="870">
        <v>-4.3476470000000003</v>
      </c>
      <c r="F304" s="870">
        <v>25.212426000000001</v>
      </c>
      <c r="G304" s="870">
        <v>0</v>
      </c>
      <c r="H304" s="870">
        <v>0</v>
      </c>
      <c r="I304" s="870">
        <v>0</v>
      </c>
      <c r="J304" s="870">
        <v>0</v>
      </c>
      <c r="K304" s="870">
        <v>0</v>
      </c>
      <c r="L304" s="870">
        <v>-0.24825</v>
      </c>
      <c r="M304" s="870">
        <v>-0.25</v>
      </c>
      <c r="N304" s="870">
        <v>6.8629999999999997E-2</v>
      </c>
      <c r="O304" s="870">
        <v>-0.25</v>
      </c>
      <c r="P304" s="870">
        <v>0</v>
      </c>
      <c r="Q304" s="870">
        <v>0</v>
      </c>
      <c r="R304" s="870">
        <v>0.99824999999999997</v>
      </c>
      <c r="S304" s="870">
        <v>0</v>
      </c>
      <c r="T304" s="488"/>
      <c r="W304" s="488"/>
      <c r="X304" s="487"/>
      <c r="Y304" s="487"/>
      <c r="Z304" s="487"/>
      <c r="AA304" s="487"/>
      <c r="AB304" s="487"/>
      <c r="AC304" s="487"/>
      <c r="AD304" s="487"/>
      <c r="AE304" s="487"/>
      <c r="AF304" s="487"/>
      <c r="AG304" s="487"/>
      <c r="AH304" s="487"/>
      <c r="AI304" s="870"/>
      <c r="AJ304" s="870"/>
      <c r="AK304" s="487"/>
      <c r="AL304" s="487"/>
      <c r="AM304" s="487"/>
      <c r="AN304" s="487"/>
      <c r="AS304" s="487"/>
      <c r="AV304" s="487"/>
    </row>
    <row r="305" spans="1:48" s="475" customFormat="1" hidden="1" x14ac:dyDescent="0.2">
      <c r="A305" s="864" t="s">
        <v>1181</v>
      </c>
      <c r="B305" s="864" t="s">
        <v>1181</v>
      </c>
      <c r="C305" s="475" t="s">
        <v>1704</v>
      </c>
      <c r="D305" s="867" t="s">
        <v>1672</v>
      </c>
      <c r="E305" s="870">
        <v>0</v>
      </c>
      <c r="F305" s="870">
        <v>0</v>
      </c>
      <c r="G305" s="870">
        <v>0</v>
      </c>
      <c r="H305" s="870">
        <v>0</v>
      </c>
      <c r="I305" s="870">
        <v>0</v>
      </c>
      <c r="J305" s="870">
        <v>0</v>
      </c>
      <c r="K305" s="870">
        <v>0</v>
      </c>
      <c r="L305" s="870">
        <v>0</v>
      </c>
      <c r="M305" s="870">
        <v>0</v>
      </c>
      <c r="N305" s="870">
        <v>0</v>
      </c>
      <c r="O305" s="870">
        <v>0</v>
      </c>
      <c r="P305" s="870">
        <v>0</v>
      </c>
      <c r="Q305" s="870">
        <v>0</v>
      </c>
      <c r="R305" s="870">
        <v>0</v>
      </c>
      <c r="S305" s="870">
        <v>0</v>
      </c>
      <c r="T305" s="488"/>
      <c r="W305" s="488"/>
      <c r="X305" s="487"/>
      <c r="Y305" s="487"/>
      <c r="Z305" s="487"/>
      <c r="AA305" s="487"/>
      <c r="AB305" s="487"/>
      <c r="AC305" s="487"/>
      <c r="AD305" s="487"/>
      <c r="AE305" s="487"/>
      <c r="AF305" s="487"/>
      <c r="AG305" s="487"/>
      <c r="AH305" s="487"/>
      <c r="AI305" s="870"/>
      <c r="AJ305" s="870"/>
      <c r="AK305" s="487"/>
      <c r="AL305" s="487"/>
      <c r="AM305" s="487"/>
      <c r="AN305" s="487"/>
      <c r="AS305" s="487"/>
      <c r="AV305" s="487"/>
    </row>
    <row r="306" spans="1:48" s="475" customFormat="1" hidden="1" x14ac:dyDescent="0.2">
      <c r="A306" s="864" t="s">
        <v>1181</v>
      </c>
      <c r="B306" s="864" t="s">
        <v>1175</v>
      </c>
      <c r="C306" s="475" t="s">
        <v>1705</v>
      </c>
      <c r="D306" s="478" t="s">
        <v>1674</v>
      </c>
      <c r="E306" s="870">
        <v>0</v>
      </c>
      <c r="F306" s="870">
        <v>0</v>
      </c>
      <c r="G306" s="870">
        <v>0</v>
      </c>
      <c r="H306" s="870">
        <v>0</v>
      </c>
      <c r="I306" s="870">
        <v>0</v>
      </c>
      <c r="J306" s="870">
        <v>0</v>
      </c>
      <c r="K306" s="870">
        <v>0</v>
      </c>
      <c r="L306" s="870">
        <v>0</v>
      </c>
      <c r="M306" s="870">
        <v>0</v>
      </c>
      <c r="N306" s="870">
        <v>0</v>
      </c>
      <c r="O306" s="870">
        <v>0</v>
      </c>
      <c r="P306" s="870">
        <v>0</v>
      </c>
      <c r="Q306" s="870">
        <v>0</v>
      </c>
      <c r="R306" s="870">
        <v>0</v>
      </c>
      <c r="S306" s="870">
        <v>0</v>
      </c>
      <c r="T306" s="488"/>
      <c r="W306" s="488"/>
      <c r="X306" s="487"/>
      <c r="Y306" s="487"/>
      <c r="Z306" s="487"/>
      <c r="AA306" s="487"/>
      <c r="AB306" s="487"/>
      <c r="AC306" s="487"/>
      <c r="AD306" s="487"/>
      <c r="AE306" s="487"/>
      <c r="AF306" s="487"/>
      <c r="AG306" s="487"/>
      <c r="AH306" s="487"/>
      <c r="AI306" s="870"/>
      <c r="AJ306" s="870"/>
      <c r="AK306" s="487"/>
      <c r="AL306" s="487"/>
      <c r="AM306" s="487"/>
      <c r="AN306" s="487"/>
      <c r="AS306" s="487"/>
      <c r="AV306" s="487"/>
    </row>
    <row r="307" spans="1:48" s="475" customFormat="1" hidden="1" x14ac:dyDescent="0.2">
      <c r="A307" s="864" t="s">
        <v>1181</v>
      </c>
      <c r="B307" s="864" t="s">
        <v>1181</v>
      </c>
      <c r="C307" s="475" t="s">
        <v>1706</v>
      </c>
      <c r="D307" s="867" t="s">
        <v>1676</v>
      </c>
      <c r="E307" s="870">
        <v>0</v>
      </c>
      <c r="F307" s="870">
        <v>0</v>
      </c>
      <c r="G307" s="870">
        <v>0</v>
      </c>
      <c r="H307" s="870">
        <v>0</v>
      </c>
      <c r="I307" s="870">
        <v>0</v>
      </c>
      <c r="J307" s="870">
        <v>0</v>
      </c>
      <c r="K307" s="870">
        <v>0</v>
      </c>
      <c r="L307" s="870">
        <v>0</v>
      </c>
      <c r="M307" s="870">
        <v>0</v>
      </c>
      <c r="N307" s="870">
        <v>0</v>
      </c>
      <c r="O307" s="870">
        <v>0</v>
      </c>
      <c r="P307" s="870">
        <v>0</v>
      </c>
      <c r="Q307" s="870">
        <v>0</v>
      </c>
      <c r="R307" s="870">
        <v>0</v>
      </c>
      <c r="S307" s="870">
        <v>0</v>
      </c>
      <c r="T307" s="488"/>
      <c r="W307" s="488"/>
      <c r="X307" s="487"/>
      <c r="Y307" s="487"/>
      <c r="Z307" s="487"/>
      <c r="AA307" s="487"/>
      <c r="AB307" s="487"/>
      <c r="AC307" s="487"/>
      <c r="AD307" s="487"/>
      <c r="AE307" s="487"/>
      <c r="AF307" s="487"/>
      <c r="AG307" s="487"/>
      <c r="AH307" s="487"/>
      <c r="AI307" s="870"/>
      <c r="AJ307" s="870"/>
      <c r="AK307" s="487"/>
      <c r="AL307" s="487"/>
      <c r="AM307" s="487"/>
      <c r="AN307" s="487"/>
      <c r="AS307" s="487"/>
      <c r="AV307" s="487"/>
    </row>
    <row r="308" spans="1:48" s="475" customFormat="1" hidden="1" x14ac:dyDescent="0.2">
      <c r="A308" s="864" t="s">
        <v>1181</v>
      </c>
      <c r="B308" s="864" t="s">
        <v>1181</v>
      </c>
      <c r="C308" s="475" t="s">
        <v>1707</v>
      </c>
      <c r="D308" s="867" t="s">
        <v>1678</v>
      </c>
      <c r="E308" s="870">
        <v>0</v>
      </c>
      <c r="F308" s="870">
        <v>0</v>
      </c>
      <c r="G308" s="870">
        <v>0</v>
      </c>
      <c r="H308" s="870">
        <v>0</v>
      </c>
      <c r="I308" s="870">
        <v>0</v>
      </c>
      <c r="J308" s="870">
        <v>0</v>
      </c>
      <c r="K308" s="870">
        <v>0</v>
      </c>
      <c r="L308" s="870">
        <v>0</v>
      </c>
      <c r="M308" s="870">
        <v>0</v>
      </c>
      <c r="N308" s="870">
        <v>0</v>
      </c>
      <c r="O308" s="870">
        <v>0</v>
      </c>
      <c r="P308" s="870">
        <v>0</v>
      </c>
      <c r="Q308" s="870">
        <v>0</v>
      </c>
      <c r="R308" s="870">
        <v>0</v>
      </c>
      <c r="S308" s="870">
        <v>0</v>
      </c>
      <c r="T308" s="488"/>
      <c r="W308" s="488"/>
      <c r="X308" s="487"/>
      <c r="Y308" s="487"/>
      <c r="Z308" s="487"/>
      <c r="AA308" s="487"/>
      <c r="AB308" s="487"/>
      <c r="AC308" s="487"/>
      <c r="AD308" s="487"/>
      <c r="AE308" s="487"/>
      <c r="AF308" s="487"/>
      <c r="AG308" s="487"/>
      <c r="AH308" s="487"/>
      <c r="AI308" s="870"/>
      <c r="AJ308" s="870"/>
      <c r="AK308" s="487"/>
      <c r="AL308" s="487"/>
      <c r="AM308" s="487"/>
      <c r="AN308" s="487"/>
      <c r="AS308" s="487"/>
      <c r="AV308" s="487"/>
    </row>
    <row r="309" spans="1:48" s="475" customFormat="1" hidden="1" x14ac:dyDescent="0.2">
      <c r="A309" s="864" t="s">
        <v>1181</v>
      </c>
      <c r="B309" s="864" t="s">
        <v>1181</v>
      </c>
      <c r="C309" s="475" t="s">
        <v>1708</v>
      </c>
      <c r="D309" s="889" t="s">
        <v>1680</v>
      </c>
      <c r="E309" s="870">
        <v>0</v>
      </c>
      <c r="F309" s="870">
        <v>0</v>
      </c>
      <c r="G309" s="870">
        <v>0</v>
      </c>
      <c r="H309" s="870">
        <v>0</v>
      </c>
      <c r="I309" s="870">
        <v>0</v>
      </c>
      <c r="J309" s="870">
        <v>0</v>
      </c>
      <c r="K309" s="870">
        <v>0</v>
      </c>
      <c r="L309" s="870">
        <v>0</v>
      </c>
      <c r="M309" s="870">
        <v>0</v>
      </c>
      <c r="N309" s="870">
        <v>0</v>
      </c>
      <c r="O309" s="870">
        <v>0</v>
      </c>
      <c r="P309" s="870">
        <v>0</v>
      </c>
      <c r="Q309" s="870">
        <v>0</v>
      </c>
      <c r="R309" s="870">
        <v>0</v>
      </c>
      <c r="S309" s="870">
        <v>0</v>
      </c>
      <c r="T309" s="488"/>
      <c r="W309" s="488"/>
      <c r="X309" s="487"/>
      <c r="Y309" s="487"/>
      <c r="Z309" s="487"/>
      <c r="AA309" s="487"/>
      <c r="AB309" s="487"/>
      <c r="AC309" s="487"/>
      <c r="AD309" s="487"/>
      <c r="AE309" s="487"/>
      <c r="AF309" s="487"/>
      <c r="AG309" s="487"/>
      <c r="AH309" s="487"/>
      <c r="AI309" s="870"/>
      <c r="AJ309" s="870"/>
      <c r="AK309" s="487"/>
      <c r="AL309" s="487"/>
      <c r="AM309" s="487"/>
      <c r="AN309" s="487"/>
      <c r="AS309" s="487"/>
      <c r="AV309" s="487"/>
    </row>
    <row r="310" spans="1:48" s="475" customFormat="1" ht="12.75" hidden="1" customHeight="1" x14ac:dyDescent="0.2">
      <c r="A310" s="864" t="s">
        <v>1181</v>
      </c>
      <c r="B310" s="864" t="s">
        <v>1181</v>
      </c>
      <c r="C310" s="475" t="s">
        <v>1709</v>
      </c>
      <c r="D310" s="478" t="s">
        <v>1682</v>
      </c>
      <c r="E310" s="870">
        <v>0</v>
      </c>
      <c r="F310" s="870">
        <v>0</v>
      </c>
      <c r="G310" s="870">
        <v>0</v>
      </c>
      <c r="H310" s="870">
        <v>0</v>
      </c>
      <c r="I310" s="870">
        <v>0</v>
      </c>
      <c r="J310" s="870">
        <v>0</v>
      </c>
      <c r="K310" s="870">
        <v>0</v>
      </c>
      <c r="L310" s="870">
        <v>0</v>
      </c>
      <c r="M310" s="870">
        <v>0</v>
      </c>
      <c r="N310" s="870">
        <v>0</v>
      </c>
      <c r="O310" s="870">
        <v>0</v>
      </c>
      <c r="P310" s="870">
        <v>0</v>
      </c>
      <c r="Q310" s="870">
        <v>0</v>
      </c>
      <c r="R310" s="870">
        <v>0</v>
      </c>
      <c r="S310" s="870">
        <v>0</v>
      </c>
      <c r="T310" s="488"/>
      <c r="W310" s="488"/>
      <c r="X310" s="487"/>
      <c r="Y310" s="487"/>
      <c r="Z310" s="487"/>
      <c r="AA310" s="487"/>
      <c r="AB310" s="487"/>
      <c r="AC310" s="487"/>
      <c r="AD310" s="487"/>
      <c r="AE310" s="487"/>
      <c r="AF310" s="487"/>
      <c r="AG310" s="487"/>
      <c r="AH310" s="487"/>
      <c r="AI310" s="870"/>
      <c r="AJ310" s="870"/>
      <c r="AK310" s="487"/>
      <c r="AL310" s="487"/>
      <c r="AM310" s="487"/>
      <c r="AN310" s="487"/>
      <c r="AS310" s="487"/>
      <c r="AV310" s="487"/>
    </row>
    <row r="311" spans="1:48" s="475" customFormat="1" hidden="1" x14ac:dyDescent="0.2">
      <c r="A311" s="864" t="s">
        <v>1181</v>
      </c>
      <c r="B311" s="864" t="s">
        <v>1181</v>
      </c>
      <c r="C311" s="475" t="s">
        <v>1710</v>
      </c>
      <c r="D311" s="478" t="s">
        <v>1684</v>
      </c>
      <c r="E311" s="870">
        <v>0</v>
      </c>
      <c r="F311" s="870">
        <v>0</v>
      </c>
      <c r="G311" s="870">
        <v>0</v>
      </c>
      <c r="H311" s="870">
        <v>0</v>
      </c>
      <c r="I311" s="870">
        <v>0</v>
      </c>
      <c r="J311" s="870">
        <v>0</v>
      </c>
      <c r="K311" s="870">
        <v>0</v>
      </c>
      <c r="L311" s="870">
        <v>0</v>
      </c>
      <c r="M311" s="870">
        <v>0</v>
      </c>
      <c r="N311" s="870">
        <v>0</v>
      </c>
      <c r="O311" s="870">
        <v>0</v>
      </c>
      <c r="P311" s="870">
        <v>0</v>
      </c>
      <c r="Q311" s="870">
        <v>0</v>
      </c>
      <c r="R311" s="870">
        <v>0</v>
      </c>
      <c r="S311" s="870">
        <v>0</v>
      </c>
      <c r="T311" s="488"/>
      <c r="W311" s="488"/>
      <c r="X311" s="487"/>
      <c r="Y311" s="487"/>
      <c r="Z311" s="487"/>
      <c r="AA311" s="487"/>
      <c r="AB311" s="487"/>
      <c r="AC311" s="487"/>
      <c r="AD311" s="487"/>
      <c r="AE311" s="487"/>
      <c r="AF311" s="487"/>
      <c r="AG311" s="487"/>
      <c r="AH311" s="487"/>
      <c r="AI311" s="870"/>
      <c r="AJ311" s="870"/>
      <c r="AK311" s="487"/>
      <c r="AL311" s="487"/>
      <c r="AM311" s="487"/>
      <c r="AN311" s="487"/>
      <c r="AS311" s="487"/>
      <c r="AV311" s="487"/>
    </row>
    <row r="312" spans="1:48" s="475" customFormat="1" hidden="1" x14ac:dyDescent="0.2">
      <c r="A312" s="864" t="s">
        <v>1181</v>
      </c>
      <c r="B312" s="864" t="s">
        <v>1175</v>
      </c>
      <c r="C312" s="475" t="s">
        <v>1711</v>
      </c>
      <c r="D312" s="478" t="s">
        <v>1686</v>
      </c>
      <c r="E312" s="870">
        <v>0</v>
      </c>
      <c r="F312" s="870">
        <v>0</v>
      </c>
      <c r="G312" s="870">
        <v>0</v>
      </c>
      <c r="H312" s="870">
        <v>0</v>
      </c>
      <c r="I312" s="870">
        <v>0</v>
      </c>
      <c r="J312" s="870">
        <v>0</v>
      </c>
      <c r="K312" s="870">
        <v>0</v>
      </c>
      <c r="L312" s="870">
        <v>0</v>
      </c>
      <c r="M312" s="870">
        <v>0</v>
      </c>
      <c r="N312" s="870">
        <v>0</v>
      </c>
      <c r="O312" s="870">
        <v>0</v>
      </c>
      <c r="P312" s="870">
        <v>0</v>
      </c>
      <c r="Q312" s="870">
        <v>0</v>
      </c>
      <c r="R312" s="870">
        <v>0</v>
      </c>
      <c r="S312" s="870">
        <v>0</v>
      </c>
      <c r="T312" s="488"/>
      <c r="W312" s="488"/>
      <c r="X312" s="487"/>
      <c r="Y312" s="487"/>
      <c r="Z312" s="487"/>
      <c r="AA312" s="487"/>
      <c r="AB312" s="487"/>
      <c r="AC312" s="487"/>
      <c r="AD312" s="487"/>
      <c r="AE312" s="487"/>
      <c r="AF312" s="487"/>
      <c r="AG312" s="487"/>
      <c r="AH312" s="487"/>
      <c r="AI312" s="870"/>
      <c r="AJ312" s="870"/>
      <c r="AK312" s="487"/>
      <c r="AL312" s="487"/>
      <c r="AM312" s="487"/>
      <c r="AN312" s="487"/>
      <c r="AS312" s="487"/>
      <c r="AV312" s="487"/>
    </row>
    <row r="313" spans="1:48" s="475" customFormat="1" ht="12.75" hidden="1" customHeight="1" x14ac:dyDescent="0.2">
      <c r="A313" s="864" t="s">
        <v>1181</v>
      </c>
      <c r="B313" s="864" t="s">
        <v>1181</v>
      </c>
      <c r="C313" s="475" t="s">
        <v>1712</v>
      </c>
      <c r="D313" s="478" t="s">
        <v>1688</v>
      </c>
      <c r="E313" s="870">
        <v>0</v>
      </c>
      <c r="F313" s="870">
        <v>0</v>
      </c>
      <c r="G313" s="870">
        <v>0</v>
      </c>
      <c r="H313" s="870">
        <v>0</v>
      </c>
      <c r="I313" s="870">
        <v>0</v>
      </c>
      <c r="J313" s="870">
        <v>0</v>
      </c>
      <c r="K313" s="870">
        <v>0</v>
      </c>
      <c r="L313" s="870">
        <v>0</v>
      </c>
      <c r="M313" s="870">
        <v>0</v>
      </c>
      <c r="N313" s="870">
        <v>0</v>
      </c>
      <c r="O313" s="870">
        <v>0</v>
      </c>
      <c r="P313" s="870">
        <v>0</v>
      </c>
      <c r="Q313" s="870">
        <v>0</v>
      </c>
      <c r="R313" s="870">
        <v>0</v>
      </c>
      <c r="S313" s="870">
        <v>0</v>
      </c>
      <c r="T313" s="488"/>
      <c r="W313" s="488"/>
      <c r="X313" s="487"/>
      <c r="Y313" s="487"/>
      <c r="Z313" s="487"/>
      <c r="AA313" s="487"/>
      <c r="AB313" s="487"/>
      <c r="AC313" s="487"/>
      <c r="AD313" s="487"/>
      <c r="AE313" s="487"/>
      <c r="AF313" s="487"/>
      <c r="AG313" s="487"/>
      <c r="AH313" s="487"/>
      <c r="AI313" s="870"/>
      <c r="AJ313" s="870"/>
      <c r="AK313" s="487"/>
      <c r="AL313" s="487"/>
      <c r="AM313" s="487"/>
      <c r="AN313" s="487"/>
      <c r="AS313" s="487"/>
      <c r="AV313" s="487"/>
    </row>
    <row r="314" spans="1:48" s="475" customFormat="1" ht="12.75" hidden="1" customHeight="1" x14ac:dyDescent="0.2">
      <c r="A314" s="864" t="s">
        <v>1181</v>
      </c>
      <c r="B314" s="864" t="s">
        <v>1181</v>
      </c>
      <c r="C314" s="475" t="s">
        <v>1713</v>
      </c>
      <c r="D314" s="867" t="s">
        <v>1690</v>
      </c>
      <c r="E314" s="870">
        <v>0</v>
      </c>
      <c r="F314" s="870">
        <v>0</v>
      </c>
      <c r="G314" s="870">
        <v>0</v>
      </c>
      <c r="H314" s="870">
        <v>0</v>
      </c>
      <c r="I314" s="870">
        <v>0</v>
      </c>
      <c r="J314" s="870">
        <v>0</v>
      </c>
      <c r="K314" s="870">
        <v>0</v>
      </c>
      <c r="L314" s="870">
        <v>0</v>
      </c>
      <c r="M314" s="870">
        <v>0</v>
      </c>
      <c r="N314" s="870">
        <v>0</v>
      </c>
      <c r="O314" s="870">
        <v>0</v>
      </c>
      <c r="P314" s="870">
        <v>0</v>
      </c>
      <c r="Q314" s="870">
        <v>0</v>
      </c>
      <c r="R314" s="870">
        <v>0</v>
      </c>
      <c r="S314" s="870">
        <v>0</v>
      </c>
      <c r="T314" s="488"/>
      <c r="W314" s="488"/>
      <c r="X314" s="487"/>
      <c r="Y314" s="487"/>
      <c r="Z314" s="487"/>
      <c r="AA314" s="487"/>
      <c r="AB314" s="487"/>
      <c r="AC314" s="487"/>
      <c r="AD314" s="487"/>
      <c r="AE314" s="487"/>
      <c r="AF314" s="487"/>
      <c r="AG314" s="487"/>
      <c r="AH314" s="487"/>
      <c r="AI314" s="870"/>
      <c r="AJ314" s="870"/>
      <c r="AK314" s="487"/>
      <c r="AL314" s="487"/>
      <c r="AM314" s="487"/>
      <c r="AN314" s="487"/>
      <c r="AS314" s="487"/>
      <c r="AV314" s="487"/>
    </row>
    <row r="315" spans="1:48" s="475" customFormat="1" ht="12.75" customHeight="1" x14ac:dyDescent="0.2">
      <c r="A315" s="864" t="s">
        <v>1046</v>
      </c>
      <c r="B315" s="864" t="s">
        <v>1175</v>
      </c>
      <c r="C315" s="475" t="s">
        <v>1714</v>
      </c>
      <c r="D315" s="867" t="s">
        <v>1692</v>
      </c>
      <c r="E315" s="870">
        <v>-1.9034260000000001</v>
      </c>
      <c r="F315" s="870">
        <v>8.4182999999999994E-2</v>
      </c>
      <c r="G315" s="870">
        <v>1.5136499999999999</v>
      </c>
      <c r="H315" s="870">
        <v>-1.6330469999999999</v>
      </c>
      <c r="I315" s="870">
        <v>1.146298</v>
      </c>
      <c r="J315" s="870">
        <v>-0.36008299999999999</v>
      </c>
      <c r="K315" s="870">
        <v>-1.9447840000000001</v>
      </c>
      <c r="L315" s="870">
        <v>-1.1890430000000001</v>
      </c>
      <c r="M315" s="870">
        <v>-2.5220989999999999</v>
      </c>
      <c r="N315" s="870">
        <v>-1.3259570000000001</v>
      </c>
      <c r="O315" s="870">
        <v>9.4325000000000006E-2</v>
      </c>
      <c r="P315" s="870">
        <v>1.2435750000000001</v>
      </c>
      <c r="Q315" s="870">
        <v>-7.3829289999999999</v>
      </c>
      <c r="R315" s="870">
        <v>0.139769</v>
      </c>
      <c r="S315" s="870">
        <v>2.4821589999999998</v>
      </c>
      <c r="T315" s="488"/>
      <c r="W315" s="488"/>
      <c r="X315" s="487"/>
      <c r="Y315" s="487"/>
      <c r="Z315" s="487"/>
      <c r="AA315" s="487"/>
      <c r="AB315" s="487"/>
      <c r="AC315" s="487"/>
      <c r="AD315" s="487"/>
      <c r="AE315" s="487"/>
      <c r="AF315" s="487"/>
      <c r="AG315" s="487"/>
      <c r="AH315" s="487"/>
      <c r="AI315" s="870"/>
      <c r="AJ315" s="870"/>
      <c r="AK315" s="487"/>
      <c r="AL315" s="487"/>
      <c r="AM315" s="487"/>
      <c r="AN315" s="487"/>
      <c r="AS315" s="487"/>
      <c r="AV315" s="487"/>
    </row>
    <row r="316" spans="1:48" s="475" customFormat="1" ht="12.75" hidden="1" customHeight="1" x14ac:dyDescent="0.2">
      <c r="A316" s="864" t="s">
        <v>1181</v>
      </c>
      <c r="B316" s="864" t="s">
        <v>1181</v>
      </c>
      <c r="C316" s="475" t="s">
        <v>1715</v>
      </c>
      <c r="D316" s="478" t="s">
        <v>1694</v>
      </c>
      <c r="E316" s="870">
        <v>0</v>
      </c>
      <c r="F316" s="870">
        <v>0</v>
      </c>
      <c r="G316" s="870">
        <v>0</v>
      </c>
      <c r="H316" s="870">
        <v>0</v>
      </c>
      <c r="I316" s="870">
        <v>0</v>
      </c>
      <c r="J316" s="870">
        <v>0</v>
      </c>
      <c r="K316" s="870">
        <v>0</v>
      </c>
      <c r="L316" s="870">
        <v>0</v>
      </c>
      <c r="M316" s="870">
        <v>0</v>
      </c>
      <c r="N316" s="870">
        <v>0</v>
      </c>
      <c r="O316" s="870">
        <v>0</v>
      </c>
      <c r="P316" s="870">
        <v>0</v>
      </c>
      <c r="Q316" s="870">
        <v>0</v>
      </c>
      <c r="R316" s="870">
        <v>0</v>
      </c>
      <c r="S316" s="870">
        <v>0</v>
      </c>
      <c r="T316" s="488"/>
      <c r="W316" s="488"/>
      <c r="X316" s="487"/>
      <c r="Y316" s="487"/>
      <c r="Z316" s="487"/>
      <c r="AA316" s="487"/>
      <c r="AB316" s="487"/>
      <c r="AC316" s="487"/>
      <c r="AD316" s="487"/>
      <c r="AE316" s="487"/>
      <c r="AF316" s="487"/>
      <c r="AG316" s="487"/>
      <c r="AH316" s="487"/>
      <c r="AI316" s="870"/>
      <c r="AJ316" s="870"/>
      <c r="AK316" s="487"/>
      <c r="AL316" s="487"/>
      <c r="AM316" s="487"/>
      <c r="AN316" s="487"/>
      <c r="AS316" s="487"/>
      <c r="AV316" s="487"/>
    </row>
    <row r="317" spans="1:48" s="475" customFormat="1" ht="12.75" customHeight="1" x14ac:dyDescent="0.2">
      <c r="A317" s="864" t="s">
        <v>1046</v>
      </c>
      <c r="B317" s="864" t="s">
        <v>1181</v>
      </c>
      <c r="C317" s="475" t="s">
        <v>1716</v>
      </c>
      <c r="D317" s="867" t="s">
        <v>1696</v>
      </c>
      <c r="E317" s="870">
        <v>-1.9034260000000001</v>
      </c>
      <c r="F317" s="870">
        <v>8.4182999999999994E-2</v>
      </c>
      <c r="G317" s="870">
        <v>1.5136499999999999</v>
      </c>
      <c r="H317" s="870">
        <v>-1.6330469999999999</v>
      </c>
      <c r="I317" s="870">
        <v>1.146298</v>
      </c>
      <c r="J317" s="870">
        <v>-0.36008299999999999</v>
      </c>
      <c r="K317" s="870">
        <v>-1.9447840000000001</v>
      </c>
      <c r="L317" s="870">
        <v>-1.1890430000000001</v>
      </c>
      <c r="M317" s="870">
        <v>-2.5220989999999999</v>
      </c>
      <c r="N317" s="870">
        <v>-1.3259570000000001</v>
      </c>
      <c r="O317" s="870">
        <v>9.4325000000000006E-2</v>
      </c>
      <c r="P317" s="870">
        <v>1.2435750000000001</v>
      </c>
      <c r="Q317" s="870">
        <v>-7.3829289999999999</v>
      </c>
      <c r="R317" s="870">
        <v>0.139769</v>
      </c>
      <c r="S317" s="870">
        <v>2.4821589999999998</v>
      </c>
      <c r="T317" s="488"/>
      <c r="W317" s="488"/>
      <c r="X317" s="487"/>
      <c r="Y317" s="487"/>
      <c r="Z317" s="487"/>
      <c r="AA317" s="487"/>
      <c r="AB317" s="487"/>
      <c r="AC317" s="487"/>
      <c r="AD317" s="487"/>
      <c r="AE317" s="487"/>
      <c r="AF317" s="487"/>
      <c r="AG317" s="487"/>
      <c r="AH317" s="487"/>
      <c r="AI317" s="870"/>
      <c r="AJ317" s="870"/>
      <c r="AK317" s="487"/>
      <c r="AL317" s="487"/>
      <c r="AM317" s="487"/>
      <c r="AN317" s="487"/>
      <c r="AS317" s="487"/>
    </row>
    <row r="318" spans="1:48" s="475" customFormat="1" ht="12.75" customHeight="1" x14ac:dyDescent="0.2">
      <c r="A318" s="864" t="s">
        <v>1046</v>
      </c>
      <c r="B318" s="864" t="s">
        <v>1175</v>
      </c>
      <c r="C318" s="475" t="s">
        <v>1717</v>
      </c>
      <c r="D318" s="867" t="s">
        <v>1718</v>
      </c>
      <c r="E318" s="870">
        <v>-7.3327439999999999</v>
      </c>
      <c r="F318" s="870">
        <v>5.2751169999999998</v>
      </c>
      <c r="G318" s="870">
        <v>2.1818</v>
      </c>
      <c r="H318" s="870">
        <v>4.5556270000000003</v>
      </c>
      <c r="I318" s="870">
        <v>2.3901430000000001</v>
      </c>
      <c r="J318" s="870">
        <v>2.6659530000000005</v>
      </c>
      <c r="K318" s="870">
        <v>0.62058100000000005</v>
      </c>
      <c r="L318" s="870">
        <v>-14.864890000000001</v>
      </c>
      <c r="M318" s="870">
        <v>-4.5043480000000002</v>
      </c>
      <c r="N318" s="870">
        <v>0.7981189999999998</v>
      </c>
      <c r="O318" s="870">
        <v>-3.8407009999999997</v>
      </c>
      <c r="P318" s="870">
        <v>-2.8896820000000001</v>
      </c>
      <c r="Q318" s="870">
        <v>-1.9885450000000002</v>
      </c>
      <c r="R318" s="870">
        <v>0.67485899999999988</v>
      </c>
      <c r="S318" s="870">
        <v>-5.6123960000000004</v>
      </c>
      <c r="T318" s="488"/>
      <c r="W318" s="488"/>
      <c r="X318" s="487"/>
      <c r="Y318" s="487"/>
      <c r="Z318" s="487"/>
      <c r="AA318" s="487"/>
      <c r="AB318" s="487"/>
      <c r="AC318" s="487"/>
      <c r="AD318" s="487"/>
      <c r="AE318" s="487"/>
      <c r="AF318" s="487"/>
      <c r="AG318" s="487"/>
      <c r="AH318" s="487"/>
      <c r="AI318" s="870"/>
      <c r="AJ318" s="870"/>
      <c r="AK318" s="487"/>
      <c r="AL318" s="487"/>
      <c r="AM318" s="487"/>
      <c r="AN318" s="487"/>
      <c r="AS318" s="487"/>
    </row>
    <row r="319" spans="1:48" s="475" customFormat="1" x14ac:dyDescent="0.2">
      <c r="A319" s="864" t="s">
        <v>1046</v>
      </c>
      <c r="B319" s="864" t="s">
        <v>1175</v>
      </c>
      <c r="C319" s="475" t="s">
        <v>1719</v>
      </c>
      <c r="D319" s="867" t="s">
        <v>1720</v>
      </c>
      <c r="E319" s="870">
        <v>-9.418139</v>
      </c>
      <c r="F319" s="870">
        <v>3.6545169999999998</v>
      </c>
      <c r="G319" s="870">
        <v>3.3865080000000001</v>
      </c>
      <c r="H319" s="870">
        <v>4.5158779999999998</v>
      </c>
      <c r="I319" s="870">
        <v>3.0185740000000001</v>
      </c>
      <c r="J319" s="870">
        <v>5.3902530000000004</v>
      </c>
      <c r="K319" s="870">
        <v>3.579923</v>
      </c>
      <c r="L319" s="870">
        <v>-23.109006000000001</v>
      </c>
      <c r="M319" s="870">
        <v>-2.1593580000000001</v>
      </c>
      <c r="N319" s="870">
        <v>-1.9401250000000001</v>
      </c>
      <c r="O319" s="870">
        <v>-0.35062399999999999</v>
      </c>
      <c r="P319" s="870">
        <v>-0.17404800000000001</v>
      </c>
      <c r="Q319" s="870">
        <v>0.74080599999999996</v>
      </c>
      <c r="R319" s="870">
        <v>1.7330589999999999</v>
      </c>
      <c r="S319" s="870">
        <v>-1.6195900000000001</v>
      </c>
      <c r="T319" s="488"/>
      <c r="W319" s="488"/>
      <c r="X319" s="487"/>
      <c r="Y319" s="487"/>
      <c r="Z319" s="487"/>
      <c r="AA319" s="487"/>
      <c r="AB319" s="487"/>
      <c r="AC319" s="487"/>
      <c r="AD319" s="487"/>
      <c r="AE319" s="487"/>
      <c r="AF319" s="487"/>
      <c r="AG319" s="487"/>
      <c r="AH319" s="487"/>
      <c r="AI319" s="870"/>
      <c r="AJ319" s="870"/>
      <c r="AK319" s="487"/>
      <c r="AL319" s="487"/>
      <c r="AM319" s="487"/>
      <c r="AN319" s="487"/>
      <c r="AS319" s="487"/>
    </row>
    <row r="320" spans="1:48" s="475" customFormat="1" hidden="1" x14ac:dyDescent="0.2">
      <c r="A320" s="864" t="s">
        <v>1181</v>
      </c>
      <c r="B320" s="864" t="s">
        <v>1175</v>
      </c>
      <c r="C320" s="475" t="s">
        <v>1721</v>
      </c>
      <c r="D320" s="867" t="s">
        <v>1663</v>
      </c>
      <c r="E320" s="870">
        <v>0</v>
      </c>
      <c r="F320" s="870">
        <v>0</v>
      </c>
      <c r="G320" s="870">
        <v>0</v>
      </c>
      <c r="H320" s="870">
        <v>0</v>
      </c>
      <c r="I320" s="870">
        <v>0</v>
      </c>
      <c r="J320" s="870">
        <v>0</v>
      </c>
      <c r="K320" s="870">
        <v>0</v>
      </c>
      <c r="L320" s="870">
        <v>0</v>
      </c>
      <c r="M320" s="870">
        <v>0</v>
      </c>
      <c r="N320" s="870">
        <v>0</v>
      </c>
      <c r="O320" s="870">
        <v>0</v>
      </c>
      <c r="P320" s="870">
        <v>0</v>
      </c>
      <c r="Q320" s="870">
        <v>0</v>
      </c>
      <c r="R320" s="870">
        <v>0</v>
      </c>
      <c r="S320" s="870">
        <v>0</v>
      </c>
      <c r="T320" s="488"/>
      <c r="W320" s="488"/>
      <c r="X320" s="487"/>
      <c r="Y320" s="487"/>
      <c r="Z320" s="487"/>
      <c r="AA320" s="487"/>
      <c r="AB320" s="487"/>
      <c r="AC320" s="487"/>
      <c r="AD320" s="487"/>
      <c r="AE320" s="487"/>
      <c r="AF320" s="487"/>
      <c r="AG320" s="487"/>
      <c r="AH320" s="487"/>
      <c r="AI320" s="870"/>
      <c r="AJ320" s="870"/>
      <c r="AK320" s="487"/>
      <c r="AL320" s="487"/>
      <c r="AM320" s="487"/>
      <c r="AN320" s="487"/>
      <c r="AS320" s="487"/>
    </row>
    <row r="321" spans="1:45" s="475" customFormat="1" hidden="1" x14ac:dyDescent="0.2">
      <c r="A321" s="864" t="s">
        <v>1181</v>
      </c>
      <c r="B321" s="864" t="s">
        <v>1175</v>
      </c>
      <c r="C321" s="475" t="s">
        <v>1722</v>
      </c>
      <c r="D321" s="867" t="s">
        <v>1665</v>
      </c>
      <c r="E321" s="870">
        <v>0</v>
      </c>
      <c r="F321" s="870">
        <v>0</v>
      </c>
      <c r="G321" s="870">
        <v>0</v>
      </c>
      <c r="H321" s="870">
        <v>0</v>
      </c>
      <c r="I321" s="870">
        <v>0</v>
      </c>
      <c r="J321" s="870">
        <v>0</v>
      </c>
      <c r="K321" s="870">
        <v>0</v>
      </c>
      <c r="L321" s="870">
        <v>0</v>
      </c>
      <c r="M321" s="870">
        <v>0</v>
      </c>
      <c r="N321" s="870">
        <v>0</v>
      </c>
      <c r="O321" s="870">
        <v>0</v>
      </c>
      <c r="P321" s="870">
        <v>0</v>
      </c>
      <c r="Q321" s="870">
        <v>0</v>
      </c>
      <c r="R321" s="870">
        <v>0</v>
      </c>
      <c r="S321" s="870">
        <v>0</v>
      </c>
      <c r="T321" s="488"/>
      <c r="W321" s="488"/>
      <c r="X321" s="487"/>
      <c r="Y321" s="487"/>
      <c r="Z321" s="487"/>
      <c r="AA321" s="487"/>
      <c r="AB321" s="487"/>
      <c r="AC321" s="487"/>
      <c r="AD321" s="487"/>
      <c r="AE321" s="487"/>
      <c r="AF321" s="487"/>
      <c r="AG321" s="487"/>
      <c r="AH321" s="487"/>
      <c r="AI321" s="870"/>
      <c r="AJ321" s="870"/>
      <c r="AK321" s="487"/>
      <c r="AL321" s="487"/>
      <c r="AM321" s="487"/>
      <c r="AN321" s="487"/>
      <c r="AS321" s="487"/>
    </row>
    <row r="322" spans="1:45" s="475" customFormat="1" hidden="1" x14ac:dyDescent="0.2">
      <c r="A322" s="864" t="s">
        <v>1181</v>
      </c>
      <c r="B322" s="864" t="s">
        <v>1175</v>
      </c>
      <c r="C322" s="475" t="s">
        <v>1723</v>
      </c>
      <c r="D322" s="478" t="s">
        <v>898</v>
      </c>
      <c r="E322" s="870">
        <v>0</v>
      </c>
      <c r="F322" s="870">
        <v>0</v>
      </c>
      <c r="G322" s="870">
        <v>0</v>
      </c>
      <c r="H322" s="870">
        <v>0</v>
      </c>
      <c r="I322" s="870">
        <v>0</v>
      </c>
      <c r="J322" s="870">
        <v>0</v>
      </c>
      <c r="K322" s="870">
        <v>0</v>
      </c>
      <c r="L322" s="870">
        <v>0</v>
      </c>
      <c r="M322" s="870">
        <v>0</v>
      </c>
      <c r="N322" s="870">
        <v>0</v>
      </c>
      <c r="O322" s="870">
        <v>0</v>
      </c>
      <c r="P322" s="870">
        <v>0</v>
      </c>
      <c r="Q322" s="870">
        <v>0</v>
      </c>
      <c r="R322" s="870">
        <v>0</v>
      </c>
      <c r="S322" s="870">
        <v>0</v>
      </c>
      <c r="T322" s="488"/>
      <c r="W322" s="488"/>
      <c r="X322" s="487"/>
      <c r="Y322" s="487"/>
      <c r="Z322" s="487"/>
      <c r="AA322" s="487"/>
      <c r="AB322" s="487"/>
      <c r="AC322" s="487"/>
      <c r="AD322" s="487"/>
      <c r="AE322" s="487"/>
      <c r="AF322" s="487"/>
      <c r="AG322" s="487"/>
      <c r="AH322" s="487"/>
      <c r="AI322" s="870"/>
      <c r="AJ322" s="870"/>
      <c r="AK322" s="487"/>
      <c r="AL322" s="487"/>
      <c r="AM322" s="487"/>
      <c r="AN322" s="487"/>
      <c r="AS322" s="487"/>
    </row>
    <row r="323" spans="1:45" s="475" customFormat="1" hidden="1" x14ac:dyDescent="0.2">
      <c r="A323" s="864" t="s">
        <v>1181</v>
      </c>
      <c r="B323" s="864" t="s">
        <v>1175</v>
      </c>
      <c r="C323" s="475" t="s">
        <v>1724</v>
      </c>
      <c r="D323" s="867" t="s">
        <v>1668</v>
      </c>
      <c r="E323" s="870">
        <v>0</v>
      </c>
      <c r="F323" s="870">
        <v>0</v>
      </c>
      <c r="G323" s="870">
        <v>0</v>
      </c>
      <c r="H323" s="870">
        <v>0</v>
      </c>
      <c r="I323" s="870">
        <v>0</v>
      </c>
      <c r="J323" s="870">
        <v>0</v>
      </c>
      <c r="K323" s="870">
        <v>0</v>
      </c>
      <c r="L323" s="870">
        <v>0</v>
      </c>
      <c r="M323" s="870">
        <v>0</v>
      </c>
      <c r="N323" s="870">
        <v>0</v>
      </c>
      <c r="O323" s="870">
        <v>0</v>
      </c>
      <c r="P323" s="870">
        <v>0</v>
      </c>
      <c r="Q323" s="870">
        <v>0</v>
      </c>
      <c r="R323" s="870">
        <v>0</v>
      </c>
      <c r="S323" s="870">
        <v>0</v>
      </c>
      <c r="T323" s="488"/>
      <c r="W323" s="488"/>
      <c r="X323" s="487"/>
      <c r="Y323" s="487"/>
      <c r="Z323" s="487"/>
      <c r="AA323" s="487"/>
      <c r="AB323" s="487"/>
      <c r="AC323" s="487"/>
      <c r="AD323" s="487"/>
      <c r="AE323" s="487"/>
      <c r="AF323" s="487"/>
      <c r="AG323" s="487"/>
      <c r="AH323" s="487"/>
      <c r="AI323" s="870"/>
      <c r="AJ323" s="870"/>
      <c r="AK323" s="487"/>
      <c r="AL323" s="487"/>
      <c r="AM323" s="487"/>
      <c r="AN323" s="487"/>
      <c r="AS323" s="487"/>
    </row>
    <row r="324" spans="1:45" s="475" customFormat="1" hidden="1" x14ac:dyDescent="0.2">
      <c r="A324" s="864" t="s">
        <v>1181</v>
      </c>
      <c r="B324" s="864" t="s">
        <v>1181</v>
      </c>
      <c r="C324" s="475" t="s">
        <v>1725</v>
      </c>
      <c r="D324" s="867" t="s">
        <v>1670</v>
      </c>
      <c r="E324" s="870">
        <v>0</v>
      </c>
      <c r="F324" s="870">
        <v>0</v>
      </c>
      <c r="G324" s="870">
        <v>0</v>
      </c>
      <c r="H324" s="870">
        <v>0</v>
      </c>
      <c r="I324" s="870">
        <v>0</v>
      </c>
      <c r="J324" s="870">
        <v>0</v>
      </c>
      <c r="K324" s="870">
        <v>0</v>
      </c>
      <c r="L324" s="870">
        <v>0</v>
      </c>
      <c r="M324" s="870">
        <v>0</v>
      </c>
      <c r="N324" s="870">
        <v>0</v>
      </c>
      <c r="O324" s="870">
        <v>0</v>
      </c>
      <c r="P324" s="870">
        <v>0</v>
      </c>
      <c r="Q324" s="870">
        <v>0</v>
      </c>
      <c r="R324" s="870">
        <v>0</v>
      </c>
      <c r="S324" s="870">
        <v>0</v>
      </c>
      <c r="AI324" s="870"/>
      <c r="AJ324" s="870"/>
    </row>
    <row r="325" spans="1:45" s="475" customFormat="1" hidden="1" x14ac:dyDescent="0.2">
      <c r="A325" s="864" t="s">
        <v>1181</v>
      </c>
      <c r="B325" s="864" t="s">
        <v>1181</v>
      </c>
      <c r="C325" s="475" t="s">
        <v>1726</v>
      </c>
      <c r="D325" s="478" t="s">
        <v>1672</v>
      </c>
      <c r="E325" s="870">
        <v>0</v>
      </c>
      <c r="F325" s="870">
        <v>0</v>
      </c>
      <c r="G325" s="870">
        <v>0</v>
      </c>
      <c r="H325" s="870">
        <v>0</v>
      </c>
      <c r="I325" s="870">
        <v>0</v>
      </c>
      <c r="J325" s="870">
        <v>0</v>
      </c>
      <c r="K325" s="870">
        <v>0</v>
      </c>
      <c r="L325" s="870">
        <v>0</v>
      </c>
      <c r="M325" s="870">
        <v>0</v>
      </c>
      <c r="N325" s="870">
        <v>0</v>
      </c>
      <c r="O325" s="870">
        <v>0</v>
      </c>
      <c r="P325" s="870">
        <v>0</v>
      </c>
      <c r="Q325" s="870">
        <v>0</v>
      </c>
      <c r="R325" s="870">
        <v>0</v>
      </c>
      <c r="S325" s="870">
        <v>0</v>
      </c>
      <c r="AI325" s="870"/>
      <c r="AJ325" s="870"/>
    </row>
    <row r="326" spans="1:45" s="475" customFormat="1" hidden="1" x14ac:dyDescent="0.2">
      <c r="A326" s="864" t="s">
        <v>1181</v>
      </c>
      <c r="B326" s="864" t="s">
        <v>1175</v>
      </c>
      <c r="C326" s="475" t="s">
        <v>1727</v>
      </c>
      <c r="D326" s="867" t="s">
        <v>1674</v>
      </c>
      <c r="E326" s="870">
        <v>0</v>
      </c>
      <c r="F326" s="870">
        <v>0</v>
      </c>
      <c r="G326" s="870">
        <v>0</v>
      </c>
      <c r="H326" s="870">
        <v>0</v>
      </c>
      <c r="I326" s="870">
        <v>0</v>
      </c>
      <c r="J326" s="870">
        <v>0</v>
      </c>
      <c r="K326" s="870">
        <v>0</v>
      </c>
      <c r="L326" s="870">
        <v>0</v>
      </c>
      <c r="M326" s="870">
        <v>0</v>
      </c>
      <c r="N326" s="870">
        <v>0</v>
      </c>
      <c r="O326" s="870">
        <v>0</v>
      </c>
      <c r="P326" s="870">
        <v>0</v>
      </c>
      <c r="Q326" s="870">
        <v>0</v>
      </c>
      <c r="R326" s="870">
        <v>0</v>
      </c>
      <c r="S326" s="870">
        <v>0</v>
      </c>
      <c r="AI326" s="870"/>
      <c r="AJ326" s="870"/>
    </row>
    <row r="327" spans="1:45" s="486" customFormat="1" ht="20.100000000000001" hidden="1" customHeight="1" x14ac:dyDescent="0.2">
      <c r="A327" s="871" t="s">
        <v>1181</v>
      </c>
      <c r="B327" s="893" t="s">
        <v>1181</v>
      </c>
      <c r="C327" s="486" t="s">
        <v>1728</v>
      </c>
      <c r="D327" s="894" t="s">
        <v>1676</v>
      </c>
      <c r="E327" s="895">
        <v>0</v>
      </c>
      <c r="F327" s="895">
        <v>0</v>
      </c>
      <c r="G327" s="895">
        <v>0</v>
      </c>
      <c r="H327" s="895">
        <v>0</v>
      </c>
      <c r="I327" s="895">
        <v>0</v>
      </c>
      <c r="J327" s="895">
        <v>0</v>
      </c>
      <c r="K327" s="895">
        <v>0</v>
      </c>
      <c r="L327" s="895">
        <v>0</v>
      </c>
      <c r="M327" s="895">
        <v>0</v>
      </c>
      <c r="N327" s="895">
        <v>0</v>
      </c>
      <c r="O327" s="895">
        <v>0</v>
      </c>
      <c r="P327" s="895">
        <v>0</v>
      </c>
      <c r="Q327" s="895">
        <v>0</v>
      </c>
      <c r="R327" s="895">
        <v>0</v>
      </c>
      <c r="S327" s="895">
        <v>0</v>
      </c>
      <c r="AI327" s="895"/>
      <c r="AJ327" s="895"/>
    </row>
    <row r="328" spans="1:45" s="475" customFormat="1" ht="20.100000000000001" hidden="1" customHeight="1" x14ac:dyDescent="0.2">
      <c r="A328" s="883" t="s">
        <v>1181</v>
      </c>
      <c r="B328" s="883" t="s">
        <v>1181</v>
      </c>
      <c r="C328" s="884" t="s">
        <v>1729</v>
      </c>
      <c r="D328" s="885" t="s">
        <v>1678</v>
      </c>
      <c r="E328" s="886">
        <v>0</v>
      </c>
      <c r="F328" s="886">
        <v>0</v>
      </c>
      <c r="G328" s="886">
        <v>0</v>
      </c>
      <c r="H328" s="886">
        <v>0</v>
      </c>
      <c r="I328" s="886">
        <v>0</v>
      </c>
      <c r="J328" s="886">
        <v>0</v>
      </c>
      <c r="K328" s="886">
        <v>0</v>
      </c>
      <c r="L328" s="886">
        <v>0</v>
      </c>
      <c r="M328" s="886">
        <v>0</v>
      </c>
      <c r="N328" s="886">
        <v>0</v>
      </c>
      <c r="O328" s="886">
        <v>0</v>
      </c>
      <c r="P328" s="886">
        <v>0</v>
      </c>
      <c r="Q328" s="886">
        <v>0</v>
      </c>
      <c r="R328" s="886">
        <v>0</v>
      </c>
      <c r="S328" s="886">
        <v>0</v>
      </c>
      <c r="T328" s="887"/>
      <c r="U328" s="884"/>
      <c r="V328" s="884"/>
      <c r="W328" s="887"/>
      <c r="X328" s="888"/>
      <c r="Y328" s="888"/>
      <c r="Z328" s="888"/>
      <c r="AA328" s="888"/>
      <c r="AB328" s="888"/>
      <c r="AC328" s="888"/>
      <c r="AD328" s="888"/>
      <c r="AE328" s="888"/>
      <c r="AF328" s="888"/>
      <c r="AG328" s="888"/>
      <c r="AH328" s="888"/>
      <c r="AI328" s="886"/>
      <c r="AJ328" s="886"/>
      <c r="AK328" s="487"/>
      <c r="AL328" s="487"/>
      <c r="AM328" s="487"/>
      <c r="AN328" s="487"/>
      <c r="AS328" s="487"/>
    </row>
    <row r="329" spans="1:45" s="475" customFormat="1" hidden="1" x14ac:dyDescent="0.2">
      <c r="A329" s="864" t="s">
        <v>1181</v>
      </c>
      <c r="B329" s="864" t="s">
        <v>1181</v>
      </c>
      <c r="C329" s="475" t="s">
        <v>1730</v>
      </c>
      <c r="D329" s="889" t="s">
        <v>1680</v>
      </c>
      <c r="E329" s="870">
        <v>0</v>
      </c>
      <c r="F329" s="870">
        <v>0</v>
      </c>
      <c r="G329" s="870">
        <v>0</v>
      </c>
      <c r="H329" s="870">
        <v>0</v>
      </c>
      <c r="I329" s="870">
        <v>0</v>
      </c>
      <c r="J329" s="870">
        <v>0</v>
      </c>
      <c r="K329" s="870">
        <v>0</v>
      </c>
      <c r="L329" s="870">
        <v>0</v>
      </c>
      <c r="M329" s="870">
        <v>0</v>
      </c>
      <c r="N329" s="870">
        <v>0</v>
      </c>
      <c r="O329" s="870">
        <v>0</v>
      </c>
      <c r="P329" s="870">
        <v>0</v>
      </c>
      <c r="Q329" s="870">
        <v>0</v>
      </c>
      <c r="R329" s="870">
        <v>0</v>
      </c>
      <c r="S329" s="870">
        <v>0</v>
      </c>
      <c r="T329" s="488"/>
      <c r="W329" s="488"/>
      <c r="X329" s="487"/>
      <c r="Y329" s="487"/>
      <c r="Z329" s="487"/>
      <c r="AA329" s="487"/>
      <c r="AB329" s="487"/>
      <c r="AC329" s="487"/>
      <c r="AD329" s="487"/>
      <c r="AE329" s="487"/>
      <c r="AF329" s="487"/>
      <c r="AG329" s="487"/>
      <c r="AH329" s="487"/>
      <c r="AI329" s="870"/>
      <c r="AJ329" s="870"/>
      <c r="AK329" s="487"/>
      <c r="AL329" s="487"/>
      <c r="AM329" s="487"/>
      <c r="AN329" s="487"/>
      <c r="AS329" s="487"/>
    </row>
    <row r="330" spans="1:45" s="475" customFormat="1" hidden="1" x14ac:dyDescent="0.2">
      <c r="A330" s="864" t="s">
        <v>1181</v>
      </c>
      <c r="B330" s="864" t="s">
        <v>1181</v>
      </c>
      <c r="C330" s="475" t="s">
        <v>1731</v>
      </c>
      <c r="D330" s="478" t="s">
        <v>1682</v>
      </c>
      <c r="E330" s="870">
        <v>0</v>
      </c>
      <c r="F330" s="870">
        <v>0</v>
      </c>
      <c r="G330" s="870">
        <v>0</v>
      </c>
      <c r="H330" s="870">
        <v>0</v>
      </c>
      <c r="I330" s="870">
        <v>0</v>
      </c>
      <c r="J330" s="870">
        <v>0</v>
      </c>
      <c r="K330" s="870">
        <v>0</v>
      </c>
      <c r="L330" s="870">
        <v>0</v>
      </c>
      <c r="M330" s="870">
        <v>0</v>
      </c>
      <c r="N330" s="870">
        <v>0</v>
      </c>
      <c r="O330" s="870">
        <v>0</v>
      </c>
      <c r="P330" s="870">
        <v>0</v>
      </c>
      <c r="Q330" s="870">
        <v>0</v>
      </c>
      <c r="R330" s="870">
        <v>0</v>
      </c>
      <c r="S330" s="870">
        <v>0</v>
      </c>
      <c r="T330" s="488"/>
      <c r="W330" s="488"/>
      <c r="X330" s="487"/>
      <c r="Y330" s="487"/>
      <c r="Z330" s="487"/>
      <c r="AA330" s="487"/>
      <c r="AB330" s="487"/>
      <c r="AC330" s="487"/>
      <c r="AD330" s="487"/>
      <c r="AE330" s="487"/>
      <c r="AF330" s="487"/>
      <c r="AG330" s="487"/>
      <c r="AH330" s="487"/>
      <c r="AI330" s="870"/>
      <c r="AJ330" s="870"/>
      <c r="AK330" s="487"/>
      <c r="AL330" s="487"/>
      <c r="AM330" s="487"/>
      <c r="AN330" s="487"/>
      <c r="AS330" s="487"/>
    </row>
    <row r="331" spans="1:45" s="475" customFormat="1" hidden="1" x14ac:dyDescent="0.2">
      <c r="A331" s="864" t="s">
        <v>1181</v>
      </c>
      <c r="B331" s="864" t="s">
        <v>1181</v>
      </c>
      <c r="C331" s="475" t="s">
        <v>1732</v>
      </c>
      <c r="D331" s="478" t="s">
        <v>1684</v>
      </c>
      <c r="E331" s="870">
        <v>0</v>
      </c>
      <c r="F331" s="870">
        <v>0</v>
      </c>
      <c r="G331" s="870">
        <v>0</v>
      </c>
      <c r="H331" s="870">
        <v>0</v>
      </c>
      <c r="I331" s="870">
        <v>0</v>
      </c>
      <c r="J331" s="870">
        <v>0</v>
      </c>
      <c r="K331" s="870">
        <v>0</v>
      </c>
      <c r="L331" s="870">
        <v>0</v>
      </c>
      <c r="M331" s="870">
        <v>0</v>
      </c>
      <c r="N331" s="870">
        <v>0</v>
      </c>
      <c r="O331" s="870">
        <v>0</v>
      </c>
      <c r="P331" s="870">
        <v>0</v>
      </c>
      <c r="Q331" s="870">
        <v>0</v>
      </c>
      <c r="R331" s="870">
        <v>0</v>
      </c>
      <c r="S331" s="870">
        <v>0</v>
      </c>
      <c r="T331" s="488"/>
      <c r="W331" s="488"/>
      <c r="X331" s="487"/>
      <c r="Y331" s="487"/>
      <c r="Z331" s="487"/>
      <c r="AA331" s="487"/>
      <c r="AB331" s="487"/>
      <c r="AC331" s="487"/>
      <c r="AD331" s="487"/>
      <c r="AE331" s="487"/>
      <c r="AF331" s="487"/>
      <c r="AG331" s="487"/>
      <c r="AH331" s="487"/>
      <c r="AI331" s="870"/>
      <c r="AJ331" s="870"/>
      <c r="AK331" s="487"/>
      <c r="AL331" s="487"/>
      <c r="AM331" s="487"/>
      <c r="AN331" s="487"/>
      <c r="AS331" s="487"/>
    </row>
    <row r="332" spans="1:45" s="475" customFormat="1" hidden="1" x14ac:dyDescent="0.2">
      <c r="A332" s="864" t="s">
        <v>1181</v>
      </c>
      <c r="B332" s="864" t="s">
        <v>1175</v>
      </c>
      <c r="C332" s="475" t="s">
        <v>1733</v>
      </c>
      <c r="D332" s="478" t="s">
        <v>1686</v>
      </c>
      <c r="E332" s="870">
        <v>0</v>
      </c>
      <c r="F332" s="870">
        <v>0</v>
      </c>
      <c r="G332" s="870">
        <v>0</v>
      </c>
      <c r="H332" s="870">
        <v>0</v>
      </c>
      <c r="I332" s="870">
        <v>0</v>
      </c>
      <c r="J332" s="870">
        <v>0</v>
      </c>
      <c r="K332" s="870">
        <v>0</v>
      </c>
      <c r="L332" s="870">
        <v>0</v>
      </c>
      <c r="M332" s="870">
        <v>0</v>
      </c>
      <c r="N332" s="870">
        <v>0</v>
      </c>
      <c r="O332" s="870">
        <v>0</v>
      </c>
      <c r="P332" s="870">
        <v>0</v>
      </c>
      <c r="Q332" s="870">
        <v>0</v>
      </c>
      <c r="R332" s="870">
        <v>0</v>
      </c>
      <c r="S332" s="870">
        <v>0</v>
      </c>
      <c r="T332" s="488"/>
      <c r="W332" s="488"/>
      <c r="X332" s="487"/>
      <c r="Y332" s="487"/>
      <c r="Z332" s="487"/>
      <c r="AA332" s="487"/>
      <c r="AB332" s="487"/>
      <c r="AC332" s="487"/>
      <c r="AD332" s="487"/>
      <c r="AE332" s="487"/>
      <c r="AF332" s="487"/>
      <c r="AG332" s="487"/>
      <c r="AH332" s="487"/>
      <c r="AI332" s="870"/>
      <c r="AJ332" s="870"/>
      <c r="AK332" s="487"/>
      <c r="AL332" s="487"/>
      <c r="AM332" s="487"/>
      <c r="AN332" s="487"/>
      <c r="AS332" s="487"/>
    </row>
    <row r="333" spans="1:45" s="475" customFormat="1" hidden="1" x14ac:dyDescent="0.2">
      <c r="A333" s="864" t="s">
        <v>1181</v>
      </c>
      <c r="B333" s="864" t="s">
        <v>1181</v>
      </c>
      <c r="C333" s="475" t="s">
        <v>1734</v>
      </c>
      <c r="D333" s="478" t="s">
        <v>1688</v>
      </c>
      <c r="E333" s="870">
        <v>0</v>
      </c>
      <c r="F333" s="870">
        <v>0</v>
      </c>
      <c r="G333" s="870">
        <v>0</v>
      </c>
      <c r="H333" s="870">
        <v>0</v>
      </c>
      <c r="I333" s="870">
        <v>0</v>
      </c>
      <c r="J333" s="870">
        <v>0</v>
      </c>
      <c r="K333" s="870">
        <v>0</v>
      </c>
      <c r="L333" s="870">
        <v>0</v>
      </c>
      <c r="M333" s="870">
        <v>0</v>
      </c>
      <c r="N333" s="870">
        <v>0</v>
      </c>
      <c r="O333" s="870">
        <v>0</v>
      </c>
      <c r="P333" s="870">
        <v>0</v>
      </c>
      <c r="Q333" s="870">
        <v>0</v>
      </c>
      <c r="R333" s="870">
        <v>0</v>
      </c>
      <c r="S333" s="870">
        <v>0</v>
      </c>
      <c r="T333" s="488"/>
      <c r="W333" s="488"/>
      <c r="X333" s="487"/>
      <c r="Y333" s="487"/>
      <c r="Z333" s="487"/>
      <c r="AA333" s="487"/>
      <c r="AB333" s="487"/>
      <c r="AC333" s="487"/>
      <c r="AD333" s="487"/>
      <c r="AE333" s="487"/>
      <c r="AF333" s="487"/>
      <c r="AG333" s="487"/>
      <c r="AH333" s="487"/>
      <c r="AI333" s="870"/>
      <c r="AJ333" s="870"/>
      <c r="AK333" s="487"/>
      <c r="AL333" s="487"/>
      <c r="AM333" s="487"/>
      <c r="AN333" s="487"/>
      <c r="AS333" s="487"/>
    </row>
    <row r="334" spans="1:45" s="475" customFormat="1" hidden="1" x14ac:dyDescent="0.2">
      <c r="A334" s="864" t="s">
        <v>1181</v>
      </c>
      <c r="B334" s="864" t="s">
        <v>1181</v>
      </c>
      <c r="C334" s="475" t="s">
        <v>1735</v>
      </c>
      <c r="D334" s="867" t="s">
        <v>1690</v>
      </c>
      <c r="E334" s="870">
        <v>0</v>
      </c>
      <c r="F334" s="870">
        <v>0</v>
      </c>
      <c r="G334" s="870">
        <v>0</v>
      </c>
      <c r="H334" s="870">
        <v>0</v>
      </c>
      <c r="I334" s="870">
        <v>0</v>
      </c>
      <c r="J334" s="870">
        <v>0</v>
      </c>
      <c r="K334" s="870">
        <v>0</v>
      </c>
      <c r="L334" s="870">
        <v>0</v>
      </c>
      <c r="M334" s="870">
        <v>0</v>
      </c>
      <c r="N334" s="870">
        <v>0</v>
      </c>
      <c r="O334" s="870">
        <v>0</v>
      </c>
      <c r="P334" s="870">
        <v>0</v>
      </c>
      <c r="Q334" s="870">
        <v>0</v>
      </c>
      <c r="R334" s="870">
        <v>0</v>
      </c>
      <c r="S334" s="870">
        <v>0</v>
      </c>
      <c r="T334" s="488"/>
      <c r="W334" s="488"/>
      <c r="X334" s="487"/>
      <c r="Y334" s="487"/>
      <c r="Z334" s="487"/>
      <c r="AA334" s="487"/>
      <c r="AB334" s="487"/>
      <c r="AC334" s="487"/>
      <c r="AD334" s="487"/>
      <c r="AE334" s="487"/>
      <c r="AF334" s="487"/>
      <c r="AG334" s="487"/>
      <c r="AH334" s="487"/>
      <c r="AI334" s="870"/>
      <c r="AJ334" s="870"/>
      <c r="AK334" s="487"/>
      <c r="AL334" s="487"/>
      <c r="AM334" s="487"/>
      <c r="AN334" s="487"/>
      <c r="AS334" s="487"/>
    </row>
    <row r="335" spans="1:45" s="475" customFormat="1" x14ac:dyDescent="0.2">
      <c r="A335" s="864" t="s">
        <v>1046</v>
      </c>
      <c r="B335" s="864" t="s">
        <v>1175</v>
      </c>
      <c r="C335" s="475" t="s">
        <v>1736</v>
      </c>
      <c r="D335" s="867" t="s">
        <v>1692</v>
      </c>
      <c r="E335" s="870">
        <v>-9.418139</v>
      </c>
      <c r="F335" s="870">
        <v>3.6545169999999998</v>
      </c>
      <c r="G335" s="870">
        <v>3.3865080000000001</v>
      </c>
      <c r="H335" s="870">
        <v>4.5158779999999998</v>
      </c>
      <c r="I335" s="870">
        <v>3.0185740000000001</v>
      </c>
      <c r="J335" s="870">
        <v>5.3902530000000004</v>
      </c>
      <c r="K335" s="870">
        <v>3.579923</v>
      </c>
      <c r="L335" s="870">
        <v>-23.109006000000001</v>
      </c>
      <c r="M335" s="870">
        <v>-2.1593580000000001</v>
      </c>
      <c r="N335" s="870">
        <v>-1.9401250000000001</v>
      </c>
      <c r="O335" s="870">
        <v>-0.35062399999999999</v>
      </c>
      <c r="P335" s="870">
        <v>-0.17404800000000001</v>
      </c>
      <c r="Q335" s="870">
        <v>0.74080599999999996</v>
      </c>
      <c r="R335" s="870">
        <v>1.7330589999999999</v>
      </c>
      <c r="S335" s="870">
        <v>-1.6195900000000001</v>
      </c>
      <c r="T335" s="488"/>
      <c r="W335" s="488"/>
      <c r="X335" s="487"/>
      <c r="Y335" s="487"/>
      <c r="Z335" s="487"/>
      <c r="AA335" s="487"/>
      <c r="AB335" s="487"/>
      <c r="AC335" s="487"/>
      <c r="AD335" s="487"/>
      <c r="AE335" s="487"/>
      <c r="AF335" s="487"/>
      <c r="AG335" s="487"/>
      <c r="AH335" s="487"/>
      <c r="AI335" s="870"/>
      <c r="AJ335" s="870"/>
      <c r="AK335" s="487"/>
      <c r="AL335" s="487"/>
      <c r="AM335" s="487"/>
      <c r="AN335" s="487"/>
      <c r="AS335" s="487"/>
    </row>
    <row r="336" spans="1:45" s="475" customFormat="1" hidden="1" x14ac:dyDescent="0.2">
      <c r="A336" s="864" t="s">
        <v>1181</v>
      </c>
      <c r="B336" s="864" t="s">
        <v>1181</v>
      </c>
      <c r="C336" s="475" t="s">
        <v>1737</v>
      </c>
      <c r="D336" s="478" t="s">
        <v>1694</v>
      </c>
      <c r="E336" s="870">
        <v>0</v>
      </c>
      <c r="F336" s="870">
        <v>0</v>
      </c>
      <c r="G336" s="870">
        <v>0</v>
      </c>
      <c r="H336" s="870">
        <v>0</v>
      </c>
      <c r="I336" s="870">
        <v>0</v>
      </c>
      <c r="J336" s="870">
        <v>0</v>
      </c>
      <c r="K336" s="870">
        <v>0</v>
      </c>
      <c r="L336" s="870">
        <v>0</v>
      </c>
      <c r="M336" s="870">
        <v>0</v>
      </c>
      <c r="N336" s="870">
        <v>0</v>
      </c>
      <c r="O336" s="870">
        <v>0</v>
      </c>
      <c r="P336" s="870">
        <v>0</v>
      </c>
      <c r="Q336" s="870">
        <v>0</v>
      </c>
      <c r="R336" s="870">
        <v>0</v>
      </c>
      <c r="S336" s="870">
        <v>0</v>
      </c>
      <c r="T336" s="488"/>
      <c r="W336" s="488"/>
      <c r="X336" s="487"/>
      <c r="Y336" s="487"/>
      <c r="Z336" s="487"/>
      <c r="AA336" s="487"/>
      <c r="AB336" s="487"/>
      <c r="AC336" s="487"/>
      <c r="AD336" s="487"/>
      <c r="AE336" s="487"/>
      <c r="AF336" s="487"/>
      <c r="AG336" s="487"/>
      <c r="AH336" s="487"/>
      <c r="AI336" s="870"/>
      <c r="AJ336" s="870"/>
      <c r="AK336" s="487"/>
      <c r="AL336" s="487"/>
      <c r="AM336" s="487"/>
      <c r="AN336" s="487"/>
      <c r="AS336" s="487"/>
    </row>
    <row r="337" spans="1:48" s="475" customFormat="1" x14ac:dyDescent="0.2">
      <c r="A337" s="864" t="s">
        <v>1046</v>
      </c>
      <c r="B337" s="864" t="s">
        <v>1181</v>
      </c>
      <c r="C337" s="475" t="s">
        <v>1738</v>
      </c>
      <c r="D337" s="867" t="s">
        <v>1739</v>
      </c>
      <c r="E337" s="870">
        <v>-9.418139</v>
      </c>
      <c r="F337" s="870">
        <v>3.6545169999999998</v>
      </c>
      <c r="G337" s="870">
        <v>3.3865080000000001</v>
      </c>
      <c r="H337" s="870">
        <v>4.5158779999999998</v>
      </c>
      <c r="I337" s="870">
        <v>3.0185740000000001</v>
      </c>
      <c r="J337" s="870">
        <v>5.3902530000000004</v>
      </c>
      <c r="K337" s="870">
        <v>3.579923</v>
      </c>
      <c r="L337" s="870">
        <v>-23.109006000000001</v>
      </c>
      <c r="M337" s="870">
        <v>-2.1593580000000001</v>
      </c>
      <c r="N337" s="870">
        <v>-1.9401250000000001</v>
      </c>
      <c r="O337" s="870">
        <v>-0.35062399999999999</v>
      </c>
      <c r="P337" s="870">
        <v>-0.17404800000000001</v>
      </c>
      <c r="Q337" s="870">
        <v>0.74080599999999996</v>
      </c>
      <c r="R337" s="870">
        <v>1.7330589999999999</v>
      </c>
      <c r="S337" s="870">
        <v>-1.6195900000000001</v>
      </c>
      <c r="T337" s="488"/>
      <c r="W337" s="488"/>
      <c r="X337" s="487"/>
      <c r="Y337" s="487"/>
      <c r="Z337" s="487"/>
      <c r="AA337" s="487"/>
      <c r="AB337" s="487"/>
      <c r="AC337" s="487"/>
      <c r="AD337" s="487"/>
      <c r="AE337" s="487"/>
      <c r="AF337" s="487"/>
      <c r="AG337" s="487"/>
      <c r="AH337" s="487"/>
      <c r="AI337" s="870"/>
      <c r="AJ337" s="870"/>
      <c r="AK337" s="487"/>
      <c r="AL337" s="487"/>
      <c r="AM337" s="487"/>
      <c r="AN337" s="487"/>
      <c r="AS337" s="487"/>
      <c r="AV337" s="487"/>
    </row>
    <row r="338" spans="1:48" s="475" customFormat="1" x14ac:dyDescent="0.2">
      <c r="A338" s="864" t="s">
        <v>1046</v>
      </c>
      <c r="B338" s="864" t="s">
        <v>1175</v>
      </c>
      <c r="C338" s="475" t="s">
        <v>1740</v>
      </c>
      <c r="D338" s="867" t="s">
        <v>1741</v>
      </c>
      <c r="E338" s="870">
        <v>2.0853950000000001</v>
      </c>
      <c r="F338" s="870">
        <v>1.6206</v>
      </c>
      <c r="G338" s="870">
        <v>-1.2047080000000001</v>
      </c>
      <c r="H338" s="870">
        <v>3.9749000000000256E-2</v>
      </c>
      <c r="I338" s="870">
        <v>-0.62843099999999996</v>
      </c>
      <c r="J338" s="870">
        <v>-2.7242999999999999</v>
      </c>
      <c r="K338" s="870">
        <v>-2.9593419999999999</v>
      </c>
      <c r="L338" s="870">
        <v>8.244116</v>
      </c>
      <c r="M338" s="870">
        <v>-2.3449900000000001</v>
      </c>
      <c r="N338" s="870">
        <v>2.7382439999999999</v>
      </c>
      <c r="O338" s="870">
        <v>-3.4900769999999999</v>
      </c>
      <c r="P338" s="870">
        <v>-2.7156340000000001</v>
      </c>
      <c r="Q338" s="870">
        <v>-2.7293510000000003</v>
      </c>
      <c r="R338" s="870">
        <v>-1.0582</v>
      </c>
      <c r="S338" s="870">
        <v>-3.9928059999999999</v>
      </c>
      <c r="T338" s="488"/>
      <c r="W338" s="488"/>
      <c r="X338" s="487"/>
      <c r="Y338" s="487"/>
      <c r="Z338" s="487"/>
      <c r="AA338" s="487"/>
      <c r="AB338" s="487"/>
      <c r="AC338" s="487"/>
      <c r="AD338" s="487"/>
      <c r="AE338" s="487"/>
      <c r="AF338" s="487"/>
      <c r="AG338" s="487"/>
      <c r="AH338" s="487"/>
      <c r="AI338" s="870"/>
      <c r="AJ338" s="870"/>
      <c r="AK338" s="487"/>
      <c r="AL338" s="487"/>
      <c r="AM338" s="487"/>
      <c r="AN338" s="487"/>
      <c r="AS338" s="487"/>
      <c r="AV338" s="487"/>
    </row>
    <row r="339" spans="1:48" s="475" customFormat="1" hidden="1" x14ac:dyDescent="0.2">
      <c r="A339" s="864" t="s">
        <v>1181</v>
      </c>
      <c r="B339" s="864" t="s">
        <v>1175</v>
      </c>
      <c r="C339" s="475" t="s">
        <v>1742</v>
      </c>
      <c r="D339" s="867" t="s">
        <v>1663</v>
      </c>
      <c r="E339" s="870">
        <v>0</v>
      </c>
      <c r="F339" s="870">
        <v>0</v>
      </c>
      <c r="G339" s="870">
        <v>0</v>
      </c>
      <c r="H339" s="870">
        <v>0</v>
      </c>
      <c r="I339" s="870">
        <v>0</v>
      </c>
      <c r="J339" s="870">
        <v>0</v>
      </c>
      <c r="K339" s="870">
        <v>0</v>
      </c>
      <c r="L339" s="870">
        <v>0</v>
      </c>
      <c r="M339" s="870">
        <v>0</v>
      </c>
      <c r="N339" s="870">
        <v>0</v>
      </c>
      <c r="O339" s="870">
        <v>0</v>
      </c>
      <c r="P339" s="870">
        <v>0</v>
      </c>
      <c r="Q339" s="870">
        <v>0</v>
      </c>
      <c r="R339" s="870">
        <v>0</v>
      </c>
      <c r="S339" s="870">
        <v>0</v>
      </c>
      <c r="T339" s="488"/>
      <c r="W339" s="488"/>
      <c r="X339" s="487"/>
      <c r="Y339" s="487"/>
      <c r="Z339" s="487"/>
      <c r="AA339" s="487"/>
      <c r="AB339" s="487"/>
      <c r="AC339" s="487"/>
      <c r="AD339" s="487"/>
      <c r="AE339" s="487"/>
      <c r="AF339" s="487"/>
      <c r="AG339" s="487"/>
      <c r="AH339" s="487"/>
      <c r="AI339" s="870"/>
      <c r="AJ339" s="870"/>
      <c r="AK339" s="487"/>
      <c r="AL339" s="487"/>
      <c r="AM339" s="487"/>
      <c r="AN339" s="487"/>
      <c r="AS339" s="487"/>
      <c r="AV339" s="487"/>
    </row>
    <row r="340" spans="1:48" s="475" customFormat="1" hidden="1" x14ac:dyDescent="0.2">
      <c r="A340" s="864" t="s">
        <v>1181</v>
      </c>
      <c r="B340" s="864" t="s">
        <v>1175</v>
      </c>
      <c r="C340" s="475" t="s">
        <v>1743</v>
      </c>
      <c r="D340" s="867" t="s">
        <v>1665</v>
      </c>
      <c r="E340" s="870">
        <v>0</v>
      </c>
      <c r="F340" s="870">
        <v>0</v>
      </c>
      <c r="G340" s="870">
        <v>0</v>
      </c>
      <c r="H340" s="870">
        <v>0</v>
      </c>
      <c r="I340" s="870">
        <v>0</v>
      </c>
      <c r="J340" s="870">
        <v>0</v>
      </c>
      <c r="K340" s="870">
        <v>0</v>
      </c>
      <c r="L340" s="870">
        <v>0</v>
      </c>
      <c r="M340" s="870">
        <v>0</v>
      </c>
      <c r="N340" s="870">
        <v>0</v>
      </c>
      <c r="O340" s="870">
        <v>0</v>
      </c>
      <c r="P340" s="870">
        <v>0</v>
      </c>
      <c r="Q340" s="870">
        <v>0</v>
      </c>
      <c r="R340" s="870">
        <v>0</v>
      </c>
      <c r="S340" s="870">
        <v>0</v>
      </c>
      <c r="T340" s="488"/>
      <c r="W340" s="488"/>
      <c r="X340" s="487"/>
      <c r="Y340" s="487"/>
      <c r="Z340" s="487"/>
      <c r="AA340" s="487"/>
      <c r="AB340" s="487"/>
      <c r="AC340" s="487"/>
      <c r="AD340" s="487"/>
      <c r="AE340" s="487"/>
      <c r="AF340" s="487"/>
      <c r="AG340" s="487"/>
      <c r="AH340" s="487"/>
      <c r="AI340" s="870"/>
      <c r="AJ340" s="870"/>
      <c r="AK340" s="487"/>
      <c r="AL340" s="487"/>
      <c r="AM340" s="487"/>
      <c r="AN340" s="487"/>
      <c r="AS340" s="487"/>
      <c r="AV340" s="487"/>
    </row>
    <row r="341" spans="1:48" s="475" customFormat="1" x14ac:dyDescent="0.2">
      <c r="A341" s="864" t="s">
        <v>1046</v>
      </c>
      <c r="B341" s="864" t="s">
        <v>1175</v>
      </c>
      <c r="C341" s="475" t="s">
        <v>1744</v>
      </c>
      <c r="D341" s="867" t="s">
        <v>898</v>
      </c>
      <c r="E341" s="870">
        <v>2.0853950000000001</v>
      </c>
      <c r="F341" s="870">
        <v>0.50356600000000007</v>
      </c>
      <c r="G341" s="870">
        <v>-8.767400000000003E-2</v>
      </c>
      <c r="H341" s="870">
        <v>-1.3459409999999998</v>
      </c>
      <c r="I341" s="870">
        <v>-0.76573399999999991</v>
      </c>
      <c r="J341" s="870">
        <v>-1.8930369999999999</v>
      </c>
      <c r="K341" s="870">
        <v>-2.6488290000000001</v>
      </c>
      <c r="L341" s="870">
        <v>7.7777130000000003</v>
      </c>
      <c r="M341" s="870">
        <v>-2.3064930000000001</v>
      </c>
      <c r="N341" s="870">
        <v>2.545007</v>
      </c>
      <c r="O341" s="870">
        <v>-2.487717</v>
      </c>
      <c r="P341" s="870">
        <v>-2.7156340000000001</v>
      </c>
      <c r="Q341" s="870">
        <v>-2.7293510000000003</v>
      </c>
      <c r="R341" s="870">
        <v>-2.79331</v>
      </c>
      <c r="S341" s="870">
        <v>-2.7369590000000001</v>
      </c>
      <c r="T341" s="488"/>
      <c r="W341" s="488"/>
      <c r="X341" s="487"/>
      <c r="Y341" s="487"/>
      <c r="Z341" s="487"/>
      <c r="AA341" s="487"/>
      <c r="AB341" s="487"/>
      <c r="AC341" s="487"/>
      <c r="AD341" s="487"/>
      <c r="AE341" s="487"/>
      <c r="AF341" s="487"/>
      <c r="AG341" s="487"/>
      <c r="AH341" s="487"/>
      <c r="AI341" s="870"/>
      <c r="AJ341" s="870"/>
      <c r="AK341" s="487"/>
      <c r="AL341" s="487"/>
      <c r="AM341" s="487"/>
      <c r="AN341" s="487"/>
      <c r="AS341" s="487"/>
      <c r="AV341" s="487"/>
    </row>
    <row r="342" spans="1:48" s="475" customFormat="1" hidden="1" x14ac:dyDescent="0.2">
      <c r="A342" s="864" t="s">
        <v>1181</v>
      </c>
      <c r="B342" s="864" t="s">
        <v>1175</v>
      </c>
      <c r="C342" s="475" t="s">
        <v>1745</v>
      </c>
      <c r="D342" s="478" t="s">
        <v>1668</v>
      </c>
      <c r="E342" s="870">
        <v>0</v>
      </c>
      <c r="F342" s="870">
        <v>0</v>
      </c>
      <c r="G342" s="870">
        <v>0</v>
      </c>
      <c r="H342" s="870">
        <v>0</v>
      </c>
      <c r="I342" s="870">
        <v>0</v>
      </c>
      <c r="J342" s="870">
        <v>0</v>
      </c>
      <c r="K342" s="870">
        <v>0</v>
      </c>
      <c r="L342" s="870">
        <v>0</v>
      </c>
      <c r="M342" s="870">
        <v>0</v>
      </c>
      <c r="N342" s="870">
        <v>0</v>
      </c>
      <c r="O342" s="870">
        <v>0</v>
      </c>
      <c r="P342" s="870">
        <v>0</v>
      </c>
      <c r="Q342" s="870">
        <v>0</v>
      </c>
      <c r="R342" s="870">
        <v>0</v>
      </c>
      <c r="S342" s="870">
        <v>0</v>
      </c>
      <c r="T342" s="488"/>
      <c r="W342" s="488"/>
      <c r="X342" s="487"/>
      <c r="Y342" s="487"/>
      <c r="Z342" s="487"/>
      <c r="AA342" s="487"/>
      <c r="AB342" s="487"/>
      <c r="AC342" s="487"/>
      <c r="AD342" s="487"/>
      <c r="AE342" s="487"/>
      <c r="AF342" s="487"/>
      <c r="AG342" s="487"/>
      <c r="AH342" s="487"/>
      <c r="AI342" s="870"/>
      <c r="AJ342" s="870"/>
      <c r="AK342" s="487"/>
      <c r="AL342" s="487"/>
      <c r="AM342" s="487"/>
      <c r="AN342" s="487"/>
      <c r="AS342" s="487"/>
      <c r="AV342" s="487"/>
    </row>
    <row r="343" spans="1:48" s="475" customFormat="1" hidden="1" x14ac:dyDescent="0.2">
      <c r="A343" s="864" t="s">
        <v>1181</v>
      </c>
      <c r="B343" s="864" t="s">
        <v>1181</v>
      </c>
      <c r="C343" s="475" t="s">
        <v>1746</v>
      </c>
      <c r="D343" s="867" t="s">
        <v>1670</v>
      </c>
      <c r="E343" s="870">
        <v>0</v>
      </c>
      <c r="F343" s="870">
        <v>0</v>
      </c>
      <c r="G343" s="870">
        <v>0</v>
      </c>
      <c r="H343" s="870">
        <v>0</v>
      </c>
      <c r="I343" s="870">
        <v>0</v>
      </c>
      <c r="J343" s="870">
        <v>0</v>
      </c>
      <c r="K343" s="870">
        <v>0</v>
      </c>
      <c r="L343" s="870">
        <v>0</v>
      </c>
      <c r="M343" s="870">
        <v>0</v>
      </c>
      <c r="N343" s="870">
        <v>0</v>
      </c>
      <c r="O343" s="870">
        <v>0</v>
      </c>
      <c r="P343" s="870">
        <v>0</v>
      </c>
      <c r="Q343" s="870">
        <v>0</v>
      </c>
      <c r="R343" s="870">
        <v>0</v>
      </c>
      <c r="S343" s="870">
        <v>0</v>
      </c>
      <c r="T343" s="488"/>
      <c r="W343" s="488"/>
      <c r="X343" s="487"/>
      <c r="Y343" s="487"/>
      <c r="Z343" s="487"/>
      <c r="AA343" s="487"/>
      <c r="AB343" s="487"/>
      <c r="AC343" s="487"/>
      <c r="AD343" s="487"/>
      <c r="AE343" s="487"/>
      <c r="AF343" s="487"/>
      <c r="AG343" s="487"/>
      <c r="AH343" s="487"/>
      <c r="AI343" s="870"/>
      <c r="AJ343" s="870"/>
      <c r="AK343" s="487"/>
      <c r="AL343" s="487"/>
      <c r="AM343" s="487"/>
      <c r="AN343" s="487"/>
      <c r="AS343" s="487"/>
      <c r="AV343" s="487"/>
    </row>
    <row r="344" spans="1:48" s="475" customFormat="1" hidden="1" x14ac:dyDescent="0.2">
      <c r="A344" s="864" t="s">
        <v>1181</v>
      </c>
      <c r="B344" s="864" t="s">
        <v>1181</v>
      </c>
      <c r="C344" s="475" t="s">
        <v>1747</v>
      </c>
      <c r="D344" s="867" t="s">
        <v>1672</v>
      </c>
      <c r="E344" s="870">
        <v>0</v>
      </c>
      <c r="F344" s="870">
        <v>0</v>
      </c>
      <c r="G344" s="870">
        <v>0</v>
      </c>
      <c r="H344" s="870">
        <v>0</v>
      </c>
      <c r="I344" s="870">
        <v>0</v>
      </c>
      <c r="J344" s="870">
        <v>0</v>
      </c>
      <c r="K344" s="870">
        <v>0</v>
      </c>
      <c r="L344" s="870">
        <v>0</v>
      </c>
      <c r="M344" s="870">
        <v>0</v>
      </c>
      <c r="N344" s="870">
        <v>0</v>
      </c>
      <c r="O344" s="870">
        <v>0</v>
      </c>
      <c r="P344" s="870">
        <v>0</v>
      </c>
      <c r="Q344" s="870">
        <v>0</v>
      </c>
      <c r="R344" s="870">
        <v>0</v>
      </c>
      <c r="S344" s="870">
        <v>0</v>
      </c>
      <c r="T344" s="488"/>
      <c r="W344" s="488"/>
      <c r="X344" s="487"/>
      <c r="Y344" s="487"/>
      <c r="Z344" s="487"/>
      <c r="AA344" s="487"/>
      <c r="AB344" s="487"/>
      <c r="AC344" s="487"/>
      <c r="AD344" s="487"/>
      <c r="AE344" s="487"/>
      <c r="AF344" s="487"/>
      <c r="AG344" s="487"/>
      <c r="AH344" s="487"/>
      <c r="AI344" s="870"/>
      <c r="AJ344" s="870"/>
      <c r="AK344" s="487"/>
      <c r="AL344" s="487"/>
      <c r="AM344" s="487"/>
      <c r="AN344" s="487"/>
      <c r="AS344" s="487"/>
      <c r="AV344" s="487"/>
    </row>
    <row r="345" spans="1:48" s="475" customFormat="1" hidden="1" x14ac:dyDescent="0.2">
      <c r="A345" s="864" t="s">
        <v>1181</v>
      </c>
      <c r="B345" s="864" t="s">
        <v>1175</v>
      </c>
      <c r="C345" s="475" t="s">
        <v>1748</v>
      </c>
      <c r="D345" s="478" t="s">
        <v>1674</v>
      </c>
      <c r="E345" s="870">
        <v>0</v>
      </c>
      <c r="F345" s="870">
        <v>0</v>
      </c>
      <c r="G345" s="870">
        <v>0</v>
      </c>
      <c r="H345" s="870">
        <v>0</v>
      </c>
      <c r="I345" s="870">
        <v>0</v>
      </c>
      <c r="J345" s="870">
        <v>0</v>
      </c>
      <c r="K345" s="870">
        <v>0</v>
      </c>
      <c r="L345" s="870">
        <v>0</v>
      </c>
      <c r="M345" s="870">
        <v>0</v>
      </c>
      <c r="N345" s="870">
        <v>0</v>
      </c>
      <c r="O345" s="870">
        <v>0</v>
      </c>
      <c r="P345" s="870">
        <v>0</v>
      </c>
      <c r="Q345" s="870">
        <v>0</v>
      </c>
      <c r="R345" s="870">
        <v>0</v>
      </c>
      <c r="S345" s="870">
        <v>0</v>
      </c>
      <c r="T345" s="488"/>
      <c r="W345" s="488"/>
      <c r="X345" s="487"/>
      <c r="Y345" s="487"/>
      <c r="Z345" s="487"/>
      <c r="AA345" s="487"/>
      <c r="AB345" s="487"/>
      <c r="AC345" s="487"/>
      <c r="AD345" s="487"/>
      <c r="AE345" s="487"/>
      <c r="AF345" s="487"/>
      <c r="AG345" s="487"/>
      <c r="AH345" s="487"/>
      <c r="AI345" s="870"/>
      <c r="AJ345" s="870"/>
      <c r="AK345" s="487"/>
      <c r="AL345" s="487"/>
      <c r="AM345" s="487"/>
      <c r="AN345" s="487"/>
      <c r="AS345" s="487"/>
      <c r="AV345" s="487"/>
    </row>
    <row r="346" spans="1:48" s="475" customFormat="1" hidden="1" x14ac:dyDescent="0.2">
      <c r="A346" s="864" t="s">
        <v>1181</v>
      </c>
      <c r="B346" s="864" t="s">
        <v>1181</v>
      </c>
      <c r="C346" s="475" t="s">
        <v>1749</v>
      </c>
      <c r="D346" s="867" t="s">
        <v>1676</v>
      </c>
      <c r="E346" s="870">
        <v>0</v>
      </c>
      <c r="F346" s="870">
        <v>0</v>
      </c>
      <c r="G346" s="870">
        <v>0</v>
      </c>
      <c r="H346" s="870">
        <v>0</v>
      </c>
      <c r="I346" s="870">
        <v>0</v>
      </c>
      <c r="J346" s="870">
        <v>0</v>
      </c>
      <c r="K346" s="870">
        <v>0</v>
      </c>
      <c r="L346" s="870">
        <v>0</v>
      </c>
      <c r="M346" s="870">
        <v>0</v>
      </c>
      <c r="N346" s="870">
        <v>0</v>
      </c>
      <c r="O346" s="870">
        <v>0</v>
      </c>
      <c r="P346" s="870">
        <v>0</v>
      </c>
      <c r="Q346" s="870">
        <v>0</v>
      </c>
      <c r="R346" s="870">
        <v>0</v>
      </c>
      <c r="S346" s="870">
        <v>0</v>
      </c>
      <c r="T346" s="488"/>
      <c r="W346" s="488"/>
      <c r="X346" s="487"/>
      <c r="Y346" s="487"/>
      <c r="Z346" s="487"/>
      <c r="AA346" s="487"/>
      <c r="AB346" s="487"/>
      <c r="AC346" s="487"/>
      <c r="AD346" s="487"/>
      <c r="AE346" s="487"/>
      <c r="AF346" s="487"/>
      <c r="AG346" s="487"/>
      <c r="AH346" s="487"/>
      <c r="AI346" s="870"/>
      <c r="AJ346" s="870"/>
      <c r="AK346" s="487"/>
      <c r="AL346" s="487"/>
      <c r="AM346" s="487"/>
      <c r="AN346" s="487"/>
      <c r="AS346" s="487"/>
      <c r="AV346" s="487"/>
    </row>
    <row r="347" spans="1:48" s="475" customFormat="1" hidden="1" x14ac:dyDescent="0.2">
      <c r="A347" s="864" t="s">
        <v>1181</v>
      </c>
      <c r="B347" s="864" t="s">
        <v>1181</v>
      </c>
      <c r="C347" s="475" t="s">
        <v>1750</v>
      </c>
      <c r="D347" s="867" t="s">
        <v>1678</v>
      </c>
      <c r="E347" s="870">
        <v>0</v>
      </c>
      <c r="F347" s="870">
        <v>0</v>
      </c>
      <c r="G347" s="870">
        <v>0</v>
      </c>
      <c r="H347" s="870">
        <v>0</v>
      </c>
      <c r="I347" s="870">
        <v>0</v>
      </c>
      <c r="J347" s="870">
        <v>0</v>
      </c>
      <c r="K347" s="870">
        <v>0</v>
      </c>
      <c r="L347" s="870">
        <v>0</v>
      </c>
      <c r="M347" s="870">
        <v>0</v>
      </c>
      <c r="N347" s="870">
        <v>0</v>
      </c>
      <c r="O347" s="870">
        <v>0</v>
      </c>
      <c r="P347" s="870">
        <v>0</v>
      </c>
      <c r="Q347" s="870">
        <v>0</v>
      </c>
      <c r="R347" s="870">
        <v>0</v>
      </c>
      <c r="S347" s="870">
        <v>0</v>
      </c>
      <c r="T347" s="488"/>
      <c r="W347" s="488"/>
      <c r="X347" s="487"/>
      <c r="Y347" s="487"/>
      <c r="Z347" s="487"/>
      <c r="AA347" s="487"/>
      <c r="AB347" s="487"/>
      <c r="AC347" s="487"/>
      <c r="AD347" s="487"/>
      <c r="AE347" s="487"/>
      <c r="AF347" s="487"/>
      <c r="AG347" s="487"/>
      <c r="AH347" s="487"/>
      <c r="AI347" s="870"/>
      <c r="AJ347" s="870"/>
      <c r="AK347" s="487"/>
      <c r="AL347" s="487"/>
      <c r="AM347" s="487"/>
      <c r="AN347" s="487"/>
      <c r="AS347" s="487"/>
      <c r="AV347" s="487"/>
    </row>
    <row r="348" spans="1:48" s="475" customFormat="1" hidden="1" x14ac:dyDescent="0.2">
      <c r="A348" s="864" t="s">
        <v>1181</v>
      </c>
      <c r="B348" s="864" t="s">
        <v>1181</v>
      </c>
      <c r="C348" s="475" t="s">
        <v>1751</v>
      </c>
      <c r="D348" s="889" t="s">
        <v>1680</v>
      </c>
      <c r="E348" s="870">
        <v>0</v>
      </c>
      <c r="F348" s="870">
        <v>0</v>
      </c>
      <c r="G348" s="870">
        <v>0</v>
      </c>
      <c r="H348" s="870">
        <v>0</v>
      </c>
      <c r="I348" s="870">
        <v>0</v>
      </c>
      <c r="J348" s="870">
        <v>0</v>
      </c>
      <c r="K348" s="870">
        <v>0</v>
      </c>
      <c r="L348" s="870">
        <v>0</v>
      </c>
      <c r="M348" s="870">
        <v>0</v>
      </c>
      <c r="N348" s="870">
        <v>0</v>
      </c>
      <c r="O348" s="870">
        <v>0</v>
      </c>
      <c r="P348" s="870">
        <v>0</v>
      </c>
      <c r="Q348" s="870">
        <v>0</v>
      </c>
      <c r="R348" s="870">
        <v>0</v>
      </c>
      <c r="S348" s="870">
        <v>0</v>
      </c>
      <c r="T348" s="488"/>
      <c r="W348" s="488"/>
      <c r="X348" s="487"/>
      <c r="Y348" s="487"/>
      <c r="Z348" s="487"/>
      <c r="AA348" s="487"/>
      <c r="AB348" s="487"/>
      <c r="AC348" s="487"/>
      <c r="AD348" s="487"/>
      <c r="AE348" s="487"/>
      <c r="AF348" s="487"/>
      <c r="AG348" s="487"/>
      <c r="AH348" s="487"/>
      <c r="AI348" s="870"/>
      <c r="AJ348" s="870"/>
      <c r="AK348" s="487"/>
      <c r="AL348" s="487"/>
      <c r="AM348" s="487"/>
      <c r="AN348" s="487"/>
      <c r="AS348" s="487"/>
      <c r="AV348" s="487"/>
    </row>
    <row r="349" spans="1:48" s="475" customFormat="1" hidden="1" x14ac:dyDescent="0.2">
      <c r="A349" s="864" t="s">
        <v>1181</v>
      </c>
      <c r="B349" s="864" t="s">
        <v>1181</v>
      </c>
      <c r="C349" s="475" t="s">
        <v>1752</v>
      </c>
      <c r="D349" s="478" t="s">
        <v>1682</v>
      </c>
      <c r="E349" s="870">
        <v>0</v>
      </c>
      <c r="F349" s="870">
        <v>0</v>
      </c>
      <c r="G349" s="870">
        <v>0</v>
      </c>
      <c r="H349" s="870">
        <v>0</v>
      </c>
      <c r="I349" s="870">
        <v>0</v>
      </c>
      <c r="J349" s="870">
        <v>0</v>
      </c>
      <c r="K349" s="870">
        <v>0</v>
      </c>
      <c r="L349" s="870">
        <v>0</v>
      </c>
      <c r="M349" s="870">
        <v>0</v>
      </c>
      <c r="N349" s="870">
        <v>0</v>
      </c>
      <c r="O349" s="870">
        <v>0</v>
      </c>
      <c r="P349" s="870">
        <v>0</v>
      </c>
      <c r="Q349" s="870">
        <v>0</v>
      </c>
      <c r="R349" s="870">
        <v>0</v>
      </c>
      <c r="S349" s="870">
        <v>0</v>
      </c>
      <c r="T349" s="488"/>
      <c r="W349" s="488"/>
      <c r="X349" s="487"/>
      <c r="Y349" s="487"/>
      <c r="Z349" s="487"/>
      <c r="AA349" s="487"/>
      <c r="AB349" s="487"/>
      <c r="AC349" s="487"/>
      <c r="AD349" s="487"/>
      <c r="AE349" s="487"/>
      <c r="AF349" s="487"/>
      <c r="AG349" s="487"/>
      <c r="AH349" s="487"/>
      <c r="AI349" s="870"/>
      <c r="AJ349" s="870"/>
      <c r="AK349" s="487"/>
      <c r="AL349" s="487"/>
      <c r="AM349" s="487"/>
      <c r="AN349" s="487"/>
      <c r="AS349" s="487"/>
      <c r="AV349" s="487"/>
    </row>
    <row r="350" spans="1:48" s="475" customFormat="1" hidden="1" x14ac:dyDescent="0.2">
      <c r="A350" s="864" t="s">
        <v>1181</v>
      </c>
      <c r="B350" s="864" t="s">
        <v>1181</v>
      </c>
      <c r="C350" s="475" t="s">
        <v>1753</v>
      </c>
      <c r="D350" s="478" t="s">
        <v>1684</v>
      </c>
      <c r="E350" s="870">
        <v>0</v>
      </c>
      <c r="F350" s="870">
        <v>0</v>
      </c>
      <c r="G350" s="870">
        <v>0</v>
      </c>
      <c r="H350" s="870">
        <v>0</v>
      </c>
      <c r="I350" s="870">
        <v>0</v>
      </c>
      <c r="J350" s="870">
        <v>0</v>
      </c>
      <c r="K350" s="870">
        <v>0</v>
      </c>
      <c r="L350" s="870">
        <v>0</v>
      </c>
      <c r="M350" s="870">
        <v>0</v>
      </c>
      <c r="N350" s="870">
        <v>0</v>
      </c>
      <c r="O350" s="870">
        <v>0</v>
      </c>
      <c r="P350" s="870">
        <v>0</v>
      </c>
      <c r="Q350" s="870">
        <v>0</v>
      </c>
      <c r="R350" s="870">
        <v>0</v>
      </c>
      <c r="S350" s="870">
        <v>0</v>
      </c>
      <c r="T350" s="488"/>
      <c r="W350" s="488"/>
      <c r="X350" s="487"/>
      <c r="Y350" s="487"/>
      <c r="Z350" s="487"/>
      <c r="AA350" s="487"/>
      <c r="AB350" s="487"/>
      <c r="AC350" s="487"/>
      <c r="AD350" s="487"/>
      <c r="AE350" s="487"/>
      <c r="AF350" s="487"/>
      <c r="AG350" s="487"/>
      <c r="AH350" s="487"/>
      <c r="AI350" s="870"/>
      <c r="AJ350" s="870"/>
      <c r="AK350" s="487"/>
      <c r="AL350" s="487"/>
      <c r="AM350" s="487"/>
      <c r="AN350" s="487"/>
      <c r="AS350" s="487"/>
      <c r="AV350" s="487"/>
    </row>
    <row r="351" spans="1:48" s="475" customFormat="1" hidden="1" x14ac:dyDescent="0.2">
      <c r="A351" s="864" t="s">
        <v>1181</v>
      </c>
      <c r="B351" s="864" t="s">
        <v>1175</v>
      </c>
      <c r="C351" s="475" t="s">
        <v>1754</v>
      </c>
      <c r="D351" s="478" t="s">
        <v>1686</v>
      </c>
      <c r="E351" s="870">
        <v>0</v>
      </c>
      <c r="F351" s="870">
        <v>0</v>
      </c>
      <c r="G351" s="870">
        <v>0</v>
      </c>
      <c r="H351" s="870">
        <v>0</v>
      </c>
      <c r="I351" s="870">
        <v>0</v>
      </c>
      <c r="J351" s="870">
        <v>0</v>
      </c>
      <c r="K351" s="870">
        <v>0</v>
      </c>
      <c r="L351" s="870">
        <v>0</v>
      </c>
      <c r="M351" s="870">
        <v>0</v>
      </c>
      <c r="N351" s="870">
        <v>0</v>
      </c>
      <c r="O351" s="870">
        <v>0</v>
      </c>
      <c r="P351" s="870">
        <v>0</v>
      </c>
      <c r="Q351" s="870">
        <v>0</v>
      </c>
      <c r="R351" s="870">
        <v>0</v>
      </c>
      <c r="S351" s="870">
        <v>0</v>
      </c>
      <c r="T351" s="488"/>
      <c r="W351" s="488"/>
      <c r="X351" s="487"/>
      <c r="Y351" s="487"/>
      <c r="Z351" s="487"/>
      <c r="AA351" s="487"/>
      <c r="AB351" s="487"/>
      <c r="AC351" s="487"/>
      <c r="AD351" s="487"/>
      <c r="AE351" s="487"/>
      <c r="AF351" s="487"/>
      <c r="AG351" s="487"/>
      <c r="AH351" s="487"/>
      <c r="AI351" s="870"/>
      <c r="AJ351" s="870"/>
      <c r="AK351" s="487"/>
      <c r="AL351" s="487"/>
      <c r="AM351" s="487"/>
      <c r="AN351" s="487"/>
      <c r="AS351" s="487"/>
      <c r="AV351" s="487"/>
    </row>
    <row r="352" spans="1:48" s="475" customFormat="1" hidden="1" x14ac:dyDescent="0.2">
      <c r="A352" s="864" t="s">
        <v>1181</v>
      </c>
      <c r="B352" s="864" t="s">
        <v>1181</v>
      </c>
      <c r="C352" s="475" t="s">
        <v>1755</v>
      </c>
      <c r="D352" s="478" t="s">
        <v>1688</v>
      </c>
      <c r="E352" s="870">
        <v>0</v>
      </c>
      <c r="F352" s="870">
        <v>0</v>
      </c>
      <c r="G352" s="870">
        <v>0</v>
      </c>
      <c r="H352" s="870">
        <v>0</v>
      </c>
      <c r="I352" s="870">
        <v>0</v>
      </c>
      <c r="J352" s="870">
        <v>0</v>
      </c>
      <c r="K352" s="870">
        <v>0</v>
      </c>
      <c r="L352" s="870">
        <v>0</v>
      </c>
      <c r="M352" s="870">
        <v>0</v>
      </c>
      <c r="N352" s="870">
        <v>0</v>
      </c>
      <c r="O352" s="870">
        <v>0</v>
      </c>
      <c r="P352" s="870">
        <v>0</v>
      </c>
      <c r="Q352" s="870">
        <v>0</v>
      </c>
      <c r="R352" s="870">
        <v>0</v>
      </c>
      <c r="S352" s="870">
        <v>0</v>
      </c>
      <c r="T352" s="488"/>
      <c r="W352" s="488"/>
      <c r="X352" s="487"/>
      <c r="Y352" s="487"/>
      <c r="Z352" s="487"/>
      <c r="AA352" s="487"/>
      <c r="AB352" s="487"/>
      <c r="AC352" s="487"/>
      <c r="AD352" s="487"/>
      <c r="AE352" s="487"/>
      <c r="AF352" s="487"/>
      <c r="AG352" s="487"/>
      <c r="AH352" s="487"/>
      <c r="AI352" s="870"/>
      <c r="AJ352" s="870"/>
      <c r="AK352" s="487"/>
      <c r="AL352" s="487"/>
      <c r="AM352" s="487"/>
      <c r="AN352" s="487"/>
      <c r="AS352" s="487"/>
      <c r="AV352" s="487"/>
    </row>
    <row r="353" spans="1:48" s="475" customFormat="1" hidden="1" x14ac:dyDescent="0.2">
      <c r="A353" s="864" t="s">
        <v>1181</v>
      </c>
      <c r="B353" s="864" t="s">
        <v>1181</v>
      </c>
      <c r="C353" s="475" t="s">
        <v>1756</v>
      </c>
      <c r="D353" s="867" t="s">
        <v>1690</v>
      </c>
      <c r="E353" s="870">
        <v>0</v>
      </c>
      <c r="F353" s="870">
        <v>0</v>
      </c>
      <c r="G353" s="870">
        <v>0</v>
      </c>
      <c r="H353" s="870">
        <v>0</v>
      </c>
      <c r="I353" s="870">
        <v>0</v>
      </c>
      <c r="J353" s="870">
        <v>0</v>
      </c>
      <c r="K353" s="870">
        <v>0</v>
      </c>
      <c r="L353" s="870">
        <v>0</v>
      </c>
      <c r="M353" s="870">
        <v>0</v>
      </c>
      <c r="N353" s="870">
        <v>0</v>
      </c>
      <c r="O353" s="870">
        <v>0</v>
      </c>
      <c r="P353" s="870">
        <v>0</v>
      </c>
      <c r="Q353" s="870">
        <v>0</v>
      </c>
      <c r="R353" s="870">
        <v>0</v>
      </c>
      <c r="S353" s="870">
        <v>0</v>
      </c>
      <c r="T353" s="488"/>
      <c r="W353" s="488"/>
      <c r="X353" s="487"/>
      <c r="Y353" s="487"/>
      <c r="Z353" s="487"/>
      <c r="AA353" s="487"/>
      <c r="AB353" s="487"/>
      <c r="AC353" s="487"/>
      <c r="AD353" s="487"/>
      <c r="AE353" s="487"/>
      <c r="AF353" s="487"/>
      <c r="AG353" s="487"/>
      <c r="AH353" s="487"/>
      <c r="AI353" s="870"/>
      <c r="AJ353" s="870"/>
      <c r="AK353" s="487"/>
      <c r="AL353" s="487"/>
      <c r="AM353" s="487"/>
      <c r="AN353" s="487"/>
      <c r="AS353" s="487"/>
      <c r="AV353" s="487"/>
    </row>
    <row r="354" spans="1:48" s="475" customFormat="1" x14ac:dyDescent="0.2">
      <c r="A354" s="864" t="s">
        <v>1046</v>
      </c>
      <c r="B354" s="864" t="s">
        <v>1175</v>
      </c>
      <c r="C354" s="475" t="s">
        <v>1757</v>
      </c>
      <c r="D354" s="867" t="s">
        <v>1692</v>
      </c>
      <c r="E354" s="870">
        <v>0</v>
      </c>
      <c r="F354" s="870">
        <v>1.1170340000000001</v>
      </c>
      <c r="G354" s="870">
        <v>-1.1170340000000001</v>
      </c>
      <c r="H354" s="870">
        <v>1.3856900000000001</v>
      </c>
      <c r="I354" s="870">
        <v>0.13730300000000001</v>
      </c>
      <c r="J354" s="870">
        <v>-0.83126299999999997</v>
      </c>
      <c r="K354" s="870">
        <v>-0.31051299999999998</v>
      </c>
      <c r="L354" s="870">
        <v>0.46640300000000001</v>
      </c>
      <c r="M354" s="870">
        <v>-3.8497000000000003E-2</v>
      </c>
      <c r="N354" s="870">
        <v>0.19323699999999999</v>
      </c>
      <c r="O354" s="870">
        <v>-1.0023599999999999</v>
      </c>
      <c r="P354" s="870">
        <v>0</v>
      </c>
      <c r="Q354" s="870">
        <v>0</v>
      </c>
      <c r="R354" s="870">
        <v>1.7351099999999999</v>
      </c>
      <c r="S354" s="870">
        <v>-1.2558469999999999</v>
      </c>
      <c r="T354" s="488"/>
      <c r="W354" s="488"/>
      <c r="X354" s="487"/>
      <c r="Y354" s="487"/>
      <c r="Z354" s="487"/>
      <c r="AA354" s="487"/>
      <c r="AB354" s="487"/>
      <c r="AC354" s="487"/>
      <c r="AD354" s="487"/>
      <c r="AE354" s="487"/>
      <c r="AF354" s="487"/>
      <c r="AG354" s="487"/>
      <c r="AH354" s="487"/>
      <c r="AI354" s="870"/>
      <c r="AJ354" s="870"/>
      <c r="AK354" s="487"/>
      <c r="AL354" s="487"/>
      <c r="AM354" s="487"/>
      <c r="AN354" s="487"/>
      <c r="AS354" s="487"/>
      <c r="AV354" s="487"/>
    </row>
    <row r="355" spans="1:48" s="475" customFormat="1" hidden="1" x14ac:dyDescent="0.2">
      <c r="A355" s="864" t="s">
        <v>1181</v>
      </c>
      <c r="B355" s="864" t="s">
        <v>1181</v>
      </c>
      <c r="C355" s="475" t="s">
        <v>1758</v>
      </c>
      <c r="D355" s="478" t="s">
        <v>1694</v>
      </c>
      <c r="E355" s="870">
        <v>0</v>
      </c>
      <c r="F355" s="870">
        <v>0</v>
      </c>
      <c r="G355" s="870">
        <v>0</v>
      </c>
      <c r="H355" s="870">
        <v>0</v>
      </c>
      <c r="I355" s="870">
        <v>0</v>
      </c>
      <c r="J355" s="870">
        <v>0</v>
      </c>
      <c r="K355" s="870">
        <v>0</v>
      </c>
      <c r="L355" s="870">
        <v>0</v>
      </c>
      <c r="M355" s="870">
        <v>0</v>
      </c>
      <c r="N355" s="870">
        <v>0</v>
      </c>
      <c r="O355" s="870">
        <v>0</v>
      </c>
      <c r="P355" s="870">
        <v>0</v>
      </c>
      <c r="Q355" s="870">
        <v>0</v>
      </c>
      <c r="R355" s="870">
        <v>0</v>
      </c>
      <c r="S355" s="870">
        <v>0</v>
      </c>
      <c r="T355" s="488"/>
      <c r="W355" s="488"/>
      <c r="X355" s="487"/>
      <c r="Y355" s="487"/>
      <c r="Z355" s="487"/>
      <c r="AA355" s="487"/>
      <c r="AB355" s="487"/>
      <c r="AC355" s="487"/>
      <c r="AD355" s="487"/>
      <c r="AE355" s="487"/>
      <c r="AF355" s="487"/>
      <c r="AG355" s="487"/>
      <c r="AH355" s="487"/>
      <c r="AI355" s="870"/>
      <c r="AJ355" s="870"/>
      <c r="AK355" s="487"/>
      <c r="AL355" s="487"/>
      <c r="AM355" s="487"/>
      <c r="AN355" s="487"/>
      <c r="AS355" s="487"/>
      <c r="AV355" s="487"/>
    </row>
    <row r="356" spans="1:48" s="878" customFormat="1" ht="20.100000000000001" customHeight="1" x14ac:dyDescent="0.2">
      <c r="A356" s="875" t="s">
        <v>1046</v>
      </c>
      <c r="B356" s="875" t="s">
        <v>1181</v>
      </c>
      <c r="C356" s="878" t="s">
        <v>1759</v>
      </c>
      <c r="D356" s="482" t="s">
        <v>1739</v>
      </c>
      <c r="E356" s="895">
        <v>0</v>
      </c>
      <c r="F356" s="895">
        <v>1.1170340000000001</v>
      </c>
      <c r="G356" s="895">
        <v>-1.1170340000000001</v>
      </c>
      <c r="H356" s="895">
        <v>1.3856900000000001</v>
      </c>
      <c r="I356" s="895">
        <v>0.13730300000000001</v>
      </c>
      <c r="J356" s="895">
        <v>-0.83126299999999997</v>
      </c>
      <c r="K356" s="895">
        <v>-0.31051299999999998</v>
      </c>
      <c r="L356" s="895">
        <v>0.46640300000000001</v>
      </c>
      <c r="M356" s="895">
        <v>-3.8497000000000003E-2</v>
      </c>
      <c r="N356" s="895">
        <v>0.19323699999999999</v>
      </c>
      <c r="O356" s="895">
        <v>-1.0023599999999999</v>
      </c>
      <c r="P356" s="895">
        <v>0</v>
      </c>
      <c r="Q356" s="895">
        <v>0</v>
      </c>
      <c r="R356" s="895">
        <v>1.7351099999999999</v>
      </c>
      <c r="S356" s="895">
        <v>-1.2558469999999999</v>
      </c>
      <c r="T356" s="892"/>
      <c r="W356" s="892"/>
      <c r="X356" s="896"/>
      <c r="Y356" s="896"/>
      <c r="Z356" s="896"/>
      <c r="AA356" s="896"/>
      <c r="AB356" s="896"/>
      <c r="AC356" s="896"/>
      <c r="AD356" s="896"/>
      <c r="AE356" s="896"/>
      <c r="AF356" s="896"/>
      <c r="AG356" s="896"/>
      <c r="AH356" s="896"/>
      <c r="AI356" s="891"/>
      <c r="AJ356" s="891"/>
      <c r="AK356" s="896"/>
      <c r="AL356" s="896"/>
      <c r="AM356" s="896"/>
      <c r="AN356" s="896"/>
      <c r="AS356" s="896"/>
      <c r="AV356" s="896"/>
    </row>
    <row r="357" spans="1:48" s="475" customFormat="1" hidden="1" x14ac:dyDescent="0.2">
      <c r="E357" s="728"/>
      <c r="F357" s="728"/>
      <c r="G357" s="728"/>
      <c r="H357" s="728"/>
      <c r="I357" s="728"/>
      <c r="J357" s="728"/>
      <c r="K357" s="728"/>
      <c r="L357" s="728"/>
      <c r="M357" s="728"/>
      <c r="N357" s="728"/>
      <c r="O357" s="728"/>
      <c r="P357" s="728"/>
      <c r="Q357" s="728"/>
      <c r="R357" s="728"/>
      <c r="S357" s="728"/>
    </row>
    <row r="358" spans="1:48" s="475" customFormat="1" ht="20.100000000000001" customHeight="1" x14ac:dyDescent="0.2">
      <c r="A358" s="883" t="s">
        <v>1046</v>
      </c>
      <c r="B358" s="883" t="s">
        <v>1175</v>
      </c>
      <c r="C358" s="900">
        <v>0</v>
      </c>
      <c r="D358" s="897" t="s">
        <v>613</v>
      </c>
      <c r="E358" s="884">
        <v>0</v>
      </c>
      <c r="F358" s="884">
        <v>0</v>
      </c>
      <c r="G358" s="884">
        <v>0</v>
      </c>
      <c r="H358" s="884">
        <v>0</v>
      </c>
      <c r="I358" s="884">
        <v>0</v>
      </c>
      <c r="J358" s="884">
        <v>0</v>
      </c>
      <c r="K358" s="884">
        <v>0</v>
      </c>
      <c r="L358" s="884">
        <v>0</v>
      </c>
      <c r="M358" s="884">
        <v>0</v>
      </c>
      <c r="N358" s="884">
        <v>0</v>
      </c>
      <c r="O358" s="884">
        <v>0</v>
      </c>
      <c r="P358" s="884">
        <v>0</v>
      </c>
      <c r="Q358" s="884">
        <v>0</v>
      </c>
      <c r="R358" s="884">
        <v>0</v>
      </c>
      <c r="S358" s="884">
        <v>0</v>
      </c>
      <c r="AI358" s="884"/>
      <c r="AJ358" s="884"/>
    </row>
    <row r="359" spans="1:48" s="475" customFormat="1" x14ac:dyDescent="0.2">
      <c r="A359" s="864" t="s">
        <v>1046</v>
      </c>
      <c r="B359" s="864" t="s">
        <v>1175</v>
      </c>
      <c r="C359" s="901">
        <v>0</v>
      </c>
      <c r="D359" s="484" t="s">
        <v>614</v>
      </c>
      <c r="E359" s="474">
        <v>4.1882950000000108</v>
      </c>
      <c r="F359" s="474">
        <v>-19.209782999999987</v>
      </c>
      <c r="G359" s="474">
        <v>15.212997999999985</v>
      </c>
      <c r="H359" s="474">
        <v>19.701328999999987</v>
      </c>
      <c r="I359" s="474">
        <v>19.257818999999998</v>
      </c>
      <c r="J359" s="474">
        <v>18.515999000000008</v>
      </c>
      <c r="K359" s="474">
        <v>22.143563000000015</v>
      </c>
      <c r="L359" s="474">
        <v>16.780770999999987</v>
      </c>
      <c r="M359" s="474">
        <v>5.9219799999999907</v>
      </c>
      <c r="N359" s="474">
        <v>6.7398399999999867</v>
      </c>
      <c r="O359" s="474">
        <v>11.372685999999973</v>
      </c>
      <c r="P359" s="474">
        <v>12.130238999999989</v>
      </c>
      <c r="Q359" s="474">
        <v>14.000714000000002</v>
      </c>
      <c r="R359" s="474">
        <v>22.279477999999997</v>
      </c>
      <c r="S359" s="474">
        <v>15.691564999999997</v>
      </c>
      <c r="AI359" s="474"/>
      <c r="AJ359" s="474"/>
    </row>
    <row r="360" spans="1:48" s="475" customFormat="1" x14ac:dyDescent="0.2">
      <c r="A360" s="864" t="s">
        <v>1046</v>
      </c>
      <c r="B360" s="864" t="s">
        <v>1175</v>
      </c>
      <c r="C360" s="901">
        <v>0</v>
      </c>
      <c r="D360" s="484" t="s">
        <v>615</v>
      </c>
      <c r="E360" s="474">
        <v>4.116780000000011</v>
      </c>
      <c r="F360" s="474">
        <v>-19.900058999999988</v>
      </c>
      <c r="G360" s="474">
        <v>15.707830999999985</v>
      </c>
      <c r="H360" s="474">
        <v>20.214860999999988</v>
      </c>
      <c r="I360" s="474">
        <v>20.171326000000001</v>
      </c>
      <c r="J360" s="474">
        <v>19.320257000000005</v>
      </c>
      <c r="K360" s="474">
        <v>22.902564000000016</v>
      </c>
      <c r="L360" s="474">
        <v>18.008931999999987</v>
      </c>
      <c r="M360" s="474">
        <v>7.1346199999999911</v>
      </c>
      <c r="N360" s="474">
        <v>7.7286699999999868</v>
      </c>
      <c r="O360" s="474">
        <v>11.941277999999972</v>
      </c>
      <c r="P360" s="474">
        <v>12.68458499999999</v>
      </c>
      <c r="Q360" s="474">
        <v>14.588279000000002</v>
      </c>
      <c r="R360" s="474">
        <v>22.771438999999997</v>
      </c>
      <c r="S360" s="474">
        <v>16.215747999999998</v>
      </c>
      <c r="T360" s="474"/>
      <c r="U360" s="474"/>
      <c r="V360" s="474"/>
      <c r="W360" s="474"/>
      <c r="X360" s="474"/>
      <c r="Y360" s="474"/>
      <c r="Z360" s="474"/>
      <c r="AA360" s="474"/>
      <c r="AB360" s="474"/>
      <c r="AC360" s="474"/>
      <c r="AD360" s="474"/>
      <c r="AE360" s="474"/>
      <c r="AF360" s="474"/>
      <c r="AG360" s="474"/>
      <c r="AH360" s="474"/>
      <c r="AI360" s="474"/>
      <c r="AJ360" s="474"/>
    </row>
    <row r="361" spans="1:48" s="475" customFormat="1" x14ac:dyDescent="0.2">
      <c r="A361" s="864" t="s">
        <v>1046</v>
      </c>
      <c r="B361" s="864" t="s">
        <v>1175</v>
      </c>
      <c r="C361" s="901">
        <v>0</v>
      </c>
      <c r="D361" s="484" t="s">
        <v>1760</v>
      </c>
      <c r="E361" s="474">
        <v>-2.1236829999999891</v>
      </c>
      <c r="F361" s="474">
        <v>-30.739530999999985</v>
      </c>
      <c r="G361" s="474">
        <v>0.3369149999999852</v>
      </c>
      <c r="H361" s="474">
        <v>0.39969599999998806</v>
      </c>
      <c r="I361" s="474">
        <v>5.4018999999999977</v>
      </c>
      <c r="J361" s="474">
        <v>2.2868570000000084</v>
      </c>
      <c r="K361" s="474">
        <v>5.6577720000000156</v>
      </c>
      <c r="L361" s="474">
        <v>3.6756779999999871</v>
      </c>
      <c r="M361" s="474">
        <v>-1.377587000000009</v>
      </c>
      <c r="N361" s="474">
        <v>-0.43003800000001302</v>
      </c>
      <c r="O361" s="474">
        <v>5.9443059999999734</v>
      </c>
      <c r="P361" s="474">
        <v>5.1654299999999891</v>
      </c>
      <c r="Q361" s="474">
        <v>7.8224320000000018</v>
      </c>
      <c r="R361" s="474">
        <v>9.3515379999999979</v>
      </c>
      <c r="S361" s="474">
        <v>5.6162739999999971</v>
      </c>
      <c r="AI361" s="474"/>
      <c r="AJ361" s="474"/>
    </row>
    <row r="362" spans="1:48" s="943" customFormat="1" x14ac:dyDescent="0.2">
      <c r="A362" s="864" t="s">
        <v>1046</v>
      </c>
      <c r="B362" s="864" t="s">
        <v>1175</v>
      </c>
      <c r="C362" s="901">
        <v>0</v>
      </c>
      <c r="D362" s="941" t="s">
        <v>616</v>
      </c>
      <c r="E362" s="942">
        <v>-2.1236829999999891</v>
      </c>
      <c r="F362" s="942">
        <v>-30.739530999999985</v>
      </c>
      <c r="G362" s="942">
        <v>0.3369149999999852</v>
      </c>
      <c r="H362" s="942">
        <v>0.39969599999998806</v>
      </c>
      <c r="I362" s="942">
        <v>5.4018999999999977</v>
      </c>
      <c r="J362" s="942">
        <v>2.2868570000000084</v>
      </c>
      <c r="K362" s="942">
        <v>5.6577720000000156</v>
      </c>
      <c r="L362" s="942">
        <v>3.6756779999999871</v>
      </c>
      <c r="M362" s="942">
        <v>-1.377587000000009</v>
      </c>
      <c r="N362" s="942">
        <v>-0.43003800000001302</v>
      </c>
      <c r="O362" s="942">
        <v>5.9443059999999734</v>
      </c>
      <c r="P362" s="942">
        <v>5.1654299999999891</v>
      </c>
      <c r="Q362" s="942">
        <v>7.8224320000000018</v>
      </c>
      <c r="R362" s="942">
        <v>9.3515379999999979</v>
      </c>
      <c r="S362" s="942">
        <v>5.6162739999999971</v>
      </c>
      <c r="AI362" s="942"/>
      <c r="AJ362" s="942"/>
    </row>
    <row r="363" spans="1:48" s="475" customFormat="1" x14ac:dyDescent="0.2">
      <c r="A363" s="864" t="s">
        <v>1046</v>
      </c>
      <c r="B363" s="864" t="s">
        <v>1175</v>
      </c>
      <c r="C363" s="901">
        <v>0</v>
      </c>
      <c r="D363" s="484" t="s">
        <v>617</v>
      </c>
      <c r="E363" s="474">
        <v>-2.1951979999999893</v>
      </c>
      <c r="F363" s="474">
        <v>-31.429806999999986</v>
      </c>
      <c r="G363" s="474">
        <v>0.83174799999998528</v>
      </c>
      <c r="H363" s="474">
        <v>0.91322799999998816</v>
      </c>
      <c r="I363" s="474">
        <v>6.3154069999999978</v>
      </c>
      <c r="J363" s="474">
        <v>3.0911150000000083</v>
      </c>
      <c r="K363" s="474">
        <v>6.4167730000000152</v>
      </c>
      <c r="L363" s="474">
        <v>4.9038389999999872</v>
      </c>
      <c r="M363" s="474">
        <v>-0.16494700000000906</v>
      </c>
      <c r="N363" s="474">
        <v>0.55879199999998697</v>
      </c>
      <c r="O363" s="474">
        <v>6.5128979999999732</v>
      </c>
      <c r="P363" s="474">
        <v>5.7197759999999889</v>
      </c>
      <c r="Q363" s="474">
        <v>8.4099970000000024</v>
      </c>
      <c r="R363" s="474">
        <v>9.8434989999999978</v>
      </c>
      <c r="S363" s="474">
        <v>6.1404569999999969</v>
      </c>
      <c r="T363" s="474"/>
      <c r="U363" s="474"/>
      <c r="V363" s="474"/>
      <c r="W363" s="474"/>
      <c r="X363" s="474"/>
      <c r="Y363" s="474"/>
      <c r="Z363" s="474"/>
      <c r="AA363" s="474"/>
      <c r="AB363" s="474"/>
      <c r="AC363" s="474"/>
      <c r="AD363" s="474"/>
      <c r="AE363" s="474"/>
      <c r="AF363" s="474"/>
      <c r="AG363" s="474"/>
      <c r="AH363" s="474"/>
      <c r="AI363" s="474"/>
      <c r="AJ363" s="474"/>
    </row>
    <row r="364" spans="1:48" s="475" customFormat="1" x14ac:dyDescent="0.2">
      <c r="A364" s="864" t="s">
        <v>1046</v>
      </c>
      <c r="B364" s="864" t="s">
        <v>1175</v>
      </c>
      <c r="C364" s="901">
        <v>0</v>
      </c>
      <c r="D364" s="484" t="s">
        <v>1761</v>
      </c>
      <c r="E364" s="474">
        <v>-3.0077039999999897</v>
      </c>
      <c r="F364" s="474">
        <v>3.764704000000016</v>
      </c>
      <c r="G364" s="474">
        <v>3.1282019999999831</v>
      </c>
      <c r="H364" s="474">
        <v>-3.5985680000000135</v>
      </c>
      <c r="I364" s="474">
        <v>-3.0570590000000002</v>
      </c>
      <c r="J364" s="474">
        <v>0.90360800000000729</v>
      </c>
      <c r="K364" s="474">
        <v>3.527390000000012</v>
      </c>
      <c r="L364" s="474">
        <v>1.3090679999999866</v>
      </c>
      <c r="M364" s="474">
        <v>-2.6473750000000082</v>
      </c>
      <c r="N364" s="474">
        <v>-3.8259550000000133</v>
      </c>
      <c r="O364" s="474">
        <v>3.4153159999999736</v>
      </c>
      <c r="P364" s="474">
        <v>4.0516719999999884</v>
      </c>
      <c r="Q364" s="474">
        <v>7.4276700000000009</v>
      </c>
      <c r="R364" s="474">
        <v>6.4703799999999951</v>
      </c>
      <c r="S364" s="474">
        <v>0.27978799999999693</v>
      </c>
      <c r="T364" s="474"/>
      <c r="U364" s="474"/>
      <c r="V364" s="474"/>
      <c r="W364" s="474"/>
      <c r="X364" s="474"/>
      <c r="Y364" s="474"/>
      <c r="Z364" s="474"/>
      <c r="AA364" s="474"/>
      <c r="AB364" s="474"/>
      <c r="AC364" s="474"/>
      <c r="AD364" s="474"/>
      <c r="AE364" s="474"/>
      <c r="AF364" s="474"/>
      <c r="AG364" s="474"/>
      <c r="AH364" s="474"/>
      <c r="AI364" s="474"/>
      <c r="AJ364" s="474"/>
    </row>
    <row r="365" spans="1:48" s="475" customFormat="1" x14ac:dyDescent="0.2">
      <c r="A365" s="864" t="s">
        <v>1046</v>
      </c>
      <c r="B365" s="864" t="s">
        <v>1175</v>
      </c>
      <c r="C365" s="901">
        <v>0</v>
      </c>
      <c r="D365" s="484" t="s">
        <v>1762</v>
      </c>
      <c r="E365" s="474">
        <v>-72.481075999999987</v>
      </c>
      <c r="F365" s="474">
        <v>-117.72151699999999</v>
      </c>
      <c r="G365" s="474">
        <v>-87.580960000000005</v>
      </c>
      <c r="H365" s="474">
        <v>-101.189154</v>
      </c>
      <c r="I365" s="474">
        <v>-94.245845000000003</v>
      </c>
      <c r="J365" s="474">
        <v>-95.364317999999997</v>
      </c>
      <c r="K365" s="474">
        <v>-95.379880999999983</v>
      </c>
      <c r="L365" s="474">
        <v>-96.34479300000001</v>
      </c>
      <c r="M365" s="474">
        <v>-96.159345999999999</v>
      </c>
      <c r="N365" s="474">
        <v>-102.513007</v>
      </c>
      <c r="O365" s="474">
        <v>-91.531372000000019</v>
      </c>
      <c r="P365" s="474">
        <v>-103.39464800000002</v>
      </c>
      <c r="Q365" s="474">
        <v>-114.54256299999999</v>
      </c>
      <c r="R365" s="474">
        <v>-136.138395</v>
      </c>
      <c r="S365" s="474">
        <v>-133.00415100000001</v>
      </c>
      <c r="AI365" s="474"/>
      <c r="AJ365" s="474"/>
    </row>
    <row r="366" spans="1:48" s="475" customFormat="1" x14ac:dyDescent="0.2">
      <c r="A366" s="864" t="s">
        <v>1046</v>
      </c>
      <c r="B366" s="864" t="s">
        <v>1175</v>
      </c>
      <c r="C366" s="901">
        <v>0</v>
      </c>
      <c r="D366" s="484" t="s">
        <v>1763</v>
      </c>
      <c r="E366" s="474">
        <v>-53.322670000000002</v>
      </c>
      <c r="F366" s="474">
        <v>-54.885649000000001</v>
      </c>
      <c r="G366" s="474">
        <v>-58.591374000000009</v>
      </c>
      <c r="H366" s="474">
        <v>-61.829822000000007</v>
      </c>
      <c r="I366" s="474">
        <v>-62.789910999999996</v>
      </c>
      <c r="J366" s="474">
        <v>-62.208166999999996</v>
      </c>
      <c r="K366" s="474">
        <v>-62.885044999999998</v>
      </c>
      <c r="L366" s="474">
        <v>-65.615821000000011</v>
      </c>
      <c r="M366" s="474">
        <v>-67.700482999999991</v>
      </c>
      <c r="N366" s="474">
        <v>-70.016336999999993</v>
      </c>
      <c r="O366" s="474">
        <v>-66.798124000000001</v>
      </c>
      <c r="P366" s="474">
        <v>-68.765654000000012</v>
      </c>
      <c r="Q366" s="474">
        <v>-75.577585999999997</v>
      </c>
      <c r="R366" s="474">
        <v>-79.493919000000005</v>
      </c>
      <c r="S366" s="474">
        <v>-86.923572000000007</v>
      </c>
      <c r="T366" s="474"/>
      <c r="U366" s="474"/>
      <c r="V366" s="474"/>
      <c r="W366" s="474"/>
      <c r="X366" s="474"/>
      <c r="Y366" s="474"/>
      <c r="Z366" s="474"/>
      <c r="AA366" s="474"/>
      <c r="AB366" s="474"/>
      <c r="AC366" s="474"/>
      <c r="AD366" s="474"/>
      <c r="AE366" s="474"/>
      <c r="AF366" s="474"/>
      <c r="AG366" s="474"/>
      <c r="AH366" s="474"/>
      <c r="AI366" s="474"/>
      <c r="AJ366" s="474"/>
    </row>
    <row r="367" spans="1:48" s="486" customFormat="1" ht="20.100000000000001" customHeight="1" x14ac:dyDescent="0.2">
      <c r="A367" s="871" t="s">
        <v>1046</v>
      </c>
      <c r="B367" s="871" t="s">
        <v>1175</v>
      </c>
      <c r="C367" s="902">
        <v>0</v>
      </c>
      <c r="D367" s="485" t="s">
        <v>1764</v>
      </c>
      <c r="E367" s="476">
        <v>-6.3119779999999999</v>
      </c>
      <c r="F367" s="476">
        <v>-11.529748</v>
      </c>
      <c r="G367" s="476">
        <v>-14.876083</v>
      </c>
      <c r="H367" s="476">
        <v>-19.301632999999999</v>
      </c>
      <c r="I367" s="476">
        <v>-13.855919</v>
      </c>
      <c r="J367" s="476">
        <v>-16.229142</v>
      </c>
      <c r="K367" s="476">
        <v>-16.485790999999999</v>
      </c>
      <c r="L367" s="476">
        <v>-13.105093</v>
      </c>
      <c r="M367" s="476">
        <v>-7.2995669999999997</v>
      </c>
      <c r="N367" s="476">
        <v>-7.1698779999999998</v>
      </c>
      <c r="O367" s="476">
        <v>-5.4283799999999998</v>
      </c>
      <c r="P367" s="476">
        <v>-6.9648089999999998</v>
      </c>
      <c r="Q367" s="476">
        <v>-6.1782820000000003</v>
      </c>
      <c r="R367" s="476">
        <v>-12.92794</v>
      </c>
      <c r="S367" s="476">
        <v>-10.075291</v>
      </c>
      <c r="T367" s="476"/>
      <c r="U367" s="476"/>
      <c r="V367" s="476"/>
      <c r="W367" s="476"/>
      <c r="X367" s="476"/>
      <c r="Y367" s="476"/>
      <c r="Z367" s="476"/>
      <c r="AA367" s="476"/>
      <c r="AB367" s="476"/>
      <c r="AC367" s="476"/>
      <c r="AD367" s="476"/>
      <c r="AE367" s="476"/>
      <c r="AF367" s="476"/>
      <c r="AG367" s="476"/>
      <c r="AH367" s="476"/>
      <c r="AI367" s="476"/>
      <c r="AJ367" s="476"/>
    </row>
    <row r="368" spans="1:48" s="475" customFormat="1" ht="20.100000000000001" customHeight="1" x14ac:dyDescent="0.2">
      <c r="A368" s="864" t="s">
        <v>1046</v>
      </c>
      <c r="B368" s="864" t="s">
        <v>1175</v>
      </c>
      <c r="C368" s="901">
        <v>0</v>
      </c>
      <c r="D368" s="483" t="s">
        <v>618</v>
      </c>
      <c r="E368" s="898">
        <v>-0.94549199999998912</v>
      </c>
      <c r="F368" s="898">
        <v>0.54239800000001281</v>
      </c>
      <c r="G368" s="898">
        <v>0.27742399999998568</v>
      </c>
      <c r="H368" s="898">
        <v>0</v>
      </c>
      <c r="I368" s="898">
        <v>0</v>
      </c>
      <c r="J368" s="898">
        <v>0.92621200000001025</v>
      </c>
      <c r="K368" s="898">
        <v>0</v>
      </c>
      <c r="L368" s="898">
        <v>0</v>
      </c>
      <c r="M368" s="898">
        <v>-8.8817841970012523E-15</v>
      </c>
      <c r="N368" s="898">
        <v>-1.3322676295501878E-14</v>
      </c>
      <c r="O368" s="898">
        <v>-2.6645352591003757E-14</v>
      </c>
      <c r="P368" s="898">
        <v>0</v>
      </c>
      <c r="Q368" s="898">
        <v>-5.5329999999980117E-3</v>
      </c>
      <c r="R368" s="898">
        <v>0</v>
      </c>
      <c r="S368" s="898">
        <v>0</v>
      </c>
      <c r="T368" s="898"/>
      <c r="U368" s="898"/>
      <c r="V368" s="898"/>
      <c r="W368" s="898"/>
      <c r="X368" s="898"/>
      <c r="Y368" s="898"/>
      <c r="Z368" s="898"/>
      <c r="AA368" s="898"/>
      <c r="AB368" s="898"/>
      <c r="AC368" s="898"/>
      <c r="AD368" s="898"/>
      <c r="AE368" s="898"/>
      <c r="AF368" s="898"/>
      <c r="AG368" s="898"/>
      <c r="AH368" s="898"/>
      <c r="AI368" s="898"/>
      <c r="AJ368" s="898"/>
    </row>
    <row r="369" spans="1:96" s="475" customFormat="1" ht="12.75" customHeight="1" x14ac:dyDescent="0.2">
      <c r="A369" s="864" t="s">
        <v>1046</v>
      </c>
      <c r="B369" s="864" t="s">
        <v>1175</v>
      </c>
      <c r="C369" s="901">
        <v>0</v>
      </c>
      <c r="D369" s="480" t="s">
        <v>1765</v>
      </c>
      <c r="E369" s="474">
        <v>-1.4266365866433262E-14</v>
      </c>
      <c r="F369" s="474">
        <v>-0.85757400000002093</v>
      </c>
      <c r="G369" s="474">
        <v>0.16362200000001725</v>
      </c>
      <c r="H369" s="474">
        <v>1.8041124150158794E-14</v>
      </c>
      <c r="I369" s="474">
        <v>0</v>
      </c>
      <c r="J369" s="474">
        <v>-0.4262120000000087</v>
      </c>
      <c r="K369" s="474">
        <v>-2.5313084961453569E-14</v>
      </c>
      <c r="L369" s="474">
        <v>1.7763568394002505E-14</v>
      </c>
      <c r="M369" s="474">
        <v>8.8817841970012523E-15</v>
      </c>
      <c r="N369" s="474">
        <v>1.1990408665951691E-14</v>
      </c>
      <c r="O369" s="474">
        <v>3.4638958368304884E-14</v>
      </c>
      <c r="P369" s="474">
        <v>7.9936057773011271E-15</v>
      </c>
      <c r="Q369" s="474">
        <v>5.5329999999909063E-3</v>
      </c>
      <c r="R369" s="474">
        <v>-1.7763568394002505E-14</v>
      </c>
      <c r="S369" s="474">
        <v>8.8817841970012523E-15</v>
      </c>
      <c r="T369" s="474"/>
      <c r="AI369" s="474"/>
      <c r="AJ369" s="474"/>
      <c r="AM369" s="474"/>
      <c r="AU369" s="474"/>
      <c r="BD369" s="474"/>
      <c r="BL369" s="474"/>
      <c r="BT369" s="474"/>
      <c r="CB369" s="474"/>
      <c r="CJ369" s="474"/>
      <c r="CR369" s="474"/>
    </row>
    <row r="370" spans="1:96" s="475" customFormat="1" ht="12.75" customHeight="1" x14ac:dyDescent="0.2">
      <c r="A370" s="864" t="s">
        <v>1046</v>
      </c>
      <c r="B370" s="864" t="s">
        <v>1175</v>
      </c>
      <c r="C370" s="901">
        <v>0</v>
      </c>
      <c r="D370" s="480" t="s">
        <v>1766</v>
      </c>
      <c r="E370" s="474">
        <v>0</v>
      </c>
      <c r="F370" s="474">
        <v>0.31517600000000001</v>
      </c>
      <c r="G370" s="474">
        <v>-0.44104599999999999</v>
      </c>
      <c r="H370" s="474">
        <v>0</v>
      </c>
      <c r="I370" s="474">
        <v>0</v>
      </c>
      <c r="J370" s="474">
        <v>-0.5</v>
      </c>
      <c r="K370" s="474">
        <v>0</v>
      </c>
      <c r="L370" s="474">
        <v>0</v>
      </c>
      <c r="M370" s="474">
        <v>0</v>
      </c>
      <c r="N370" s="474">
        <v>0</v>
      </c>
      <c r="O370" s="474">
        <v>0</v>
      </c>
      <c r="P370" s="474">
        <v>0</v>
      </c>
      <c r="Q370" s="474">
        <v>0</v>
      </c>
      <c r="R370" s="474">
        <v>0</v>
      </c>
      <c r="S370" s="474">
        <v>0</v>
      </c>
      <c r="T370" s="474"/>
      <c r="AI370" s="474"/>
      <c r="AJ370" s="474"/>
      <c r="AM370" s="474"/>
      <c r="AU370" s="474"/>
      <c r="BD370" s="474"/>
      <c r="BL370" s="474"/>
      <c r="BT370" s="474"/>
      <c r="CB370" s="474"/>
      <c r="CJ370" s="474"/>
      <c r="CR370" s="474"/>
    </row>
    <row r="371" spans="1:96" s="486" customFormat="1" ht="20.100000000000001" customHeight="1" x14ac:dyDescent="0.2">
      <c r="A371" s="871" t="s">
        <v>1046</v>
      </c>
      <c r="B371" s="871" t="s">
        <v>1175</v>
      </c>
      <c r="C371" s="902">
        <v>0</v>
      </c>
      <c r="D371" s="899" t="s">
        <v>1767</v>
      </c>
      <c r="E371" s="476">
        <v>-0.94549200000000333</v>
      </c>
      <c r="F371" s="476">
        <v>-8.1046280797636427E-15</v>
      </c>
      <c r="G371" s="476">
        <v>2.9420910152566648E-15</v>
      </c>
      <c r="H371" s="476">
        <v>1.8041124150158794E-14</v>
      </c>
      <c r="I371" s="476">
        <v>0</v>
      </c>
      <c r="J371" s="476">
        <v>1.5543122344752192E-15</v>
      </c>
      <c r="K371" s="476">
        <v>-2.5313084961453569E-14</v>
      </c>
      <c r="L371" s="476">
        <v>1.7763568394002505E-14</v>
      </c>
      <c r="M371" s="476">
        <v>0</v>
      </c>
      <c r="N371" s="476">
        <v>-1.3322676295501878E-15</v>
      </c>
      <c r="O371" s="476">
        <v>7.9936057773011271E-15</v>
      </c>
      <c r="P371" s="476">
        <v>7.9936057773011271E-15</v>
      </c>
      <c r="Q371" s="476">
        <v>-7.1054273576010019E-15</v>
      </c>
      <c r="R371" s="476">
        <v>-1.7763568394002505E-14</v>
      </c>
      <c r="S371" s="476">
        <v>8.8817841970012523E-15</v>
      </c>
      <c r="T371" s="476"/>
      <c r="AI371" s="476"/>
      <c r="AJ371" s="476"/>
      <c r="AM371" s="476"/>
      <c r="AU371" s="476"/>
      <c r="BD371" s="476"/>
      <c r="BL371" s="476"/>
      <c r="BT371" s="476"/>
      <c r="CB371" s="476"/>
      <c r="CJ371" s="476"/>
      <c r="CL371" s="476"/>
      <c r="CR371" s="476"/>
    </row>
    <row r="372" spans="1:96" s="475" customFormat="1" ht="20.100000000000001" customHeight="1" x14ac:dyDescent="0.2">
      <c r="A372" s="864" t="s">
        <v>1046</v>
      </c>
      <c r="B372" s="864" t="s">
        <v>1175</v>
      </c>
      <c r="C372" s="901">
        <v>0</v>
      </c>
      <c r="D372" s="490" t="s">
        <v>662</v>
      </c>
      <c r="E372" s="903"/>
      <c r="F372" s="903"/>
      <c r="G372" s="903"/>
      <c r="H372" s="903"/>
      <c r="I372" s="903"/>
      <c r="J372" s="903"/>
      <c r="K372" s="903"/>
      <c r="L372" s="903"/>
      <c r="M372" s="903"/>
      <c r="N372" s="903"/>
      <c r="O372" s="903"/>
      <c r="P372" s="903"/>
      <c r="Q372" s="903"/>
      <c r="R372" s="903"/>
      <c r="S372" s="903"/>
    </row>
    <row r="373" spans="1:96" s="475" customFormat="1" x14ac:dyDescent="0.2">
      <c r="A373" s="864" t="s">
        <v>1046</v>
      </c>
      <c r="B373" s="864" t="s">
        <v>1175</v>
      </c>
      <c r="C373" s="901">
        <v>0</v>
      </c>
      <c r="D373" s="868" t="s">
        <v>1768</v>
      </c>
      <c r="E373" s="903"/>
      <c r="F373" s="903"/>
      <c r="G373" s="903"/>
      <c r="H373" s="903"/>
      <c r="I373" s="903"/>
      <c r="J373" s="903"/>
      <c r="K373" s="903"/>
      <c r="L373" s="903"/>
      <c r="M373" s="903"/>
      <c r="N373" s="903"/>
      <c r="O373" s="903"/>
      <c r="P373" s="903"/>
      <c r="Q373" s="903"/>
      <c r="R373" s="903"/>
      <c r="S373" s="903"/>
    </row>
    <row r="374" spans="1:96" hidden="1" x14ac:dyDescent="0.2"/>
  </sheetData>
  <autoFilter ref="A1:B374" xr:uid="{D2BBDA11-5D59-4769-84B0-05CF4FCC1615}">
    <filterColumn colId="0">
      <customFilters>
        <customFilter operator="notEqual" val=" "/>
      </customFilters>
    </filterColumn>
  </autoFilter>
  <pageMargins left="0.74803149606299202" right="0.74803149606299202" top="0.98425196850393704" bottom="0.98425196850393704" header="0.511811023622047" footer="0.511811023622047"/>
  <pageSetup scale="58" fitToHeight="0" orientation="landscape" r:id="rId1"/>
  <headerFooter alignWithMargins="0"/>
  <rowBreaks count="3" manualBreakCount="3">
    <brk id="108" min="3" max="18" man="1"/>
    <brk id="172" min="3" max="18" man="1"/>
    <brk id="246" min="3" max="18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R45"/>
  <sheetViews>
    <sheetView view="pageBreakPreview" zoomScaleNormal="80" zoomScaleSheetLayoutView="100" zoomScalePageLayoutView="80" workbookViewId="0">
      <selection activeCell="A3" sqref="A3"/>
    </sheetView>
  </sheetViews>
  <sheetFormatPr defaultColWidth="8.7109375" defaultRowHeight="12.75" x14ac:dyDescent="0.2"/>
  <cols>
    <col min="1" max="1" width="10.7109375" bestFit="1" customWidth="1"/>
    <col min="5" max="5" width="9.28515625" bestFit="1" customWidth="1"/>
  </cols>
  <sheetData>
    <row r="1" spans="1:12" s="32" customFormat="1" ht="25.15" customHeight="1" x14ac:dyDescent="0.2">
      <c r="A1" s="73" t="str">
        <f>Index!B5</f>
        <v>Table 2a    Population by major centers, percent of population and growth, 1930-2011</v>
      </c>
      <c r="B1" s="73"/>
    </row>
    <row r="2" spans="1:12" ht="20.100000000000001" customHeight="1" x14ac:dyDescent="0.2">
      <c r="A2" s="10"/>
      <c r="B2" s="945" t="s">
        <v>0</v>
      </c>
      <c r="C2" s="946"/>
      <c r="D2" s="946"/>
      <c r="E2" s="947"/>
      <c r="F2" s="950" t="s">
        <v>7</v>
      </c>
      <c r="G2" s="951"/>
      <c r="H2" s="952"/>
      <c r="I2" s="948" t="s">
        <v>6</v>
      </c>
      <c r="J2" s="949"/>
      <c r="K2" s="949"/>
      <c r="L2" s="949"/>
    </row>
    <row r="3" spans="1:12" s="4" customFormat="1" ht="20.100000000000001" customHeight="1" x14ac:dyDescent="0.2">
      <c r="A3" s="5"/>
      <c r="B3" s="11" t="s">
        <v>5</v>
      </c>
      <c r="C3" s="8" t="s">
        <v>2</v>
      </c>
      <c r="D3" s="8" t="s">
        <v>3</v>
      </c>
      <c r="E3" s="12" t="s">
        <v>4</v>
      </c>
      <c r="F3" s="9" t="s">
        <v>2</v>
      </c>
      <c r="G3" s="9" t="s">
        <v>3</v>
      </c>
      <c r="H3" s="13" t="s">
        <v>4</v>
      </c>
      <c r="I3" s="14" t="s">
        <v>5</v>
      </c>
      <c r="J3" s="9" t="s">
        <v>2</v>
      </c>
      <c r="K3" s="9" t="s">
        <v>3</v>
      </c>
      <c r="L3" s="15" t="s">
        <v>4</v>
      </c>
    </row>
    <row r="4" spans="1:12" ht="20.100000000000001" customHeight="1" x14ac:dyDescent="0.2">
      <c r="A4" s="29">
        <v>1930</v>
      </c>
      <c r="B4" s="2">
        <v>10412</v>
      </c>
      <c r="C4" s="2">
        <v>753</v>
      </c>
      <c r="D4" s="2">
        <v>19</v>
      </c>
      <c r="E4" s="23">
        <f>B4-C4-D4</f>
        <v>9640</v>
      </c>
      <c r="F4" s="3">
        <f>C4/$B4</f>
        <v>7.2320399538993468E-2</v>
      </c>
      <c r="G4" s="3">
        <f>D4/$B4</f>
        <v>1.8248175182481751E-3</v>
      </c>
      <c r="H4" s="26">
        <f>E4/$B4</f>
        <v>0.92585478294275836</v>
      </c>
    </row>
    <row r="5" spans="1:12" x14ac:dyDescent="0.2">
      <c r="A5" s="30">
        <v>1935</v>
      </c>
      <c r="B5" s="2">
        <v>10446</v>
      </c>
      <c r="C5" s="2">
        <v>779</v>
      </c>
      <c r="D5" s="2">
        <v>16</v>
      </c>
      <c r="E5" s="24">
        <f t="shared" ref="E5:E12" si="0">B5-C5-D5</f>
        <v>9651</v>
      </c>
      <c r="F5" s="3">
        <f t="shared" ref="F5:F12" si="1">C5/$B5</f>
        <v>7.4573999617078307E-2</v>
      </c>
      <c r="G5" s="3">
        <f t="shared" ref="G5:G12" si="2">D5/$B5</f>
        <v>1.5316867700555237E-3</v>
      </c>
      <c r="H5" s="27">
        <f t="shared" ref="H5:H12" si="3">E5/$B5</f>
        <v>0.92389431361286611</v>
      </c>
      <c r="I5" s="3">
        <f>EXP(LN(B5/B4)/($A5-$A4))-1</f>
        <v>6.5224119319795548E-4</v>
      </c>
      <c r="J5" s="3">
        <f t="shared" ref="J5:L11" si="4">EXP(LN(C5/C4)/($A5-$A4))-1</f>
        <v>6.8122622292989821E-3</v>
      </c>
      <c r="K5" s="3">
        <f t="shared" si="4"/>
        <v>-3.3786110314771522E-2</v>
      </c>
      <c r="L5" s="3">
        <f t="shared" si="4"/>
        <v>2.2811167402103649E-4</v>
      </c>
    </row>
    <row r="6" spans="1:12" x14ac:dyDescent="0.2">
      <c r="A6" s="30">
        <v>1958</v>
      </c>
      <c r="B6" s="2">
        <v>14163</v>
      </c>
      <c r="C6" s="2">
        <v>3415</v>
      </c>
      <c r="D6" s="2">
        <v>1284</v>
      </c>
      <c r="E6" s="24">
        <f t="shared" si="0"/>
        <v>9464</v>
      </c>
      <c r="F6" s="3">
        <f t="shared" si="1"/>
        <v>0.241121231377533</v>
      </c>
      <c r="G6" s="3">
        <f t="shared" si="2"/>
        <v>9.0658758737555606E-2</v>
      </c>
      <c r="H6" s="27">
        <f t="shared" si="3"/>
        <v>0.66822000988491137</v>
      </c>
      <c r="I6" s="3">
        <f t="shared" ref="I6:I11" si="5">EXP(LN(B6/B5)/($A6-$A5))-1</f>
        <v>1.3323357995501439E-2</v>
      </c>
      <c r="J6" s="3">
        <f t="shared" si="4"/>
        <v>6.636691702216857E-2</v>
      </c>
      <c r="K6" s="3">
        <f t="shared" si="4"/>
        <v>0.21004621714887284</v>
      </c>
      <c r="L6" s="3">
        <f t="shared" si="4"/>
        <v>-8.5035173495329186E-4</v>
      </c>
    </row>
    <row r="7" spans="1:12" x14ac:dyDescent="0.2">
      <c r="A7" s="30">
        <v>1967</v>
      </c>
      <c r="B7" s="2">
        <v>18925</v>
      </c>
      <c r="C7" s="2">
        <v>5249</v>
      </c>
      <c r="D7" s="2">
        <v>3540</v>
      </c>
      <c r="E7" s="24">
        <f t="shared" si="0"/>
        <v>10136</v>
      </c>
      <c r="F7" s="3">
        <f t="shared" si="1"/>
        <v>0.27735799207397621</v>
      </c>
      <c r="G7" s="3">
        <f t="shared" si="2"/>
        <v>0.1870541611624835</v>
      </c>
      <c r="H7" s="27">
        <f t="shared" si="3"/>
        <v>0.53558784676354032</v>
      </c>
      <c r="I7" s="3">
        <f t="shared" si="5"/>
        <v>3.2729866555834874E-2</v>
      </c>
      <c r="J7" s="3">
        <f t="shared" si="4"/>
        <v>4.8921225915835143E-2</v>
      </c>
      <c r="K7" s="3">
        <f t="shared" si="4"/>
        <v>0.11927700641401384</v>
      </c>
      <c r="L7" s="3">
        <f t="shared" si="4"/>
        <v>7.651156800833947E-3</v>
      </c>
    </row>
    <row r="8" spans="1:12" x14ac:dyDescent="0.2">
      <c r="A8" s="30">
        <v>1973</v>
      </c>
      <c r="B8" s="2">
        <v>25045</v>
      </c>
      <c r="C8" s="2">
        <v>10290</v>
      </c>
      <c r="D8" s="2">
        <v>5123</v>
      </c>
      <c r="E8" s="24">
        <f t="shared" si="0"/>
        <v>9632</v>
      </c>
      <c r="F8" s="3">
        <f t="shared" si="1"/>
        <v>0.41086045118786185</v>
      </c>
      <c r="G8" s="3">
        <f t="shared" si="2"/>
        <v>0.20455180674785386</v>
      </c>
      <c r="H8" s="27">
        <f t="shared" si="3"/>
        <v>0.38458774206428431</v>
      </c>
      <c r="I8" s="3">
        <f t="shared" si="5"/>
        <v>4.7805944454180072E-2</v>
      </c>
      <c r="J8" s="3">
        <f t="shared" si="4"/>
        <v>0.11872445996260161</v>
      </c>
      <c r="K8" s="3">
        <f t="shared" si="4"/>
        <v>6.3539233923297633E-2</v>
      </c>
      <c r="L8" s="3">
        <f t="shared" si="4"/>
        <v>-8.4643992755344399E-3</v>
      </c>
    </row>
    <row r="9" spans="1:12" x14ac:dyDescent="0.2">
      <c r="A9" s="30">
        <v>1980</v>
      </c>
      <c r="B9" s="2">
        <v>30873</v>
      </c>
      <c r="C9" s="2">
        <v>11791</v>
      </c>
      <c r="D9" s="2">
        <v>6169</v>
      </c>
      <c r="E9" s="24">
        <f t="shared" si="0"/>
        <v>12913</v>
      </c>
      <c r="F9" s="3">
        <f t="shared" si="1"/>
        <v>0.38191947656528358</v>
      </c>
      <c r="G9" s="3">
        <f t="shared" si="2"/>
        <v>0.19981861173193405</v>
      </c>
      <c r="H9" s="27">
        <f t="shared" si="3"/>
        <v>0.41826191170278237</v>
      </c>
      <c r="I9" s="3">
        <f t="shared" si="5"/>
        <v>3.0337923822896462E-2</v>
      </c>
      <c r="J9" s="3">
        <f t="shared" si="4"/>
        <v>1.9642419754164475E-2</v>
      </c>
      <c r="K9" s="3">
        <f t="shared" si="4"/>
        <v>2.6897749436052054E-2</v>
      </c>
      <c r="L9" s="3">
        <f t="shared" si="4"/>
        <v>4.2766905890289308E-2</v>
      </c>
    </row>
    <row r="10" spans="1:12" x14ac:dyDescent="0.2">
      <c r="A10" s="30">
        <v>1988</v>
      </c>
      <c r="B10" s="2">
        <v>43380</v>
      </c>
      <c r="C10" s="2">
        <v>19664</v>
      </c>
      <c r="D10" s="2">
        <v>8324</v>
      </c>
      <c r="E10" s="24">
        <f t="shared" si="0"/>
        <v>15392</v>
      </c>
      <c r="F10" s="3">
        <f t="shared" si="1"/>
        <v>0.4532964499769479</v>
      </c>
      <c r="G10" s="3">
        <f t="shared" si="2"/>
        <v>0.19188566159520518</v>
      </c>
      <c r="H10" s="27">
        <f t="shared" si="3"/>
        <v>0.35481788842784695</v>
      </c>
      <c r="I10" s="3">
        <f t="shared" si="5"/>
        <v>4.3431249910260705E-2</v>
      </c>
      <c r="J10" s="3">
        <f t="shared" si="4"/>
        <v>6.6019510414341509E-2</v>
      </c>
      <c r="K10" s="3">
        <f t="shared" si="4"/>
        <v>3.8160886943184869E-2</v>
      </c>
      <c r="L10" s="3">
        <f t="shared" si="4"/>
        <v>2.2194377818671507E-2</v>
      </c>
    </row>
    <row r="11" spans="1:12" x14ac:dyDescent="0.2">
      <c r="A11" s="30">
        <v>1999</v>
      </c>
      <c r="B11" s="2">
        <v>50840</v>
      </c>
      <c r="C11" s="2">
        <v>23676</v>
      </c>
      <c r="D11" s="2">
        <v>9345</v>
      </c>
      <c r="E11" s="24">
        <f t="shared" si="0"/>
        <v>17819</v>
      </c>
      <c r="F11" s="3">
        <f t="shared" si="1"/>
        <v>0.46569630212431157</v>
      </c>
      <c r="G11" s="3">
        <f t="shared" si="2"/>
        <v>0.1838119590873328</v>
      </c>
      <c r="H11" s="27">
        <f t="shared" si="3"/>
        <v>0.3504917387883556</v>
      </c>
      <c r="I11" s="3">
        <f t="shared" si="5"/>
        <v>1.4530459233569548E-2</v>
      </c>
      <c r="J11" s="3">
        <f t="shared" si="4"/>
        <v>1.7022562513075767E-2</v>
      </c>
      <c r="K11" s="3">
        <f t="shared" si="4"/>
        <v>1.0573557514036214E-2</v>
      </c>
      <c r="L11" s="3">
        <f t="shared" si="4"/>
        <v>1.339965499867235E-2</v>
      </c>
    </row>
    <row r="12" spans="1:12" s="4" customFormat="1" ht="20.100000000000001" customHeight="1" x14ac:dyDescent="0.2">
      <c r="A12" s="31">
        <v>2011</v>
      </c>
      <c r="B12" s="6">
        <v>53158</v>
      </c>
      <c r="C12" s="6">
        <v>27797</v>
      </c>
      <c r="D12" s="6">
        <v>9614</v>
      </c>
      <c r="E12" s="25">
        <f t="shared" si="0"/>
        <v>15747</v>
      </c>
      <c r="F12" s="7">
        <f t="shared" si="1"/>
        <v>0.52291282591519617</v>
      </c>
      <c r="G12" s="7">
        <f t="shared" si="2"/>
        <v>0.18085706760976711</v>
      </c>
      <c r="H12" s="28">
        <f t="shared" si="3"/>
        <v>0.29623010647503667</v>
      </c>
      <c r="I12" s="7">
        <f t="shared" ref="I12" si="6">EXP(LN(B12/B11)/($A12-$A11))-1</f>
        <v>3.7223411462632416E-3</v>
      </c>
      <c r="J12" s="7">
        <f t="shared" ref="J12" si="7">EXP(LN(C12/C11)/($A12-$A11))-1</f>
        <v>1.3461992896550923E-2</v>
      </c>
      <c r="K12" s="7">
        <f t="shared" ref="K12" si="8">EXP(LN(D12/D11)/($A12-$A11))-1</f>
        <v>2.3677093207459254E-3</v>
      </c>
      <c r="L12" s="7">
        <f t="shared" ref="L12" si="9">EXP(LN(E12/E11)/($A12-$A11))-1</f>
        <v>-1.0248409541094183E-2</v>
      </c>
    </row>
    <row r="13" spans="1:12" ht="20.100000000000001" customHeight="1" x14ac:dyDescent="0.2">
      <c r="A13" t="s">
        <v>1</v>
      </c>
      <c r="B13" s="124" t="s">
        <v>594</v>
      </c>
    </row>
    <row r="16" spans="1:12" s="20" customFormat="1" ht="20.100000000000001" customHeight="1" x14ac:dyDescent="0.2">
      <c r="A16" s="73" t="str">
        <f>Index!B6</f>
        <v>Table 2b    Working age population, economically active, and not economically active, 1988, 1999 and 2011</v>
      </c>
      <c r="H16" s="502"/>
    </row>
    <row r="17" spans="1:18" s="32" customFormat="1" ht="25.15" customHeight="1" x14ac:dyDescent="0.2">
      <c r="A17" s="34"/>
      <c r="B17" s="34"/>
      <c r="C17" s="34"/>
      <c r="D17" s="37"/>
      <c r="E17" s="954" t="s">
        <v>14</v>
      </c>
      <c r="F17" s="955"/>
      <c r="G17" s="956"/>
      <c r="H17" s="954" t="s">
        <v>15</v>
      </c>
      <c r="I17" s="955"/>
      <c r="J17" s="956"/>
    </row>
    <row r="18" spans="1:18" s="32" customFormat="1" ht="25.15" customHeight="1" x14ac:dyDescent="0.2">
      <c r="A18" s="33"/>
      <c r="B18" s="33"/>
      <c r="C18" s="33"/>
      <c r="D18" s="38"/>
      <c r="E18" s="39">
        <v>1988</v>
      </c>
      <c r="F18" s="16">
        <v>1999</v>
      </c>
      <c r="G18" s="40">
        <v>2011</v>
      </c>
      <c r="H18" s="16">
        <v>1988</v>
      </c>
      <c r="I18" s="16">
        <v>1999</v>
      </c>
      <c r="J18" s="40">
        <v>2011</v>
      </c>
      <c r="K18" s="166"/>
      <c r="L18" s="166"/>
      <c r="M18" s="166"/>
      <c r="N18" s="166"/>
      <c r="O18" s="166"/>
      <c r="P18" s="166"/>
      <c r="Q18" s="166"/>
      <c r="R18" s="166"/>
    </row>
    <row r="19" spans="1:18" ht="20.100000000000001" customHeight="1" x14ac:dyDescent="0.2">
      <c r="A19" t="s">
        <v>11</v>
      </c>
      <c r="D19" s="21"/>
      <c r="E19" s="41">
        <v>21244</v>
      </c>
      <c r="F19" s="159">
        <v>28692</v>
      </c>
      <c r="G19" s="24">
        <v>31905</v>
      </c>
      <c r="I19" s="10"/>
      <c r="J19" s="176"/>
      <c r="K19" s="173"/>
      <c r="L19" s="173"/>
      <c r="M19" s="173"/>
      <c r="N19" s="173"/>
      <c r="O19" s="173"/>
      <c r="P19" s="173"/>
      <c r="Q19" s="173"/>
      <c r="R19" s="173"/>
    </row>
    <row r="20" spans="1:18" x14ac:dyDescent="0.2">
      <c r="A20" s="35" t="s">
        <v>12</v>
      </c>
      <c r="D20" s="21"/>
      <c r="E20" s="41">
        <v>11488</v>
      </c>
      <c r="F20" s="159">
        <v>14677</v>
      </c>
      <c r="G20" s="24">
        <v>12647</v>
      </c>
      <c r="H20" s="3">
        <f t="shared" ref="H20:J21" si="10">E20/E$19</f>
        <v>0.54076445113914517</v>
      </c>
      <c r="I20" s="425">
        <f t="shared" si="10"/>
        <v>0.5115363167433431</v>
      </c>
      <c r="J20" s="27">
        <f t="shared" si="10"/>
        <v>0.39639554928694559</v>
      </c>
      <c r="K20" s="173"/>
      <c r="L20" s="173"/>
      <c r="M20" s="173"/>
      <c r="N20" s="173"/>
      <c r="O20" s="173"/>
      <c r="P20" s="173"/>
      <c r="Q20" s="173"/>
      <c r="R20" s="173"/>
    </row>
    <row r="21" spans="1:18" x14ac:dyDescent="0.2">
      <c r="A21" s="35" t="s">
        <v>10</v>
      </c>
      <c r="D21" s="21"/>
      <c r="E21" s="41">
        <v>9546</v>
      </c>
      <c r="F21" s="159">
        <v>14015</v>
      </c>
      <c r="G21" s="24">
        <f>G19-G20</f>
        <v>19258</v>
      </c>
      <c r="H21" s="3">
        <f t="shared" si="10"/>
        <v>0.44935040482018451</v>
      </c>
      <c r="I21" s="425">
        <f t="shared" si="10"/>
        <v>0.4884636832566569</v>
      </c>
      <c r="J21" s="27">
        <f t="shared" si="10"/>
        <v>0.60360445071305435</v>
      </c>
      <c r="K21" s="173"/>
      <c r="L21" s="173"/>
      <c r="M21" s="173"/>
      <c r="N21" s="173"/>
      <c r="O21" s="173"/>
      <c r="P21" s="173"/>
      <c r="Q21" s="173"/>
      <c r="R21" s="173"/>
    </row>
    <row r="22" spans="1:18" x14ac:dyDescent="0.2">
      <c r="A22" s="35" t="s">
        <v>13</v>
      </c>
      <c r="D22" s="21"/>
      <c r="E22" s="41">
        <v>210</v>
      </c>
      <c r="F22" s="159">
        <v>6</v>
      </c>
      <c r="G22" s="24"/>
      <c r="I22" s="51"/>
      <c r="J22" s="21"/>
      <c r="K22" s="174"/>
      <c r="L22" s="174"/>
      <c r="M22" s="174"/>
      <c r="N22" s="174"/>
      <c r="O22" s="174"/>
      <c r="P22" s="174"/>
      <c r="Q22" s="174"/>
      <c r="R22" s="174"/>
    </row>
    <row r="23" spans="1:18" x14ac:dyDescent="0.2">
      <c r="A23" s="36" t="s">
        <v>8</v>
      </c>
      <c r="D23" s="21"/>
      <c r="E23" s="41">
        <v>10056</v>
      </c>
      <c r="F23" s="159">
        <v>10141</v>
      </c>
      <c r="G23" s="24">
        <v>12647</v>
      </c>
      <c r="H23" s="3">
        <f>E23/E$20</f>
        <v>0.87534818941504178</v>
      </c>
      <c r="I23" s="425">
        <f>F23/F$20</f>
        <v>0.69094501601144653</v>
      </c>
      <c r="J23" s="27"/>
      <c r="K23" s="173"/>
      <c r="L23" s="173"/>
      <c r="M23" s="173"/>
      <c r="N23" s="173"/>
      <c r="O23" s="173"/>
      <c r="P23" s="173"/>
      <c r="Q23" s="173"/>
      <c r="R23" s="173"/>
    </row>
    <row r="24" spans="1:18" x14ac:dyDescent="0.2">
      <c r="A24" s="19" t="s">
        <v>16</v>
      </c>
      <c r="D24" s="21"/>
      <c r="E24" s="42">
        <v>3392</v>
      </c>
      <c r="F24" s="159">
        <v>3106</v>
      </c>
      <c r="G24" s="24">
        <v>4180</v>
      </c>
      <c r="H24" s="3">
        <f>E24/E$23</f>
        <v>0.33731105807478123</v>
      </c>
      <c r="I24" s="425">
        <f>F24/F$23</f>
        <v>0.30628143181145845</v>
      </c>
      <c r="J24" s="27">
        <f t="shared" ref="J24:J31" si="11">G24/G$23</f>
        <v>0.33051316517751245</v>
      </c>
      <c r="K24" s="173"/>
      <c r="L24" s="173"/>
      <c r="M24" s="173"/>
      <c r="N24" s="173"/>
      <c r="O24" s="173"/>
      <c r="P24" s="173"/>
      <c r="Q24" s="173"/>
      <c r="R24" s="173"/>
    </row>
    <row r="25" spans="1:18" x14ac:dyDescent="0.2">
      <c r="A25" s="19" t="s">
        <v>17</v>
      </c>
      <c r="D25" s="21"/>
      <c r="E25" s="42">
        <v>3369</v>
      </c>
      <c r="F25" s="159">
        <v>4115</v>
      </c>
      <c r="G25" s="24">
        <v>4887</v>
      </c>
      <c r="H25" s="3">
        <f t="shared" ref="H25:I30" si="12">E25/E$23</f>
        <v>0.33502386634844866</v>
      </c>
      <c r="I25" s="425">
        <f t="shared" si="12"/>
        <v>0.40577852282812343</v>
      </c>
      <c r="J25" s="27">
        <f t="shared" si="11"/>
        <v>0.38641575077093382</v>
      </c>
      <c r="K25" s="173"/>
      <c r="L25" s="173"/>
      <c r="M25" s="173"/>
      <c r="N25" s="173"/>
      <c r="O25" s="173"/>
      <c r="P25" s="173"/>
      <c r="Q25" s="173"/>
      <c r="R25" s="173"/>
    </row>
    <row r="26" spans="1:18" x14ac:dyDescent="0.2">
      <c r="A26" s="19" t="s">
        <v>18</v>
      </c>
      <c r="D26" s="21"/>
      <c r="E26" s="953">
        <v>2484</v>
      </c>
      <c r="F26" s="159">
        <v>2622</v>
      </c>
      <c r="G26" s="24">
        <f>131+2537</f>
        <v>2668</v>
      </c>
      <c r="H26" s="944">
        <f>E26/E23</f>
        <v>0.24701670644391407</v>
      </c>
      <c r="I26" s="425">
        <f t="shared" si="12"/>
        <v>0.25855438319692337</v>
      </c>
      <c r="J26" s="27">
        <f t="shared" si="11"/>
        <v>0.21095912074009646</v>
      </c>
      <c r="K26" s="173"/>
      <c r="L26" s="173"/>
      <c r="M26" s="173"/>
      <c r="N26" s="173"/>
      <c r="O26" s="173"/>
      <c r="P26" s="173"/>
      <c r="Q26" s="173"/>
      <c r="R26" s="173"/>
    </row>
    <row r="27" spans="1:18" x14ac:dyDescent="0.2">
      <c r="A27" s="19" t="s">
        <v>19</v>
      </c>
      <c r="D27" s="21"/>
      <c r="E27" s="953"/>
      <c r="F27" s="159">
        <v>115</v>
      </c>
      <c r="G27" s="24">
        <v>197</v>
      </c>
      <c r="H27" s="944"/>
      <c r="I27" s="425">
        <f t="shared" si="12"/>
        <v>1.1340104526180851E-2</v>
      </c>
      <c r="J27" s="27">
        <f t="shared" si="11"/>
        <v>1.5576816636356449E-2</v>
      </c>
      <c r="K27" s="173"/>
      <c r="L27" s="173"/>
      <c r="M27" s="173"/>
      <c r="N27" s="173"/>
      <c r="O27" s="173"/>
      <c r="P27" s="173"/>
      <c r="Q27" s="173"/>
      <c r="R27" s="173"/>
    </row>
    <row r="28" spans="1:18" x14ac:dyDescent="0.2">
      <c r="A28" s="19" t="s">
        <v>20</v>
      </c>
      <c r="D28" s="21"/>
      <c r="E28" s="168">
        <v>811</v>
      </c>
      <c r="F28" s="159">
        <v>96</v>
      </c>
      <c r="G28" s="24"/>
      <c r="H28" s="169">
        <f>E28/E23</f>
        <v>8.0648369132856002E-2</v>
      </c>
      <c r="I28" s="425">
        <f>F28/F$23</f>
        <v>9.4665220392466231E-3</v>
      </c>
      <c r="J28" s="27"/>
      <c r="K28" s="173"/>
      <c r="L28" s="173"/>
      <c r="M28" s="173"/>
      <c r="N28" s="173"/>
      <c r="O28" s="173"/>
      <c r="P28" s="173"/>
      <c r="Q28" s="173"/>
      <c r="R28" s="173"/>
    </row>
    <row r="29" spans="1:18" x14ac:dyDescent="0.2">
      <c r="A29" s="494" t="s">
        <v>655</v>
      </c>
      <c r="D29" s="21"/>
      <c r="E29" s="492"/>
      <c r="F29" s="159"/>
      <c r="G29" s="24">
        <v>277</v>
      </c>
      <c r="H29" s="491"/>
      <c r="I29" s="425"/>
      <c r="J29" s="27">
        <f t="shared" si="11"/>
        <v>2.1902427453150946E-2</v>
      </c>
      <c r="K29" s="173"/>
      <c r="L29" s="173"/>
      <c r="M29" s="173"/>
      <c r="N29" s="173"/>
      <c r="O29" s="173"/>
      <c r="P29" s="173"/>
      <c r="Q29" s="173"/>
      <c r="R29" s="173"/>
    </row>
    <row r="30" spans="1:18" x14ac:dyDescent="0.2">
      <c r="A30" s="19" t="s">
        <v>21</v>
      </c>
      <c r="D30" s="21"/>
      <c r="E30" s="168"/>
      <c r="F30" s="159">
        <v>87</v>
      </c>
      <c r="G30" s="24">
        <v>103</v>
      </c>
      <c r="H30" s="169"/>
      <c r="I30" s="425">
        <f t="shared" si="12"/>
        <v>8.5790355980672525E-3</v>
      </c>
      <c r="J30" s="27">
        <f t="shared" si="11"/>
        <v>8.1442239266229146E-3</v>
      </c>
      <c r="K30" s="173"/>
      <c r="L30" s="173"/>
      <c r="M30" s="173"/>
      <c r="N30" s="173"/>
      <c r="O30" s="173"/>
      <c r="P30" s="173"/>
      <c r="Q30" s="173"/>
      <c r="R30" s="173"/>
    </row>
    <row r="31" spans="1:18" x14ac:dyDescent="0.2">
      <c r="A31" s="494" t="s">
        <v>656</v>
      </c>
      <c r="D31" s="21"/>
      <c r="E31" s="492"/>
      <c r="F31" s="159"/>
      <c r="G31" s="24">
        <v>335</v>
      </c>
      <c r="H31" s="495"/>
      <c r="I31" s="425"/>
      <c r="J31" s="27">
        <f t="shared" si="11"/>
        <v>2.6488495295326955E-2</v>
      </c>
      <c r="K31" s="173"/>
      <c r="L31" s="173"/>
      <c r="M31" s="173"/>
      <c r="N31" s="173"/>
      <c r="O31" s="173"/>
      <c r="P31" s="173"/>
      <c r="Q31" s="173"/>
      <c r="R31" s="173"/>
    </row>
    <row r="32" spans="1:18" s="4" customFormat="1" ht="20.100000000000001" customHeight="1" x14ac:dyDescent="0.2">
      <c r="A32" s="43" t="s">
        <v>9</v>
      </c>
      <c r="B32" s="5"/>
      <c r="C32" s="5"/>
      <c r="D32" s="22"/>
      <c r="E32" s="44">
        <v>1432</v>
      </c>
      <c r="F32" s="6">
        <v>4536</v>
      </c>
      <c r="G32" s="25"/>
      <c r="H32" s="7">
        <f>E32/E$20</f>
        <v>0.12465181058495822</v>
      </c>
      <c r="I32" s="7">
        <f>F32/F$20</f>
        <v>0.30905498398855352</v>
      </c>
      <c r="J32" s="28"/>
      <c r="K32" s="158"/>
      <c r="L32" s="158"/>
      <c r="M32" s="158"/>
      <c r="N32" s="158"/>
      <c r="O32" s="158"/>
      <c r="P32" s="158"/>
      <c r="Q32" s="158"/>
      <c r="R32" s="158"/>
    </row>
    <row r="33" spans="1:17" ht="20.100000000000001" customHeight="1" x14ac:dyDescent="0.2">
      <c r="A33" t="s">
        <v>1</v>
      </c>
      <c r="B33" t="s">
        <v>370</v>
      </c>
    </row>
    <row r="34" spans="1:17" x14ac:dyDescent="0.2">
      <c r="J34" s="171"/>
      <c r="K34" s="171"/>
      <c r="L34" s="171"/>
      <c r="M34" s="171"/>
      <c r="N34" s="171"/>
      <c r="O34" s="171"/>
      <c r="P34" s="171"/>
      <c r="Q34" s="171"/>
    </row>
    <row r="36" spans="1:17" x14ac:dyDescent="0.2">
      <c r="J36" s="171"/>
      <c r="K36" s="171"/>
      <c r="L36" s="171"/>
      <c r="M36" s="171"/>
      <c r="N36" s="171"/>
      <c r="O36" s="171"/>
      <c r="P36" s="171"/>
      <c r="Q36" s="171"/>
    </row>
    <row r="37" spans="1:17" x14ac:dyDescent="0.2">
      <c r="K37" s="171"/>
      <c r="L37" s="171"/>
      <c r="M37" s="171"/>
      <c r="N37" s="171"/>
      <c r="O37" s="171"/>
      <c r="P37" s="171"/>
      <c r="Q37" s="171"/>
    </row>
    <row r="38" spans="1:17" x14ac:dyDescent="0.2">
      <c r="J38" s="3"/>
      <c r="K38" s="3"/>
      <c r="L38" s="3"/>
      <c r="M38" s="3"/>
      <c r="N38" s="3"/>
      <c r="O38" s="3"/>
      <c r="P38" s="3"/>
      <c r="Q38" s="3"/>
    </row>
    <row r="39" spans="1:17" x14ac:dyDescent="0.2">
      <c r="J39" s="3"/>
      <c r="K39" s="3"/>
      <c r="L39" s="3"/>
      <c r="M39" s="3"/>
      <c r="N39" s="3"/>
      <c r="O39" s="3"/>
      <c r="P39" s="3"/>
      <c r="Q39" s="3"/>
    </row>
    <row r="40" spans="1:17" x14ac:dyDescent="0.2">
      <c r="K40" s="171"/>
      <c r="L40" s="171"/>
      <c r="M40" s="171"/>
      <c r="N40" s="171"/>
      <c r="O40" s="171"/>
      <c r="P40" s="171"/>
      <c r="Q40" s="171"/>
    </row>
    <row r="41" spans="1:17" ht="14.25" x14ac:dyDescent="0.2">
      <c r="A41" s="175"/>
    </row>
    <row r="42" spans="1:17" ht="14.25" x14ac:dyDescent="0.2">
      <c r="A42" s="175"/>
      <c r="F42" s="172"/>
      <c r="J42" s="173"/>
      <c r="K42" s="173"/>
      <c r="L42" s="173"/>
      <c r="M42" s="173"/>
      <c r="N42" s="173"/>
      <c r="O42" s="173"/>
      <c r="P42" s="173"/>
      <c r="Q42" s="173"/>
    </row>
    <row r="43" spans="1:17" ht="14.25" x14ac:dyDescent="0.2">
      <c r="A43" s="175"/>
      <c r="F43" s="172"/>
      <c r="J43" s="173"/>
      <c r="K43" s="173"/>
      <c r="L43" s="173"/>
      <c r="M43" s="173"/>
      <c r="N43" s="173"/>
      <c r="O43" s="173"/>
      <c r="P43" s="173"/>
      <c r="Q43" s="173"/>
    </row>
    <row r="44" spans="1:17" x14ac:dyDescent="0.2">
      <c r="H44" s="170"/>
      <c r="J44" s="170"/>
      <c r="K44" s="170"/>
      <c r="L44" s="170"/>
      <c r="M44" s="170"/>
      <c r="N44" s="170"/>
      <c r="O44" s="170"/>
      <c r="P44" s="170"/>
      <c r="Q44" s="170"/>
    </row>
    <row r="45" spans="1:17" x14ac:dyDescent="0.2">
      <c r="H45" s="170"/>
      <c r="J45" s="170"/>
      <c r="K45" s="170"/>
      <c r="L45" s="170"/>
      <c r="M45" s="170"/>
      <c r="N45" s="170"/>
      <c r="O45" s="170"/>
      <c r="P45" s="170"/>
      <c r="Q45" s="170"/>
    </row>
  </sheetData>
  <mergeCells count="7">
    <mergeCell ref="H26:H27"/>
    <mergeCell ref="B2:E2"/>
    <mergeCell ref="I2:L2"/>
    <mergeCell ref="F2:H2"/>
    <mergeCell ref="E26:E27"/>
    <mergeCell ref="E17:G17"/>
    <mergeCell ref="H17:J17"/>
  </mergeCells>
  <phoneticPr fontId="6" type="noConversion"/>
  <pageMargins left="0.74803149606299202" right="0.74803149606299202" top="0.98425196850393704" bottom="0.98425196850393704" header="0.511811023622047" footer="0.511811023622047"/>
  <pageSetup scale="80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/>
  <dimension ref="A1:AB94"/>
  <sheetViews>
    <sheetView view="pageBreakPreview" zoomScale="90" zoomScaleNormal="80" zoomScaleSheetLayoutView="90" zoomScalePageLayoutView="80" workbookViewId="0">
      <pane xSplit="2" ySplit="2" topLeftCell="N3" activePane="bottomRight" state="frozen"/>
      <selection activeCell="A3" sqref="A3"/>
      <selection pane="topRight" activeCell="A3" sqref="A3"/>
      <selection pane="bottomLeft" activeCell="A3" sqref="A3"/>
      <selection pane="bottomRight" activeCell="B2" sqref="B2"/>
    </sheetView>
  </sheetViews>
  <sheetFormatPr defaultColWidth="8.7109375" defaultRowHeight="12.75" outlineLevelCol="1" x14ac:dyDescent="0.2"/>
  <cols>
    <col min="1" max="1" width="3.28515625" hidden="1" customWidth="1" outlineLevel="1"/>
    <col min="2" max="2" width="48.28515625" customWidth="1" collapsed="1"/>
    <col min="3" max="7" width="9.28515625" hidden="1" customWidth="1" outlineLevel="1"/>
    <col min="8" max="8" width="9.7109375" hidden="1" customWidth="1" outlineLevel="1"/>
    <col min="9" max="9" width="9.28515625" hidden="1" customWidth="1" outlineLevel="1"/>
    <col min="10" max="12" width="9.7109375" hidden="1" customWidth="1" outlineLevel="1"/>
    <col min="13" max="13" width="8.28515625" hidden="1" customWidth="1" outlineLevel="1"/>
    <col min="14" max="25" width="9" bestFit="1" customWidth="1" collapsed="1"/>
  </cols>
  <sheetData>
    <row r="1" spans="1:28" s="32" customFormat="1" ht="25.15" customHeight="1" x14ac:dyDescent="0.2">
      <c r="B1" s="73" t="str">
        <f>Index!B84</f>
        <v>Table 10c   Transfers (including subsidies and capital transfers) to public enterprises,  FY2004-FY2018</v>
      </c>
    </row>
    <row r="2" spans="1:28" s="32" customFormat="1" ht="20.100000000000001" customHeight="1" x14ac:dyDescent="0.2">
      <c r="B2" s="220"/>
      <c r="C2" s="179" t="str">
        <f>IF(PubGrf="P",Sys!A3,Sys!A4)</f>
        <v>FY1993</v>
      </c>
      <c r="D2" s="179" t="str">
        <f>IF(PubGrf="P",Sys!B3,Sys!B4)</f>
        <v>FY1994</v>
      </c>
      <c r="E2" s="179" t="str">
        <f>IF(PubGrf="P",Sys!C3,Sys!C4)</f>
        <v>FY1995</v>
      </c>
      <c r="F2" s="179" t="str">
        <f>IF(PubGrf="P",Sys!D3,Sys!D4)</f>
        <v>FY1996</v>
      </c>
      <c r="G2" s="179" t="str">
        <f>IF(PubGrf="P",Sys!E3,Sys!E4)</f>
        <v>FY1997</v>
      </c>
      <c r="H2" s="179" t="str">
        <f>IF(PubGrf="P",Sys!F3,Sys!F4)</f>
        <v>FY1998</v>
      </c>
      <c r="I2" s="179" t="str">
        <f>IF(PubGrf="P",Sys!G3,Sys!G4)</f>
        <v>FY1999</v>
      </c>
      <c r="J2" s="179" t="str">
        <f>IF(PubGrf="P",Sys!H3,Sys!H4)</f>
        <v>FY2000</v>
      </c>
      <c r="K2" s="179" t="str">
        <f>IF(PubGrf="P",Sys!I3,Sys!I4)</f>
        <v>FY2001</v>
      </c>
      <c r="L2" s="179" t="str">
        <f>IF(PubGrf="P",Sys!J3,Sys!J4)</f>
        <v>FY2002</v>
      </c>
      <c r="M2" s="179" t="str">
        <f>IF(PubGrf="P",Sys!K3,Sys!K4)</f>
        <v>FY2003</v>
      </c>
      <c r="N2" s="179" t="str">
        <f>IF(PubGrf="P",Sys!L3,Sys!L4)</f>
        <v>FY2004</v>
      </c>
      <c r="O2" s="179" t="str">
        <f>IF(PubGrf="P",Sys!M3,Sys!M4)</f>
        <v>FY2005</v>
      </c>
      <c r="P2" s="179" t="str">
        <f>IF(PubGrf="P",Sys!N3,Sys!N4)</f>
        <v>FY2006</v>
      </c>
      <c r="Q2" s="179" t="str">
        <f>IF(PubGrf="P",Sys!O3,Sys!O4)</f>
        <v>FY2007</v>
      </c>
      <c r="R2" s="179" t="str">
        <f>IF(PubGrf="P",Sys!P3,Sys!P4)</f>
        <v>FY2008</v>
      </c>
      <c r="S2" s="179" t="str">
        <f>IF(PubGrf="P",Sys!Q3,Sys!Q4)</f>
        <v>FY2009</v>
      </c>
      <c r="T2" s="179" t="str">
        <f>IF(PubGrf="P",Sys!R3,Sys!R4)</f>
        <v>FY2010</v>
      </c>
      <c r="U2" s="179" t="str">
        <f>IF(PubGrf="P",Sys!S3,Sys!S4)</f>
        <v>FY2011</v>
      </c>
      <c r="V2" s="179" t="str">
        <f>IF(PubGrf="P",Sys!T3,Sys!T4)</f>
        <v>FY2012</v>
      </c>
      <c r="W2" s="179" t="str">
        <f>IF(PubGrf="P",Sys!U3,Sys!U4)</f>
        <v>FY2013</v>
      </c>
      <c r="X2" s="179" t="str">
        <f>IF(PubGrf="P",Sys!V3,Sys!V4)</f>
        <v>FY2014</v>
      </c>
      <c r="Y2" s="179" t="str">
        <f>IF(PubGrf="P",Sys!W3,Sys!W4)</f>
        <v>FY2015</v>
      </c>
      <c r="Z2" s="179" t="str">
        <f>IF(PubGrf="P",Sys!X3,Sys!X4)</f>
        <v>FY2016</v>
      </c>
      <c r="AA2" s="179" t="str">
        <f>IF(PubGrf="P",Sys!Y3,Sys!Y4)</f>
        <v>FY2017</v>
      </c>
      <c r="AB2" s="179" t="str">
        <f>IF(PubGrf="P",Sys!Z3,Sys!Z4)</f>
        <v>FY2018</v>
      </c>
    </row>
    <row r="3" spans="1:28" s="430" customFormat="1" ht="20.100000000000001" customHeight="1" x14ac:dyDescent="0.2">
      <c r="A3" s="430">
        <v>1</v>
      </c>
      <c r="B3" s="431" t="s">
        <v>249</v>
      </c>
      <c r="C3" s="723">
        <v>3.7</v>
      </c>
      <c r="D3" s="723">
        <v>5.3</v>
      </c>
      <c r="E3" s="723">
        <v>2.7450000000000001</v>
      </c>
      <c r="F3" s="723">
        <v>1.492</v>
      </c>
      <c r="G3" s="723">
        <v>0.78489999999999993</v>
      </c>
      <c r="H3" s="723">
        <v>0.5</v>
      </c>
      <c r="I3" s="723">
        <v>1.8740000000000001</v>
      </c>
      <c r="J3" s="723">
        <v>2</v>
      </c>
      <c r="K3" s="723">
        <v>0</v>
      </c>
      <c r="L3" s="723">
        <v>1.9179999999999999</v>
      </c>
      <c r="M3" s="723">
        <v>0.91300000000000003</v>
      </c>
      <c r="N3" s="723">
        <v>0.71599999999999997</v>
      </c>
      <c r="O3" s="723">
        <v>0.4</v>
      </c>
      <c r="P3" s="723">
        <v>0.39700000000000002</v>
      </c>
      <c r="Q3" s="723">
        <v>2.0581330000000002</v>
      </c>
      <c r="R3" s="723">
        <v>2.7399999999999998</v>
      </c>
      <c r="S3" s="723">
        <v>0.82440000000000002</v>
      </c>
      <c r="T3" s="723">
        <v>0.49879099999999998</v>
      </c>
      <c r="U3" s="723">
        <v>0.7192670000000001</v>
      </c>
      <c r="V3" s="723">
        <v>2.2684699999999998</v>
      </c>
      <c r="W3" s="723">
        <v>1.984278</v>
      </c>
      <c r="X3" s="723">
        <v>1.199573</v>
      </c>
      <c r="Y3" s="723">
        <v>4.1335639999999998</v>
      </c>
      <c r="Z3" s="723">
        <v>2.1723059999999998</v>
      </c>
      <c r="AA3" s="723">
        <v>3.2727059999999994</v>
      </c>
      <c r="AB3" s="723">
        <v>1.4151060581207275</v>
      </c>
    </row>
    <row r="4" spans="1:28" s="151" customFormat="1" x14ac:dyDescent="0.2">
      <c r="A4" s="151">
        <v>3</v>
      </c>
      <c r="B4" s="126" t="s">
        <v>250</v>
      </c>
      <c r="C4" s="723">
        <v>0.2</v>
      </c>
      <c r="D4" s="723">
        <v>1.1000000000000001</v>
      </c>
      <c r="E4" s="723">
        <v>0.51800000000000002</v>
      </c>
      <c r="F4" s="723">
        <v>0.50900000000000001</v>
      </c>
      <c r="G4" s="723">
        <v>0.48830000000000001</v>
      </c>
      <c r="H4" s="723">
        <v>0.32500000000000001</v>
      </c>
      <c r="I4" s="723">
        <v>0.32500000000000001</v>
      </c>
      <c r="J4" s="723">
        <v>2.0299999999999998</v>
      </c>
      <c r="K4" s="723">
        <v>0.55000000000000004</v>
      </c>
      <c r="L4" s="723">
        <v>2.1435259999999996</v>
      </c>
      <c r="M4" s="723">
        <v>3.6488239999999998</v>
      </c>
      <c r="N4" s="723">
        <v>1.6955839999999998</v>
      </c>
      <c r="O4" s="723">
        <v>1.6842280000000001</v>
      </c>
      <c r="P4" s="723">
        <v>2.8027699999999998</v>
      </c>
      <c r="Q4" s="723">
        <v>3.8904490000000003</v>
      </c>
      <c r="R4" s="723">
        <v>3.7700980000000004</v>
      </c>
      <c r="S4" s="723">
        <v>3.063612</v>
      </c>
      <c r="T4" s="723">
        <v>1.5487819999999999</v>
      </c>
      <c r="U4" s="723">
        <v>2.1</v>
      </c>
      <c r="V4" s="723">
        <v>2.852455</v>
      </c>
      <c r="W4" s="723">
        <v>1</v>
      </c>
      <c r="X4" s="723">
        <v>1.8</v>
      </c>
      <c r="Y4" s="723">
        <v>2.6297640000000002</v>
      </c>
      <c r="Z4" s="723">
        <v>1.3778599999999999</v>
      </c>
      <c r="AA4" s="723">
        <v>7.7550509999999999</v>
      </c>
      <c r="AB4" s="723">
        <v>4.1206039977493294</v>
      </c>
    </row>
    <row r="5" spans="1:28" s="151" customFormat="1" x14ac:dyDescent="0.2">
      <c r="A5" s="151">
        <v>5</v>
      </c>
      <c r="B5" s="126" t="s">
        <v>251</v>
      </c>
      <c r="C5" s="723">
        <v>0.3</v>
      </c>
      <c r="D5" s="723">
        <v>0.2</v>
      </c>
      <c r="E5" s="723">
        <v>0.52400000000000002</v>
      </c>
      <c r="F5" s="723">
        <v>0</v>
      </c>
      <c r="G5" s="723">
        <v>0.1</v>
      </c>
      <c r="H5" s="723">
        <v>0</v>
      </c>
      <c r="I5" s="723">
        <v>0</v>
      </c>
      <c r="J5" s="723">
        <v>0.1</v>
      </c>
      <c r="K5" s="723">
        <v>9.9500000000000005E-2</v>
      </c>
      <c r="L5" s="723">
        <v>2.4767489999999999</v>
      </c>
      <c r="M5" s="723">
        <v>0.15543499999999977</v>
      </c>
      <c r="N5" s="723">
        <v>0.15457200000000001</v>
      </c>
      <c r="O5" s="723">
        <v>0.23526499999999997</v>
      </c>
      <c r="P5" s="723">
        <v>0.22593100000000002</v>
      </c>
      <c r="Q5" s="723">
        <v>0.395125</v>
      </c>
      <c r="R5" s="723">
        <v>0.48941299999999999</v>
      </c>
      <c r="S5" s="723">
        <v>0.34599999999999997</v>
      </c>
      <c r="T5" s="723">
        <v>0.53969899999999993</v>
      </c>
      <c r="U5" s="723">
        <v>0.13882800000000001</v>
      </c>
      <c r="V5" s="723">
        <v>0.37256699999999998</v>
      </c>
      <c r="W5" s="723">
        <v>0.15</v>
      </c>
      <c r="X5" s="723">
        <v>0.862568</v>
      </c>
      <c r="Y5" s="723">
        <v>0.42041700000000004</v>
      </c>
      <c r="Z5" s="723">
        <v>0.25325900000000001</v>
      </c>
      <c r="AA5" s="723">
        <v>0.64481600000000006</v>
      </c>
      <c r="AB5" s="723">
        <v>0.65700299932944783</v>
      </c>
    </row>
    <row r="6" spans="1:28" s="151" customFormat="1" x14ac:dyDescent="0.2">
      <c r="A6" s="151">
        <v>6</v>
      </c>
      <c r="B6" s="126" t="s">
        <v>252</v>
      </c>
      <c r="C6" s="723">
        <v>0.4</v>
      </c>
      <c r="D6" s="723">
        <v>1.3</v>
      </c>
      <c r="E6" s="723">
        <v>0</v>
      </c>
      <c r="F6" s="723">
        <v>0</v>
      </c>
      <c r="G6" s="723">
        <v>0.60099999999999998</v>
      </c>
      <c r="H6" s="723">
        <v>0</v>
      </c>
      <c r="I6" s="723">
        <v>0</v>
      </c>
      <c r="J6" s="723">
        <v>0</v>
      </c>
      <c r="K6" s="723">
        <v>0</v>
      </c>
      <c r="L6" s="723">
        <v>0.9335</v>
      </c>
      <c r="M6" s="723">
        <v>0.9335</v>
      </c>
      <c r="N6" s="723">
        <v>0.17399400000000001</v>
      </c>
      <c r="O6" s="723">
        <v>0.4</v>
      </c>
      <c r="P6" s="723">
        <v>1.07</v>
      </c>
      <c r="Q6" s="723">
        <v>0.87420000000000009</v>
      </c>
      <c r="R6" s="723">
        <v>0.35561799999999999</v>
      </c>
      <c r="S6" s="723">
        <v>1.67503</v>
      </c>
      <c r="T6" s="723">
        <v>1.7999909999999999</v>
      </c>
      <c r="U6" s="723">
        <v>0.86224199999999995</v>
      </c>
      <c r="V6" s="723">
        <v>1.9827130000000002</v>
      </c>
      <c r="W6" s="723">
        <v>4.1073579999999996</v>
      </c>
      <c r="X6" s="723">
        <v>0.69440000000000002</v>
      </c>
      <c r="Y6" s="723">
        <v>0.81112600000000001</v>
      </c>
      <c r="Z6" s="723">
        <v>2.4534000000000002</v>
      </c>
      <c r="AA6" s="723">
        <v>1.8133760000000001</v>
      </c>
      <c r="AB6" s="723">
        <v>1.1699249744415283</v>
      </c>
    </row>
    <row r="7" spans="1:28" s="151" customFormat="1" x14ac:dyDescent="0.2">
      <c r="A7" s="151">
        <v>7</v>
      </c>
      <c r="B7" s="126" t="s">
        <v>253</v>
      </c>
      <c r="C7" s="723">
        <v>0</v>
      </c>
      <c r="D7" s="723">
        <v>0</v>
      </c>
      <c r="E7" s="723">
        <v>0</v>
      </c>
      <c r="F7" s="723">
        <v>0</v>
      </c>
      <c r="G7" s="723">
        <v>0</v>
      </c>
      <c r="H7" s="723">
        <v>0</v>
      </c>
      <c r="I7" s="723">
        <v>0</v>
      </c>
      <c r="J7" s="723">
        <v>0.05</v>
      </c>
      <c r="K7" s="723">
        <v>8.9219999999999994E-2</v>
      </c>
      <c r="L7" s="723">
        <v>0</v>
      </c>
      <c r="M7" s="723">
        <v>0</v>
      </c>
      <c r="N7" s="723">
        <v>0</v>
      </c>
      <c r="O7" s="723">
        <v>0</v>
      </c>
      <c r="P7" s="723">
        <v>0</v>
      </c>
      <c r="Q7" s="723">
        <v>0</v>
      </c>
      <c r="R7" s="723">
        <v>0</v>
      </c>
      <c r="S7" s="723">
        <v>0</v>
      </c>
      <c r="T7" s="723">
        <v>0</v>
      </c>
      <c r="U7" s="723">
        <v>0</v>
      </c>
      <c r="V7" s="723">
        <v>0</v>
      </c>
      <c r="W7" s="723">
        <v>0</v>
      </c>
      <c r="X7" s="723">
        <v>0</v>
      </c>
      <c r="Y7" s="723">
        <v>0</v>
      </c>
      <c r="Z7" s="723">
        <v>0</v>
      </c>
      <c r="AA7" s="723">
        <v>0</v>
      </c>
      <c r="AB7" s="723">
        <v>0</v>
      </c>
    </row>
    <row r="8" spans="1:28" s="151" customFormat="1" x14ac:dyDescent="0.2">
      <c r="A8" s="151">
        <v>8</v>
      </c>
      <c r="B8" s="126" t="s">
        <v>254</v>
      </c>
      <c r="C8" s="723">
        <v>0</v>
      </c>
      <c r="D8" s="723">
        <v>0</v>
      </c>
      <c r="E8" s="723">
        <v>3.6999999999999998E-2</v>
      </c>
      <c r="F8" s="723">
        <v>0</v>
      </c>
      <c r="G8" s="723">
        <v>0</v>
      </c>
      <c r="H8" s="723">
        <v>0</v>
      </c>
      <c r="I8" s="723">
        <v>0</v>
      </c>
      <c r="J8" s="723">
        <v>4.9750000000000003E-2</v>
      </c>
      <c r="K8" s="723">
        <v>0.97</v>
      </c>
      <c r="L8" s="723">
        <v>0.15148900000000001</v>
      </c>
      <c r="M8" s="723">
        <v>0.16502900000000001</v>
      </c>
      <c r="N8" s="723">
        <v>0.20699999999999999</v>
      </c>
      <c r="O8" s="723">
        <v>0.144064</v>
      </c>
      <c r="P8" s="723">
        <v>0.46357199999999998</v>
      </c>
      <c r="Q8" s="723">
        <v>0.39935199999999998</v>
      </c>
      <c r="R8" s="723">
        <v>0.32264900000000002</v>
      </c>
      <c r="S8" s="723">
        <v>0.366365</v>
      </c>
      <c r="T8" s="723">
        <v>0.36231600000000003</v>
      </c>
      <c r="U8" s="723">
        <v>9.1869000000000006E-2</v>
      </c>
      <c r="V8" s="723">
        <v>5.5456999999999999E-2</v>
      </c>
      <c r="W8" s="723">
        <v>0.26352399999999998</v>
      </c>
      <c r="X8" s="723">
        <v>0.158385</v>
      </c>
      <c r="Y8" s="723">
        <v>0.144008</v>
      </c>
      <c r="Z8" s="723">
        <v>0.14886000000000002</v>
      </c>
      <c r="AA8" s="723">
        <v>2.8271999999999999</v>
      </c>
      <c r="AB8" s="723">
        <v>0.16152599453926086</v>
      </c>
    </row>
    <row r="9" spans="1:28" s="151" customFormat="1" x14ac:dyDescent="0.2">
      <c r="A9" s="151">
        <v>9</v>
      </c>
      <c r="B9" s="126" t="s">
        <v>255</v>
      </c>
      <c r="C9" s="723">
        <v>0</v>
      </c>
      <c r="D9" s="723">
        <v>0</v>
      </c>
      <c r="E9" s="723">
        <v>0</v>
      </c>
      <c r="F9" s="723">
        <v>0</v>
      </c>
      <c r="G9" s="723">
        <v>0.39500000000000002</v>
      </c>
      <c r="H9" s="723">
        <v>0.115</v>
      </c>
      <c r="I9" s="723">
        <v>0</v>
      </c>
      <c r="J9" s="723">
        <v>0</v>
      </c>
      <c r="K9" s="723">
        <v>0</v>
      </c>
      <c r="L9" s="723">
        <v>0</v>
      </c>
      <c r="M9" s="723">
        <v>0</v>
      </c>
      <c r="N9" s="723">
        <v>0.162549</v>
      </c>
      <c r="O9" s="723">
        <v>0.21000000000000002</v>
      </c>
      <c r="P9" s="723">
        <v>13.285977999999998</v>
      </c>
      <c r="Q9" s="723">
        <v>4.9018920000000001</v>
      </c>
      <c r="R9" s="723">
        <v>8.3832740000000001</v>
      </c>
      <c r="S9" s="723">
        <v>10.591850000000001</v>
      </c>
      <c r="T9" s="723">
        <v>4.7693410000000007</v>
      </c>
      <c r="U9" s="723">
        <v>3.8099430000000001</v>
      </c>
      <c r="V9" s="723">
        <v>3.7668159999999999</v>
      </c>
      <c r="W9" s="723">
        <v>8.6652330000000006</v>
      </c>
      <c r="X9" s="723">
        <v>7.7530000000000001</v>
      </c>
      <c r="Y9" s="723">
        <v>5.5659390000000002</v>
      </c>
      <c r="Z9" s="723">
        <v>7.1711679999999998</v>
      </c>
      <c r="AA9" s="723">
        <v>2.5718700000000001</v>
      </c>
      <c r="AB9" s="723">
        <v>0.81271099999999996</v>
      </c>
    </row>
    <row r="10" spans="1:28" s="151" customFormat="1" x14ac:dyDescent="0.2">
      <c r="A10" s="151">
        <v>10</v>
      </c>
      <c r="B10" s="126" t="s">
        <v>256</v>
      </c>
      <c r="C10" s="723">
        <v>0.3</v>
      </c>
      <c r="D10" s="723">
        <v>0</v>
      </c>
      <c r="E10" s="723">
        <v>0.29849999999999999</v>
      </c>
      <c r="F10" s="723">
        <v>0</v>
      </c>
      <c r="G10" s="723">
        <v>0</v>
      </c>
      <c r="H10" s="723">
        <v>0</v>
      </c>
      <c r="I10" s="723">
        <v>0</v>
      </c>
      <c r="J10" s="723">
        <v>0</v>
      </c>
      <c r="K10" s="723">
        <v>0</v>
      </c>
      <c r="L10" s="723">
        <v>0</v>
      </c>
      <c r="M10" s="723">
        <v>0</v>
      </c>
      <c r="N10" s="723">
        <v>0</v>
      </c>
      <c r="O10" s="723">
        <v>0.65485199999999999</v>
      </c>
      <c r="P10" s="723">
        <v>0.61067700000000003</v>
      </c>
      <c r="Q10" s="723">
        <v>0</v>
      </c>
      <c r="R10" s="723">
        <v>0</v>
      </c>
      <c r="S10" s="723">
        <v>1</v>
      </c>
      <c r="T10" s="723">
        <v>1.0402499999999999</v>
      </c>
      <c r="U10" s="723">
        <v>0</v>
      </c>
      <c r="V10" s="723">
        <v>0.61899999999999999</v>
      </c>
      <c r="W10" s="723">
        <v>1.248907</v>
      </c>
      <c r="X10" s="723">
        <v>1.2E-2</v>
      </c>
      <c r="Y10" s="723">
        <v>1.863</v>
      </c>
      <c r="Z10" s="723">
        <v>1.6444449999999999</v>
      </c>
      <c r="AA10" s="723">
        <v>2.1823999999999999</v>
      </c>
      <c r="AB10" s="723">
        <v>1.5</v>
      </c>
    </row>
    <row r="11" spans="1:28" s="151" customFormat="1" x14ac:dyDescent="0.2">
      <c r="A11" s="151">
        <v>11</v>
      </c>
      <c r="B11" s="126" t="s">
        <v>263</v>
      </c>
      <c r="C11" s="723">
        <v>0</v>
      </c>
      <c r="D11" s="723">
        <v>0</v>
      </c>
      <c r="E11" s="723">
        <v>0</v>
      </c>
      <c r="F11" s="723">
        <v>0</v>
      </c>
      <c r="G11" s="723">
        <v>0.42</v>
      </c>
      <c r="H11" s="723">
        <v>1.1200000000000001</v>
      </c>
      <c r="I11" s="723">
        <v>0.46229999999999999</v>
      </c>
      <c r="J11" s="723">
        <v>9.9500000000000005E-2</v>
      </c>
      <c r="K11" s="723">
        <v>0.18598100000000001</v>
      </c>
      <c r="L11" s="723">
        <v>0</v>
      </c>
      <c r="M11" s="723">
        <v>0</v>
      </c>
      <c r="N11" s="723">
        <v>0.54511200000000004</v>
      </c>
      <c r="O11" s="723">
        <v>0</v>
      </c>
      <c r="P11" s="723">
        <v>0</v>
      </c>
      <c r="Q11" s="723">
        <v>8.4000000000000005E-2</v>
      </c>
      <c r="R11" s="723">
        <v>0.12510000000000002</v>
      </c>
      <c r="S11" s="723">
        <v>0.19589999999999999</v>
      </c>
      <c r="T11" s="723">
        <v>0.38020000000000004</v>
      </c>
      <c r="U11" s="723">
        <v>1.5284050000000002</v>
      </c>
      <c r="V11" s="723">
        <v>0.87670000000000003</v>
      </c>
      <c r="W11" s="723">
        <v>3.3122350000000003</v>
      </c>
      <c r="X11" s="723">
        <v>9.5000000000000001E-2</v>
      </c>
      <c r="Y11" s="723">
        <v>0</v>
      </c>
      <c r="Z11" s="723">
        <v>0</v>
      </c>
      <c r="AA11" s="723">
        <v>7.4400000000000008E-2</v>
      </c>
      <c r="AB11" s="723">
        <v>7.4400000274181366E-2</v>
      </c>
    </row>
    <row r="12" spans="1:28" s="151" customFormat="1" x14ac:dyDescent="0.2">
      <c r="A12" s="151">
        <v>12</v>
      </c>
      <c r="B12" s="126" t="s">
        <v>306</v>
      </c>
      <c r="C12" s="723">
        <v>0</v>
      </c>
      <c r="D12" s="723">
        <v>0</v>
      </c>
      <c r="E12" s="723">
        <v>0</v>
      </c>
      <c r="F12" s="723">
        <v>0</v>
      </c>
      <c r="G12" s="723">
        <v>0</v>
      </c>
      <c r="H12" s="723">
        <v>0</v>
      </c>
      <c r="I12" s="723">
        <v>0</v>
      </c>
      <c r="J12" s="723">
        <v>0</v>
      </c>
      <c r="K12" s="723">
        <v>0</v>
      </c>
      <c r="L12" s="723">
        <v>0</v>
      </c>
      <c r="M12" s="723">
        <v>0</v>
      </c>
      <c r="N12" s="723">
        <v>0</v>
      </c>
      <c r="O12" s="723">
        <v>0</v>
      </c>
      <c r="P12" s="723">
        <v>0</v>
      </c>
      <c r="Q12" s="723">
        <v>1.4675</v>
      </c>
      <c r="R12" s="723">
        <v>1.0082</v>
      </c>
      <c r="S12" s="723">
        <v>1.09185</v>
      </c>
      <c r="T12" s="723">
        <v>0.96914999999999996</v>
      </c>
      <c r="U12" s="723">
        <v>1.1424459999999999</v>
      </c>
      <c r="V12" s="723">
        <v>1.3963350000000001</v>
      </c>
      <c r="W12" s="723">
        <v>1.2254</v>
      </c>
      <c r="X12" s="723">
        <v>1.2990569999999999</v>
      </c>
      <c r="Y12" s="723">
        <v>1.749541</v>
      </c>
      <c r="Z12" s="723">
        <v>1.7372370000000001</v>
      </c>
      <c r="AA12" s="723">
        <v>1.89472</v>
      </c>
      <c r="AB12" s="723">
        <v>9.2133879926071174</v>
      </c>
    </row>
    <row r="13" spans="1:28" s="432" customFormat="1" x14ac:dyDescent="0.2">
      <c r="A13" s="151">
        <v>13</v>
      </c>
      <c r="B13" s="126" t="s">
        <v>257</v>
      </c>
      <c r="C13" s="723">
        <v>1.9</v>
      </c>
      <c r="D13" s="723">
        <v>2.2000000000000002</v>
      </c>
      <c r="E13" s="723">
        <v>2.6974999999999998</v>
      </c>
      <c r="F13" s="723">
        <v>0.59599999999999997</v>
      </c>
      <c r="G13" s="723">
        <v>0.45</v>
      </c>
      <c r="H13" s="723">
        <v>0.57899999999999996</v>
      </c>
      <c r="I13" s="723">
        <v>0.58099999999999996</v>
      </c>
      <c r="J13" s="723">
        <v>0.84499999999999997</v>
      </c>
      <c r="K13" s="723">
        <v>3.0499640000000001</v>
      </c>
      <c r="L13" s="723">
        <v>1.4489999999999998</v>
      </c>
      <c r="M13" s="723">
        <v>1.0960000000000001</v>
      </c>
      <c r="N13" s="723">
        <v>0.9</v>
      </c>
      <c r="O13" s="723">
        <v>0.84460000000000002</v>
      </c>
      <c r="P13" s="723">
        <v>0.9</v>
      </c>
      <c r="Q13" s="723">
        <v>1.2</v>
      </c>
      <c r="R13" s="723">
        <v>1.092185</v>
      </c>
      <c r="S13" s="723">
        <v>0.997</v>
      </c>
      <c r="T13" s="723">
        <v>1.3400019999999999</v>
      </c>
      <c r="U13" s="723">
        <v>1.4343999999999999</v>
      </c>
      <c r="V13" s="723">
        <v>1.47</v>
      </c>
      <c r="W13" s="723">
        <v>1.2525000000000002</v>
      </c>
      <c r="X13" s="723">
        <v>1.4104000000000001</v>
      </c>
      <c r="Y13" s="723">
        <v>1.7202720000000002</v>
      </c>
      <c r="Z13" s="723">
        <v>3.3522539999999998</v>
      </c>
      <c r="AA13" s="723">
        <v>3.206</v>
      </c>
      <c r="AB13" s="723">
        <v>4.4743871688842773</v>
      </c>
    </row>
    <row r="14" spans="1:28" s="432" customFormat="1" ht="20.100000000000001" customHeight="1" x14ac:dyDescent="0.2">
      <c r="B14" s="433" t="s">
        <v>5</v>
      </c>
      <c r="C14" s="724">
        <f t="shared" ref="C14:AA14" si="0">SUM(C3:C13)</f>
        <v>6.8000000000000007</v>
      </c>
      <c r="D14" s="724">
        <f t="shared" si="0"/>
        <v>10.100000000000001</v>
      </c>
      <c r="E14" s="724">
        <f t="shared" si="0"/>
        <v>6.8199999999999994</v>
      </c>
      <c r="F14" s="724">
        <f t="shared" si="0"/>
        <v>2.597</v>
      </c>
      <c r="G14" s="724">
        <f t="shared" si="0"/>
        <v>3.2392000000000003</v>
      </c>
      <c r="H14" s="724">
        <f t="shared" si="0"/>
        <v>2.6390000000000002</v>
      </c>
      <c r="I14" s="724">
        <f t="shared" si="0"/>
        <v>3.2423000000000002</v>
      </c>
      <c r="J14" s="724">
        <f t="shared" si="0"/>
        <v>5.1742499999999989</v>
      </c>
      <c r="K14" s="724">
        <f t="shared" si="0"/>
        <v>4.9446650000000005</v>
      </c>
      <c r="L14" s="724">
        <f t="shared" si="0"/>
        <v>9.0722639999999988</v>
      </c>
      <c r="M14" s="724">
        <f t="shared" si="0"/>
        <v>6.9117879999999987</v>
      </c>
      <c r="N14" s="724">
        <f t="shared" si="0"/>
        <v>4.5548109999999991</v>
      </c>
      <c r="O14" s="724">
        <f t="shared" si="0"/>
        <v>4.5730089999999999</v>
      </c>
      <c r="P14" s="724">
        <f t="shared" si="0"/>
        <v>19.755927999999997</v>
      </c>
      <c r="Q14" s="724">
        <f t="shared" si="0"/>
        <v>15.270650999999999</v>
      </c>
      <c r="R14" s="724">
        <f t="shared" si="0"/>
        <v>18.286536999999999</v>
      </c>
      <c r="S14" s="724">
        <f t="shared" si="0"/>
        <v>20.152007000000005</v>
      </c>
      <c r="T14" s="724">
        <f t="shared" si="0"/>
        <v>13.248521999999999</v>
      </c>
      <c r="U14" s="724">
        <f t="shared" si="0"/>
        <v>11.827400000000001</v>
      </c>
      <c r="V14" s="724">
        <f t="shared" si="0"/>
        <v>15.660513</v>
      </c>
      <c r="W14" s="724">
        <f t="shared" si="0"/>
        <v>23.209435000000003</v>
      </c>
      <c r="X14" s="724">
        <f t="shared" si="0"/>
        <v>15.284383000000002</v>
      </c>
      <c r="Y14" s="724">
        <f t="shared" si="0"/>
        <v>19.037631000000001</v>
      </c>
      <c r="Z14" s="724">
        <f t="shared" si="0"/>
        <v>20.310788999999996</v>
      </c>
      <c r="AA14" s="724">
        <f t="shared" si="0"/>
        <v>26.242539000000001</v>
      </c>
      <c r="AB14" s="724">
        <f t="shared" ref="AB14" si="1">SUM(AB3:AB13)</f>
        <v>23.59905018594587</v>
      </c>
    </row>
    <row r="15" spans="1:28" s="189" customFormat="1" x14ac:dyDescent="0.2">
      <c r="B15" s="130" t="s">
        <v>477</v>
      </c>
      <c r="C15" s="764"/>
      <c r="D15" s="764"/>
      <c r="E15" s="764"/>
      <c r="F15" s="764"/>
      <c r="G15" s="764"/>
      <c r="H15" s="764"/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spans="1:28" s="4" customFormat="1" x14ac:dyDescent="0.2">
      <c r="B16" s="556" t="s">
        <v>478</v>
      </c>
      <c r="C16" s="723"/>
      <c r="D16" s="723"/>
      <c r="E16" s="723"/>
      <c r="F16" s="723"/>
      <c r="G16" s="723"/>
      <c r="H16" s="723"/>
      <c r="I16" s="723"/>
      <c r="J16" s="723"/>
      <c r="K16" s="723"/>
      <c r="L16" s="723"/>
      <c r="M16" s="723"/>
      <c r="N16" s="723"/>
      <c r="O16" s="723"/>
      <c r="P16" s="723"/>
      <c r="Q16" s="723"/>
      <c r="R16" s="723">
        <v>1.1106579999999999</v>
      </c>
      <c r="S16" s="723">
        <v>0.79200000000000004</v>
      </c>
      <c r="T16" s="723">
        <v>0.84935400000000005</v>
      </c>
      <c r="U16" s="723">
        <v>0.50462499999999999</v>
      </c>
      <c r="V16" s="723">
        <v>0.59841099999999992</v>
      </c>
      <c r="W16" s="723">
        <v>0.91092699999999993</v>
      </c>
      <c r="X16" s="723">
        <v>0.43</v>
      </c>
      <c r="Y16" s="723">
        <v>0.711422</v>
      </c>
      <c r="Z16" s="723">
        <v>0.99217699999999986</v>
      </c>
      <c r="AA16" s="723">
        <v>1.3573489999999999</v>
      </c>
      <c r="AB16" s="723">
        <v>0.9752090000000001</v>
      </c>
    </row>
    <row r="17" spans="1:28" s="4" customFormat="1" x14ac:dyDescent="0.2">
      <c r="B17" s="556" t="s">
        <v>774</v>
      </c>
      <c r="C17" s="723"/>
      <c r="D17" s="723"/>
      <c r="E17" s="723"/>
      <c r="F17" s="723"/>
      <c r="G17" s="723"/>
      <c r="H17" s="723"/>
      <c r="I17" s="723"/>
      <c r="J17" s="723"/>
      <c r="K17" s="723"/>
      <c r="L17" s="723"/>
      <c r="M17" s="723">
        <v>1.9419949999999999</v>
      </c>
      <c r="N17" s="723">
        <v>3.179522</v>
      </c>
      <c r="O17" s="723">
        <v>3.4746750000000004</v>
      </c>
      <c r="P17" s="723">
        <v>2.8797009999999998</v>
      </c>
      <c r="Q17" s="723">
        <v>3.2512460000000001</v>
      </c>
      <c r="R17" s="723">
        <v>3.189629</v>
      </c>
      <c r="S17" s="723">
        <v>3.8707750000000001</v>
      </c>
      <c r="T17" s="723">
        <v>4.3524820000000002</v>
      </c>
      <c r="U17" s="723">
        <v>4.5645210000000001</v>
      </c>
      <c r="V17" s="723">
        <v>5.5141970000000002</v>
      </c>
      <c r="W17" s="723">
        <v>5.2318239999999996</v>
      </c>
      <c r="X17" s="723">
        <v>6.6367659999999997</v>
      </c>
      <c r="Y17" s="723">
        <v>5.7111459999999994</v>
      </c>
      <c r="Z17" s="723">
        <v>5.4258729999999993</v>
      </c>
      <c r="AA17" s="723">
        <v>5.3065319999999998</v>
      </c>
      <c r="AB17" s="723">
        <v>5.2874509999999999</v>
      </c>
    </row>
    <row r="18" spans="1:28" s="4" customFormat="1" x14ac:dyDescent="0.2">
      <c r="B18" s="556" t="s">
        <v>1173</v>
      </c>
      <c r="C18" s="723"/>
      <c r="D18" s="723"/>
      <c r="E18" s="723"/>
      <c r="F18" s="723"/>
      <c r="G18" s="723"/>
      <c r="H18" s="723"/>
      <c r="I18" s="723"/>
      <c r="J18" s="723"/>
      <c r="K18" s="723"/>
      <c r="L18" s="723"/>
      <c r="M18" s="723"/>
      <c r="N18" s="723">
        <v>2.6234999999999998E-2</v>
      </c>
      <c r="O18" s="723">
        <v>2.5000000000000001E-2</v>
      </c>
      <c r="P18" s="723">
        <v>7.8788999999999998E-2</v>
      </c>
      <c r="Q18" s="723">
        <v>8.5043000000000007E-2</v>
      </c>
      <c r="R18" s="723">
        <v>4.3174999999999998E-2</v>
      </c>
      <c r="S18" s="723">
        <v>9.0875999999999998E-2</v>
      </c>
      <c r="T18" s="723">
        <v>2.1531999999999999E-2</v>
      </c>
      <c r="U18" s="723">
        <v>1.7911999999999997E-2</v>
      </c>
      <c r="V18" s="723">
        <v>0.22170200000000001</v>
      </c>
      <c r="W18" s="723">
        <v>0.2329</v>
      </c>
      <c r="X18" s="723">
        <v>0.282217</v>
      </c>
      <c r="Y18" s="723">
        <v>0.55971099999999996</v>
      </c>
      <c r="Z18" s="723">
        <v>0.510884</v>
      </c>
      <c r="AA18" s="723">
        <v>0.23511000000000001</v>
      </c>
      <c r="AB18" s="723">
        <v>5.9561000000000003E-2</v>
      </c>
    </row>
    <row r="19" spans="1:28" s="4" customFormat="1" x14ac:dyDescent="0.2">
      <c r="B19" s="556" t="s">
        <v>775</v>
      </c>
      <c r="C19" s="723"/>
      <c r="D19" s="723"/>
      <c r="E19" s="723"/>
      <c r="F19" s="723"/>
      <c r="G19" s="723"/>
      <c r="H19" s="723"/>
      <c r="I19" s="723"/>
      <c r="J19" s="723"/>
      <c r="K19" s="723"/>
      <c r="L19" s="723"/>
      <c r="M19" s="723"/>
      <c r="N19" s="723">
        <v>2.2000000000000002</v>
      </c>
      <c r="O19" s="723">
        <v>3</v>
      </c>
      <c r="P19" s="723">
        <v>2</v>
      </c>
      <c r="Q19" s="723">
        <v>1.988</v>
      </c>
      <c r="R19" s="723">
        <v>1.988</v>
      </c>
      <c r="S19" s="723">
        <v>2.0179999999999998</v>
      </c>
      <c r="T19" s="723">
        <v>1.988</v>
      </c>
      <c r="U19" s="723">
        <v>1.87677</v>
      </c>
      <c r="V19" s="723">
        <v>1.8748800000000001</v>
      </c>
      <c r="W19" s="723">
        <v>1.984</v>
      </c>
      <c r="X19" s="723">
        <v>1.8740000000000001</v>
      </c>
      <c r="Y19" s="723">
        <v>1.8186040000000001</v>
      </c>
      <c r="Z19" s="723">
        <v>2.1374509999999995</v>
      </c>
      <c r="AA19" s="723">
        <v>2.6644029999999992</v>
      </c>
      <c r="AB19" s="723">
        <v>2.515603</v>
      </c>
    </row>
    <row r="20" spans="1:28" s="4" customFormat="1" x14ac:dyDescent="0.2">
      <c r="B20" s="556" t="s">
        <v>663</v>
      </c>
      <c r="C20" s="723"/>
      <c r="D20" s="723"/>
      <c r="E20" s="723"/>
      <c r="F20" s="723"/>
      <c r="G20" s="723"/>
      <c r="H20" s="723"/>
      <c r="I20" s="723"/>
      <c r="J20" s="723"/>
      <c r="K20" s="723"/>
      <c r="L20" s="723"/>
      <c r="M20" s="723"/>
      <c r="N20" s="723">
        <v>1.9419949999999999</v>
      </c>
      <c r="O20" s="723">
        <v>1.5404990000000001</v>
      </c>
      <c r="P20" s="723">
        <v>1.2264349999999999</v>
      </c>
      <c r="Q20" s="723">
        <v>1.2492370000000002</v>
      </c>
      <c r="R20" s="723">
        <v>1.104687</v>
      </c>
      <c r="S20" s="723">
        <v>1.6018869999999998</v>
      </c>
      <c r="T20" s="723">
        <v>1.2256320000000001</v>
      </c>
      <c r="U20" s="723">
        <v>1.196394</v>
      </c>
      <c r="V20" s="723">
        <v>1.2141710000000001</v>
      </c>
      <c r="W20" s="723">
        <v>0.91700000000000004</v>
      </c>
      <c r="X20" s="723">
        <v>1</v>
      </c>
      <c r="Y20" s="723">
        <v>1</v>
      </c>
      <c r="Z20" s="723">
        <v>2.1841680000000001</v>
      </c>
      <c r="AA20" s="723">
        <v>1.9003270000000001</v>
      </c>
      <c r="AB20" s="723">
        <v>1.7561660000000001</v>
      </c>
    </row>
    <row r="21" spans="1:28" s="4" customFormat="1" x14ac:dyDescent="0.2">
      <c r="B21" s="722" t="s">
        <v>664</v>
      </c>
      <c r="C21" s="725"/>
      <c r="D21" s="725"/>
      <c r="E21" s="725"/>
      <c r="F21" s="725"/>
      <c r="G21" s="725"/>
      <c r="H21" s="725"/>
      <c r="I21" s="725"/>
      <c r="J21" s="725"/>
      <c r="K21" s="725"/>
      <c r="L21" s="725"/>
      <c r="M21" s="725"/>
      <c r="N21" s="725">
        <v>0.19963499999999998</v>
      </c>
      <c r="O21" s="725">
        <v>0.107846</v>
      </c>
      <c r="P21" s="725">
        <v>1</v>
      </c>
      <c r="Q21" s="725">
        <v>3.248424</v>
      </c>
      <c r="R21" s="725">
        <v>4.8483010000000002</v>
      </c>
      <c r="S21" s="725">
        <v>5.7663080000000004</v>
      </c>
      <c r="T21" s="725">
        <v>3.2947600000000001</v>
      </c>
      <c r="U21" s="725">
        <v>4.2734680000000003</v>
      </c>
      <c r="V21" s="725">
        <v>2.334784</v>
      </c>
      <c r="W21" s="725">
        <v>0.59</v>
      </c>
      <c r="X21" s="725">
        <v>0.31</v>
      </c>
      <c r="Y21" s="725">
        <v>0.219</v>
      </c>
      <c r="Z21" s="725">
        <v>0.46367700000000001</v>
      </c>
      <c r="AA21" s="725">
        <v>0</v>
      </c>
      <c r="AB21" s="725">
        <v>0</v>
      </c>
    </row>
    <row r="22" spans="1:28" ht="15.75" customHeight="1" x14ac:dyDescent="0.2">
      <c r="B22" s="124" t="s">
        <v>776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s="32" customFormat="1" ht="24.75" customHeight="1" x14ac:dyDescent="0.2">
      <c r="B23" s="124"/>
    </row>
    <row r="24" spans="1:28" s="32" customFormat="1" ht="25.15" customHeight="1" x14ac:dyDescent="0.2">
      <c r="B24" s="73" t="str">
        <f>Index!B85</f>
        <v>Table 10d   Transfers treated as subsidies to public enterprises in GDP estimates,  FY2004-FY2018</v>
      </c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721"/>
      <c r="Z24" s="721"/>
    </row>
    <row r="25" spans="1:28" s="32" customFormat="1" ht="20.100000000000001" customHeight="1" x14ac:dyDescent="0.2">
      <c r="B25" s="220" t="s">
        <v>777</v>
      </c>
      <c r="C25" s="48"/>
      <c r="D25" s="48"/>
      <c r="E25" s="48"/>
      <c r="F25" s="48"/>
      <c r="G25" s="48" t="str">
        <f t="shared" ref="G25:P25" si="2">G2</f>
        <v>FY1997</v>
      </c>
      <c r="H25" s="48" t="str">
        <f t="shared" si="2"/>
        <v>FY1998</v>
      </c>
      <c r="I25" s="48" t="str">
        <f t="shared" si="2"/>
        <v>FY1999</v>
      </c>
      <c r="J25" s="48" t="str">
        <f t="shared" si="2"/>
        <v>FY2000</v>
      </c>
      <c r="K25" s="48" t="str">
        <f t="shared" si="2"/>
        <v>FY2001</v>
      </c>
      <c r="L25" s="48" t="str">
        <f t="shared" si="2"/>
        <v>FY2002</v>
      </c>
      <c r="M25" s="48" t="str">
        <f t="shared" si="2"/>
        <v>FY2003</v>
      </c>
      <c r="N25" s="48" t="str">
        <f t="shared" si="2"/>
        <v>FY2004</v>
      </c>
      <c r="O25" s="48" t="str">
        <f t="shared" si="2"/>
        <v>FY2005</v>
      </c>
      <c r="P25" s="48" t="str">
        <f t="shared" si="2"/>
        <v>FY2006</v>
      </c>
      <c r="Q25" s="48" t="s">
        <v>296</v>
      </c>
      <c r="R25" s="48" t="s">
        <v>297</v>
      </c>
      <c r="S25" s="48" t="s">
        <v>431</v>
      </c>
      <c r="T25" s="48" t="s">
        <v>445</v>
      </c>
      <c r="U25" s="48" t="s">
        <v>542</v>
      </c>
      <c r="V25" s="48" t="s">
        <v>595</v>
      </c>
      <c r="W25" s="48" t="s">
        <v>657</v>
      </c>
      <c r="X25" s="48" t="s">
        <v>676</v>
      </c>
      <c r="Y25" s="48" t="s">
        <v>677</v>
      </c>
      <c r="Z25" s="48" t="s">
        <v>678</v>
      </c>
      <c r="AA25" s="48" t="s">
        <v>679</v>
      </c>
      <c r="AB25" s="48" t="s">
        <v>680</v>
      </c>
    </row>
    <row r="26" spans="1:28" s="18" customFormat="1" ht="20.100000000000001" customHeight="1" x14ac:dyDescent="0.2">
      <c r="A26" s="18">
        <v>1</v>
      </c>
      <c r="B26" s="122" t="s">
        <v>249</v>
      </c>
      <c r="C26" s="123"/>
      <c r="D26" s="123"/>
      <c r="E26" s="123"/>
      <c r="F26" s="123"/>
      <c r="G26" s="723">
        <v>0.78489999999999993</v>
      </c>
      <c r="H26" s="723">
        <v>0.5</v>
      </c>
      <c r="I26" s="723">
        <v>0</v>
      </c>
      <c r="J26" s="723">
        <v>0</v>
      </c>
      <c r="K26" s="723">
        <v>0</v>
      </c>
      <c r="L26" s="723">
        <v>0.41799999999999998</v>
      </c>
      <c r="M26" s="723">
        <v>0.91300000000000003</v>
      </c>
      <c r="N26" s="723">
        <v>0.71599999999999997</v>
      </c>
      <c r="O26" s="723">
        <v>0.4</v>
      </c>
      <c r="P26" s="723">
        <v>0.39700000000000002</v>
      </c>
      <c r="Q26" s="723">
        <v>0.30813300000000005</v>
      </c>
      <c r="R26" s="723">
        <v>0.93491699999999989</v>
      </c>
      <c r="S26" s="723">
        <v>0.82440000000000002</v>
      </c>
      <c r="T26" s="723">
        <v>0.49879099999999998</v>
      </c>
      <c r="U26" s="723">
        <v>0.7192670000000001</v>
      </c>
      <c r="V26" s="723">
        <v>0.772872</v>
      </c>
      <c r="W26" s="723">
        <v>1.907511</v>
      </c>
      <c r="X26" s="723">
        <v>0.88790099999999994</v>
      </c>
      <c r="Y26" s="723">
        <v>1.916903</v>
      </c>
      <c r="Z26" s="723">
        <v>1.3341529999999999</v>
      </c>
      <c r="AA26" s="723">
        <v>2.4795529999999997</v>
      </c>
      <c r="AB26" s="723">
        <v>1.4151060581207275</v>
      </c>
    </row>
    <row r="27" spans="1:28" x14ac:dyDescent="0.2">
      <c r="A27">
        <v>3</v>
      </c>
      <c r="B27" s="124" t="s">
        <v>250</v>
      </c>
      <c r="C27" s="125"/>
      <c r="D27" s="125"/>
      <c r="E27" s="125"/>
      <c r="F27" s="125"/>
      <c r="G27" s="723">
        <v>0.48830000000000001</v>
      </c>
      <c r="H27" s="723">
        <v>0.32500000000000001</v>
      </c>
      <c r="I27" s="723">
        <v>0.32500000000000001</v>
      </c>
      <c r="J27" s="723">
        <v>0.89800000000000002</v>
      </c>
      <c r="K27" s="723">
        <v>0.55000000000000004</v>
      </c>
      <c r="L27" s="723">
        <v>0.81676299999999991</v>
      </c>
      <c r="M27" s="723">
        <v>0.7439119999999998</v>
      </c>
      <c r="N27" s="723">
        <v>0.76929199999999986</v>
      </c>
      <c r="O27" s="723">
        <v>1.118614</v>
      </c>
      <c r="P27" s="723">
        <v>2.0743009999999997</v>
      </c>
      <c r="Q27" s="723">
        <v>3.5356450000000001</v>
      </c>
      <c r="R27" s="723">
        <v>3.0198990000000006</v>
      </c>
      <c r="S27" s="723">
        <v>3.063612</v>
      </c>
      <c r="T27" s="723">
        <v>1.5487819999999999</v>
      </c>
      <c r="U27" s="723">
        <v>1.6</v>
      </c>
      <c r="V27" s="723">
        <v>2.852455</v>
      </c>
      <c r="W27" s="723">
        <v>1</v>
      </c>
      <c r="X27" s="723">
        <v>1.8</v>
      </c>
      <c r="Y27" s="723">
        <v>2.6297640000000002</v>
      </c>
      <c r="Z27" s="723">
        <v>1.3778599999999999</v>
      </c>
      <c r="AA27" s="723">
        <v>4.5413810000000003</v>
      </c>
      <c r="AB27" s="723">
        <v>1.3278599977493286</v>
      </c>
    </row>
    <row r="28" spans="1:28" x14ac:dyDescent="0.2">
      <c r="A28">
        <v>5</v>
      </c>
      <c r="B28" s="124" t="s">
        <v>251</v>
      </c>
      <c r="C28" s="125"/>
      <c r="D28" s="125"/>
      <c r="E28" s="125"/>
      <c r="F28" s="125"/>
      <c r="G28" s="723">
        <v>0</v>
      </c>
      <c r="H28" s="723">
        <v>0</v>
      </c>
      <c r="I28" s="723">
        <v>0</v>
      </c>
      <c r="J28" s="723">
        <v>0.1</v>
      </c>
      <c r="K28" s="723">
        <v>9.9500000000000005E-2</v>
      </c>
      <c r="L28" s="723">
        <v>0.75049999999999994</v>
      </c>
      <c r="M28" s="723">
        <v>0.15543499999999977</v>
      </c>
      <c r="N28" s="723">
        <v>0.15457200000000001</v>
      </c>
      <c r="O28" s="723">
        <v>0.23526499999999997</v>
      </c>
      <c r="P28" s="723">
        <v>0.22593100000000002</v>
      </c>
      <c r="Q28" s="723">
        <v>0.395125</v>
      </c>
      <c r="R28" s="723">
        <v>0.48941299999999999</v>
      </c>
      <c r="S28" s="723">
        <v>0.34599999999999997</v>
      </c>
      <c r="T28" s="723">
        <v>0.31809899999999997</v>
      </c>
      <c r="U28" s="723">
        <v>0.124431</v>
      </c>
      <c r="V28" s="723">
        <v>8.9098999999999998E-2</v>
      </c>
      <c r="W28" s="723">
        <v>0</v>
      </c>
      <c r="X28" s="723">
        <v>0</v>
      </c>
      <c r="Y28" s="723">
        <v>0</v>
      </c>
      <c r="Z28" s="723">
        <v>0</v>
      </c>
      <c r="AA28" s="723">
        <v>0</v>
      </c>
      <c r="AB28" s="723">
        <v>2.9999999329447746E-2</v>
      </c>
    </row>
    <row r="29" spans="1:28" x14ac:dyDescent="0.2">
      <c r="A29">
        <v>6</v>
      </c>
      <c r="B29" s="124" t="s">
        <v>252</v>
      </c>
      <c r="C29" s="125"/>
      <c r="D29" s="125"/>
      <c r="E29" s="125"/>
      <c r="F29" s="125"/>
      <c r="G29" s="723">
        <v>0.1152</v>
      </c>
      <c r="H29" s="723">
        <v>0</v>
      </c>
      <c r="I29" s="723">
        <v>0</v>
      </c>
      <c r="J29" s="723">
        <v>0</v>
      </c>
      <c r="K29" s="723">
        <v>0</v>
      </c>
      <c r="L29" s="723">
        <v>0.9335</v>
      </c>
      <c r="M29" s="723">
        <v>0.9335</v>
      </c>
      <c r="N29" s="723">
        <v>0</v>
      </c>
      <c r="O29" s="723">
        <v>0</v>
      </c>
      <c r="P29" s="723">
        <v>0.42</v>
      </c>
      <c r="Q29" s="723">
        <v>0.87420000000000009</v>
      </c>
      <c r="R29" s="723">
        <v>0.35561799999999999</v>
      </c>
      <c r="S29" s="723">
        <v>1.1539269999999999</v>
      </c>
      <c r="T29" s="723">
        <v>0.92620399999999992</v>
      </c>
      <c r="U29" s="723">
        <v>0.86224199999999995</v>
      </c>
      <c r="V29" s="723">
        <v>1.5646410000000002</v>
      </c>
      <c r="W29" s="723">
        <v>1.0840619999999999</v>
      </c>
      <c r="X29" s="723">
        <v>0.69440000000000002</v>
      </c>
      <c r="Y29" s="723">
        <v>0.55604799999999999</v>
      </c>
      <c r="Z29" s="723">
        <v>2.4534000000000002</v>
      </c>
      <c r="AA29" s="723">
        <v>1.1408</v>
      </c>
      <c r="AB29" s="723">
        <v>1.1699249744415283</v>
      </c>
    </row>
    <row r="30" spans="1:28" x14ac:dyDescent="0.2">
      <c r="A30">
        <v>7</v>
      </c>
      <c r="B30" s="124" t="s">
        <v>253</v>
      </c>
      <c r="C30" s="125"/>
      <c r="D30" s="125"/>
      <c r="E30" s="125"/>
      <c r="F30" s="125"/>
      <c r="G30" s="723">
        <v>0</v>
      </c>
      <c r="H30" s="723">
        <v>0</v>
      </c>
      <c r="I30" s="723">
        <v>0</v>
      </c>
      <c r="J30" s="723">
        <v>0.05</v>
      </c>
      <c r="K30" s="723">
        <v>0</v>
      </c>
      <c r="L30" s="723">
        <v>0</v>
      </c>
      <c r="M30" s="723">
        <v>0</v>
      </c>
      <c r="N30" s="723">
        <v>0</v>
      </c>
      <c r="O30" s="723">
        <v>0</v>
      </c>
      <c r="P30" s="723">
        <v>0</v>
      </c>
      <c r="Q30" s="723">
        <v>0</v>
      </c>
      <c r="R30" s="723">
        <v>0</v>
      </c>
      <c r="S30" s="723">
        <v>0</v>
      </c>
      <c r="T30" s="723">
        <v>0</v>
      </c>
      <c r="U30" s="723">
        <v>0</v>
      </c>
      <c r="V30" s="723">
        <v>0</v>
      </c>
      <c r="W30" s="723">
        <v>0</v>
      </c>
      <c r="X30" s="723">
        <v>0</v>
      </c>
      <c r="Y30" s="723">
        <v>0</v>
      </c>
      <c r="Z30" s="723">
        <v>0</v>
      </c>
      <c r="AA30" s="723">
        <v>0</v>
      </c>
      <c r="AB30" s="723">
        <v>0</v>
      </c>
    </row>
    <row r="31" spans="1:28" x14ac:dyDescent="0.2">
      <c r="A31">
        <v>8</v>
      </c>
      <c r="B31" s="126" t="s">
        <v>254</v>
      </c>
      <c r="C31" s="125"/>
      <c r="D31" s="125"/>
      <c r="E31" s="125"/>
      <c r="F31" s="125"/>
      <c r="G31" s="723">
        <v>0</v>
      </c>
      <c r="H31" s="723">
        <v>0</v>
      </c>
      <c r="I31" s="723">
        <v>0</v>
      </c>
      <c r="J31" s="723">
        <v>0</v>
      </c>
      <c r="K31" s="723">
        <v>0</v>
      </c>
      <c r="L31" s="723">
        <v>0</v>
      </c>
      <c r="M31" s="723">
        <v>0</v>
      </c>
      <c r="N31" s="723">
        <v>0</v>
      </c>
      <c r="O31" s="723">
        <v>0</v>
      </c>
      <c r="P31" s="723">
        <v>0</v>
      </c>
      <c r="Q31" s="723">
        <v>0</v>
      </c>
      <c r="R31" s="723">
        <v>0</v>
      </c>
      <c r="S31" s="723">
        <v>0</v>
      </c>
      <c r="T31" s="723">
        <v>0</v>
      </c>
      <c r="U31" s="723">
        <v>0</v>
      </c>
      <c r="V31" s="723">
        <v>0</v>
      </c>
      <c r="W31" s="723">
        <v>0</v>
      </c>
      <c r="X31" s="723">
        <v>0</v>
      </c>
      <c r="Y31" s="723">
        <v>0</v>
      </c>
      <c r="Z31" s="723">
        <v>0</v>
      </c>
      <c r="AA31" s="723">
        <v>0</v>
      </c>
      <c r="AB31" s="723">
        <v>0.16152599453926086</v>
      </c>
    </row>
    <row r="32" spans="1:28" x14ac:dyDescent="0.2">
      <c r="A32">
        <v>9</v>
      </c>
      <c r="B32" s="124" t="s">
        <v>255</v>
      </c>
      <c r="C32" s="125"/>
      <c r="D32" s="125"/>
      <c r="E32" s="125"/>
      <c r="F32" s="125"/>
      <c r="G32" s="723">
        <v>0.05</v>
      </c>
      <c r="H32" s="723">
        <v>0.115</v>
      </c>
      <c r="I32" s="723">
        <v>0</v>
      </c>
      <c r="J32" s="723">
        <v>0</v>
      </c>
      <c r="K32" s="723">
        <v>0</v>
      </c>
      <c r="L32" s="723">
        <v>0</v>
      </c>
      <c r="M32" s="723">
        <v>0</v>
      </c>
      <c r="N32" s="723">
        <v>0</v>
      </c>
      <c r="O32" s="723">
        <v>9.9000000000000005E-2</v>
      </c>
      <c r="P32" s="723">
        <v>0</v>
      </c>
      <c r="Q32" s="723">
        <v>0</v>
      </c>
      <c r="R32" s="723">
        <v>0</v>
      </c>
      <c r="S32" s="723">
        <v>0</v>
      </c>
      <c r="T32" s="723">
        <v>0</v>
      </c>
      <c r="U32" s="723">
        <v>0</v>
      </c>
      <c r="V32" s="723">
        <v>0</v>
      </c>
      <c r="W32" s="723">
        <v>0</v>
      </c>
      <c r="X32" s="723">
        <v>0</v>
      </c>
      <c r="Y32" s="723">
        <v>0</v>
      </c>
      <c r="Z32" s="723">
        <v>0</v>
      </c>
      <c r="AA32" s="723">
        <v>0</v>
      </c>
      <c r="AB32" s="723">
        <v>0</v>
      </c>
    </row>
    <row r="33" spans="1:28" x14ac:dyDescent="0.2">
      <c r="A33">
        <v>10</v>
      </c>
      <c r="B33" s="124" t="s">
        <v>256</v>
      </c>
      <c r="C33" s="125"/>
      <c r="D33" s="125"/>
      <c r="E33" s="125"/>
      <c r="F33" s="125"/>
      <c r="G33" s="723">
        <v>0</v>
      </c>
      <c r="H33" s="723">
        <v>0</v>
      </c>
      <c r="I33" s="723">
        <v>0</v>
      </c>
      <c r="J33" s="723">
        <v>0</v>
      </c>
      <c r="K33" s="723">
        <v>0</v>
      </c>
      <c r="L33" s="723">
        <v>0</v>
      </c>
      <c r="M33" s="723">
        <v>0</v>
      </c>
      <c r="N33" s="723">
        <v>0</v>
      </c>
      <c r="O33" s="723">
        <v>0</v>
      </c>
      <c r="P33" s="723">
        <v>0</v>
      </c>
      <c r="Q33" s="723">
        <v>0</v>
      </c>
      <c r="R33" s="723">
        <v>0</v>
      </c>
      <c r="S33" s="723">
        <v>1</v>
      </c>
      <c r="T33" s="723">
        <v>1.0402499999999999</v>
      </c>
      <c r="U33" s="723">
        <v>0</v>
      </c>
      <c r="V33" s="723">
        <v>0.61899999999999999</v>
      </c>
      <c r="W33" s="723">
        <v>1.248907</v>
      </c>
      <c r="X33" s="723">
        <v>1.2E-2</v>
      </c>
      <c r="Y33" s="723">
        <v>1.863</v>
      </c>
      <c r="Z33" s="723">
        <v>1.6444449999999999</v>
      </c>
      <c r="AA33" s="723">
        <v>2.1823999999999999</v>
      </c>
      <c r="AB33" s="723">
        <v>1.5</v>
      </c>
    </row>
    <row r="34" spans="1:28" x14ac:dyDescent="0.2">
      <c r="A34">
        <v>11</v>
      </c>
      <c r="B34" s="124" t="s">
        <v>263</v>
      </c>
      <c r="C34" s="125"/>
      <c r="D34" s="125"/>
      <c r="E34" s="125"/>
      <c r="F34" s="125"/>
      <c r="G34" s="723">
        <v>0.42</v>
      </c>
      <c r="H34" s="723">
        <v>1.1195999999999999</v>
      </c>
      <c r="I34" s="723">
        <v>0.46229999999999999</v>
      </c>
      <c r="J34" s="723">
        <v>9.9500000000000005E-2</v>
      </c>
      <c r="K34" s="723">
        <v>0.11</v>
      </c>
      <c r="L34" s="723">
        <v>0</v>
      </c>
      <c r="M34" s="723">
        <v>0</v>
      </c>
      <c r="N34" s="723">
        <v>0.54511200000000004</v>
      </c>
      <c r="O34" s="723">
        <v>0</v>
      </c>
      <c r="P34" s="723">
        <v>0</v>
      </c>
      <c r="Q34" s="723">
        <v>8.4000000000000005E-2</v>
      </c>
      <c r="R34" s="723">
        <v>0.12510000000000002</v>
      </c>
      <c r="S34" s="723">
        <v>0.19589999999999999</v>
      </c>
      <c r="T34" s="723">
        <v>0.38020000000000004</v>
      </c>
      <c r="U34" s="723">
        <v>1.0643040000000001</v>
      </c>
      <c r="V34" s="723">
        <v>0.87670000000000003</v>
      </c>
      <c r="W34" s="723">
        <v>0.94659999999999989</v>
      </c>
      <c r="X34" s="723">
        <v>9.5000000000000001E-2</v>
      </c>
      <c r="Y34" s="723">
        <v>0</v>
      </c>
      <c r="Z34" s="723">
        <v>0</v>
      </c>
      <c r="AA34" s="723">
        <v>7.4400000000000008E-2</v>
      </c>
      <c r="AB34" s="723">
        <v>7.4400000274181366E-2</v>
      </c>
    </row>
    <row r="35" spans="1:28" x14ac:dyDescent="0.2">
      <c r="A35">
        <v>12</v>
      </c>
      <c r="B35" s="124" t="s">
        <v>306</v>
      </c>
      <c r="C35" s="125"/>
      <c r="D35" s="125"/>
      <c r="E35" s="125"/>
      <c r="F35" s="125"/>
      <c r="G35" s="723">
        <v>0</v>
      </c>
      <c r="H35" s="723">
        <v>0</v>
      </c>
      <c r="I35" s="723">
        <v>0</v>
      </c>
      <c r="J35" s="723">
        <v>0</v>
      </c>
      <c r="K35" s="723">
        <v>0</v>
      </c>
      <c r="L35" s="723">
        <v>0</v>
      </c>
      <c r="M35" s="723">
        <v>0</v>
      </c>
      <c r="N35" s="723">
        <v>0</v>
      </c>
      <c r="O35" s="723">
        <v>0</v>
      </c>
      <c r="P35" s="723">
        <v>0</v>
      </c>
      <c r="Q35" s="723">
        <v>1.4675</v>
      </c>
      <c r="R35" s="723">
        <v>1.0082</v>
      </c>
      <c r="S35" s="723">
        <v>1.09185</v>
      </c>
      <c r="T35" s="723">
        <v>0.96914999999999996</v>
      </c>
      <c r="U35" s="723">
        <v>1.1424459999999999</v>
      </c>
      <c r="V35" s="723">
        <v>1.3963350000000001</v>
      </c>
      <c r="W35" s="723">
        <v>1.2254</v>
      </c>
      <c r="X35" s="723">
        <v>1.2990569999999999</v>
      </c>
      <c r="Y35" s="723">
        <v>1.749541</v>
      </c>
      <c r="Z35" s="723">
        <v>1.7372370000000001</v>
      </c>
      <c r="AA35" s="723">
        <v>1.89472</v>
      </c>
      <c r="AB35" s="723">
        <v>1.9062269926071167</v>
      </c>
    </row>
    <row r="36" spans="1:28" x14ac:dyDescent="0.2">
      <c r="A36">
        <v>13</v>
      </c>
      <c r="B36" s="124" t="s">
        <v>257</v>
      </c>
      <c r="C36" s="125"/>
      <c r="D36" s="125"/>
      <c r="E36" s="125"/>
      <c r="F36" s="125"/>
      <c r="G36" s="723">
        <v>0.45</v>
      </c>
      <c r="H36" s="723">
        <v>0.57899999999999996</v>
      </c>
      <c r="I36" s="723">
        <v>0.58099999999999996</v>
      </c>
      <c r="J36" s="723">
        <v>0.84499999999999997</v>
      </c>
      <c r="K36" s="723">
        <v>1.849</v>
      </c>
      <c r="L36" s="723">
        <v>0.94899999999999995</v>
      </c>
      <c r="M36" s="723">
        <v>1.0960000000000001</v>
      </c>
      <c r="N36" s="723">
        <v>0.9</v>
      </c>
      <c r="O36" s="723">
        <v>0.84460000000000002</v>
      </c>
      <c r="P36" s="723">
        <v>0.9</v>
      </c>
      <c r="Q36" s="723">
        <v>1.2</v>
      </c>
      <c r="R36" s="723">
        <v>1.092185</v>
      </c>
      <c r="S36" s="723">
        <v>0.997</v>
      </c>
      <c r="T36" s="723">
        <v>1.3400019999999999</v>
      </c>
      <c r="U36" s="723">
        <v>1.2455999999999998</v>
      </c>
      <c r="V36" s="723">
        <v>1.2</v>
      </c>
      <c r="W36" s="723">
        <v>1.1904000000000001</v>
      </c>
      <c r="X36" s="723">
        <v>1.4104000000000001</v>
      </c>
      <c r="Y36" s="723">
        <v>1.7202720000000002</v>
      </c>
      <c r="Z36" s="723">
        <v>3.3522539999999998</v>
      </c>
      <c r="AA36" s="723">
        <v>3.206</v>
      </c>
      <c r="AB36" s="723">
        <v>4.4743871688842773</v>
      </c>
    </row>
    <row r="37" spans="1:28" s="274" customFormat="1" ht="20.100000000000001" customHeight="1" x14ac:dyDescent="0.2">
      <c r="B37" s="429" t="s">
        <v>5</v>
      </c>
      <c r="C37" s="396"/>
      <c r="D37" s="396"/>
      <c r="E37" s="396"/>
      <c r="F37" s="396"/>
      <c r="G37" s="724">
        <f t="shared" ref="G37:Z37" si="3">SUM(G26:G36)</f>
        <v>2.3083999999999998</v>
      </c>
      <c r="H37" s="724">
        <f t="shared" si="3"/>
        <v>2.6385999999999994</v>
      </c>
      <c r="I37" s="724">
        <f t="shared" si="3"/>
        <v>1.3683000000000001</v>
      </c>
      <c r="J37" s="724">
        <f t="shared" si="3"/>
        <v>1.9924999999999999</v>
      </c>
      <c r="K37" s="724">
        <f t="shared" si="3"/>
        <v>2.6085000000000003</v>
      </c>
      <c r="L37" s="724">
        <f t="shared" si="3"/>
        <v>3.8677629999999996</v>
      </c>
      <c r="M37" s="724">
        <f t="shared" si="3"/>
        <v>3.8418469999999996</v>
      </c>
      <c r="N37" s="724">
        <f t="shared" si="3"/>
        <v>3.0849759999999997</v>
      </c>
      <c r="O37" s="724">
        <f t="shared" si="3"/>
        <v>2.697479</v>
      </c>
      <c r="P37" s="724">
        <f t="shared" si="3"/>
        <v>4.0172319999999999</v>
      </c>
      <c r="Q37" s="724">
        <f t="shared" si="3"/>
        <v>7.8646030000000007</v>
      </c>
      <c r="R37" s="724">
        <f t="shared" si="3"/>
        <v>7.0253319999999997</v>
      </c>
      <c r="S37" s="724">
        <f t="shared" si="3"/>
        <v>8.6726890000000001</v>
      </c>
      <c r="T37" s="724">
        <f t="shared" si="3"/>
        <v>7.0214780000000001</v>
      </c>
      <c r="U37" s="724">
        <f t="shared" si="3"/>
        <v>6.7582899999999988</v>
      </c>
      <c r="V37" s="724">
        <f t="shared" si="3"/>
        <v>9.3711020000000005</v>
      </c>
      <c r="W37" s="724">
        <f t="shared" si="3"/>
        <v>8.6028800000000007</v>
      </c>
      <c r="X37" s="724">
        <f t="shared" si="3"/>
        <v>6.1987580000000007</v>
      </c>
      <c r="Y37" s="724">
        <f t="shared" si="3"/>
        <v>10.435528</v>
      </c>
      <c r="Z37" s="724">
        <f t="shared" si="3"/>
        <v>11.899349000000001</v>
      </c>
      <c r="AA37" s="724">
        <f>SUM(AA26:AA36)</f>
        <v>15.519254</v>
      </c>
      <c r="AB37" s="724">
        <f>SUM(AB26:AB36)</f>
        <v>12.059431185945868</v>
      </c>
    </row>
    <row r="38" spans="1:28" ht="15.75" customHeight="1" x14ac:dyDescent="0.2">
      <c r="B38" s="124" t="s">
        <v>369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x14ac:dyDescent="0.2">
      <c r="B39" s="124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s="32" customFormat="1" ht="25.15" customHeight="1" x14ac:dyDescent="0.2">
      <c r="B40" s="73" t="str">
        <f>Index!B86</f>
        <v>Table 10e   Capital transfers to public enterprises,  FY2004-FY2018</v>
      </c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6"/>
      <c r="Y40" s="726"/>
      <c r="Z40" s="726"/>
    </row>
    <row r="41" spans="1:28" s="32" customFormat="1" ht="20.100000000000001" customHeight="1" x14ac:dyDescent="0.2">
      <c r="B41" s="220" t="s">
        <v>777</v>
      </c>
      <c r="C41" s="48"/>
      <c r="D41" s="48"/>
      <c r="E41" s="48"/>
      <c r="F41" s="48"/>
      <c r="G41" s="48" t="str">
        <f t="shared" ref="G41:AA41" si="4">G2</f>
        <v>FY1997</v>
      </c>
      <c r="H41" s="48" t="str">
        <f t="shared" si="4"/>
        <v>FY1998</v>
      </c>
      <c r="I41" s="48" t="str">
        <f t="shared" si="4"/>
        <v>FY1999</v>
      </c>
      <c r="J41" s="48" t="str">
        <f t="shared" si="4"/>
        <v>FY2000</v>
      </c>
      <c r="K41" s="48" t="str">
        <f t="shared" si="4"/>
        <v>FY2001</v>
      </c>
      <c r="L41" s="48" t="str">
        <f t="shared" si="4"/>
        <v>FY2002</v>
      </c>
      <c r="M41" s="48" t="str">
        <f t="shared" si="4"/>
        <v>FY2003</v>
      </c>
      <c r="N41" s="48" t="str">
        <f t="shared" si="4"/>
        <v>FY2004</v>
      </c>
      <c r="O41" s="48" t="str">
        <f t="shared" si="4"/>
        <v>FY2005</v>
      </c>
      <c r="P41" s="48" t="str">
        <f t="shared" si="4"/>
        <v>FY2006</v>
      </c>
      <c r="Q41" s="48" t="str">
        <f t="shared" si="4"/>
        <v>FY2007</v>
      </c>
      <c r="R41" s="48" t="str">
        <f t="shared" si="4"/>
        <v>FY2008</v>
      </c>
      <c r="S41" s="48" t="str">
        <f t="shared" si="4"/>
        <v>FY2009</v>
      </c>
      <c r="T41" s="48" t="str">
        <f t="shared" si="4"/>
        <v>FY2010</v>
      </c>
      <c r="U41" s="48" t="str">
        <f t="shared" si="4"/>
        <v>FY2011</v>
      </c>
      <c r="V41" s="48" t="str">
        <f t="shared" si="4"/>
        <v>FY2012</v>
      </c>
      <c r="W41" s="48" t="str">
        <f t="shared" si="4"/>
        <v>FY2013</v>
      </c>
      <c r="X41" s="48" t="str">
        <f t="shared" si="4"/>
        <v>FY2014</v>
      </c>
      <c r="Y41" s="48" t="str">
        <f t="shared" si="4"/>
        <v>FY2015</v>
      </c>
      <c r="Z41" s="48" t="str">
        <f t="shared" si="4"/>
        <v>FY2016</v>
      </c>
      <c r="AA41" s="48" t="str">
        <f t="shared" si="4"/>
        <v>FY2017</v>
      </c>
      <c r="AB41" s="48" t="str">
        <f t="shared" ref="AB41" si="5">AB2</f>
        <v>FY2018</v>
      </c>
    </row>
    <row r="42" spans="1:28" s="726" customFormat="1" ht="20.100000000000001" customHeight="1" x14ac:dyDescent="0.2">
      <c r="A42" s="726">
        <v>1</v>
      </c>
      <c r="B42" s="122" t="s">
        <v>249</v>
      </c>
      <c r="C42" s="123"/>
      <c r="D42" s="123"/>
      <c r="E42" s="123"/>
      <c r="F42" s="723"/>
      <c r="G42" s="723">
        <v>0</v>
      </c>
      <c r="H42" s="723">
        <v>0</v>
      </c>
      <c r="I42" s="723">
        <v>1.8740000000000001</v>
      </c>
      <c r="J42" s="723">
        <v>2</v>
      </c>
      <c r="K42" s="723">
        <v>0</v>
      </c>
      <c r="L42" s="723">
        <v>1.5</v>
      </c>
      <c r="M42" s="723">
        <v>0</v>
      </c>
      <c r="N42" s="723">
        <v>0</v>
      </c>
      <c r="O42" s="723">
        <v>0</v>
      </c>
      <c r="P42" s="723">
        <v>0</v>
      </c>
      <c r="Q42" s="723">
        <v>1.75</v>
      </c>
      <c r="R42" s="723">
        <v>1.805083</v>
      </c>
      <c r="S42" s="723">
        <v>0</v>
      </c>
      <c r="T42" s="723">
        <v>0</v>
      </c>
      <c r="U42" s="723">
        <v>0</v>
      </c>
      <c r="V42" s="723">
        <v>1.495598</v>
      </c>
      <c r="W42" s="723">
        <v>7.6767000000000002E-2</v>
      </c>
      <c r="X42" s="723">
        <v>0.311672</v>
      </c>
      <c r="Y42" s="723">
        <v>2.2166610000000002</v>
      </c>
      <c r="Z42" s="723">
        <v>0.83815300000000004</v>
      </c>
      <c r="AA42" s="723">
        <v>0.793153</v>
      </c>
      <c r="AB42" s="723">
        <v>0</v>
      </c>
    </row>
    <row r="43" spans="1:28" x14ac:dyDescent="0.2">
      <c r="A43">
        <v>3</v>
      </c>
      <c r="B43" s="124" t="s">
        <v>250</v>
      </c>
      <c r="C43" s="125"/>
      <c r="D43" s="125"/>
      <c r="E43" s="125"/>
      <c r="F43" s="723"/>
      <c r="G43" s="723">
        <v>0</v>
      </c>
      <c r="H43" s="723">
        <v>0</v>
      </c>
      <c r="I43" s="723">
        <v>0</v>
      </c>
      <c r="J43" s="723">
        <v>1.1319999999999997</v>
      </c>
      <c r="K43" s="723">
        <v>0</v>
      </c>
      <c r="L43" s="723">
        <v>1.3267629999999999</v>
      </c>
      <c r="M43" s="723">
        <v>2.9049119999999999</v>
      </c>
      <c r="N43" s="723">
        <v>0.926292</v>
      </c>
      <c r="O43" s="723">
        <v>0.56561400000000006</v>
      </c>
      <c r="P43" s="723">
        <v>0.72846900000000003</v>
      </c>
      <c r="Q43" s="723">
        <v>0.35480399999999995</v>
      </c>
      <c r="R43" s="723">
        <v>0.75019899999999995</v>
      </c>
      <c r="S43" s="723">
        <v>0</v>
      </c>
      <c r="T43" s="723">
        <v>0</v>
      </c>
      <c r="U43" s="723">
        <v>0.5</v>
      </c>
      <c r="V43" s="723">
        <v>0</v>
      </c>
      <c r="W43" s="723">
        <v>0</v>
      </c>
      <c r="X43" s="723">
        <v>0</v>
      </c>
      <c r="Y43" s="723">
        <v>0</v>
      </c>
      <c r="Z43" s="723">
        <v>0</v>
      </c>
      <c r="AA43" s="723">
        <v>3.21367</v>
      </c>
      <c r="AB43" s="723">
        <v>2.7927440000000003</v>
      </c>
    </row>
    <row r="44" spans="1:28" x14ac:dyDescent="0.2">
      <c r="A44">
        <v>5</v>
      </c>
      <c r="B44" s="124" t="s">
        <v>251</v>
      </c>
      <c r="C44" s="125"/>
      <c r="D44" s="125"/>
      <c r="E44" s="125"/>
      <c r="F44" s="723"/>
      <c r="G44" s="723">
        <v>0.1</v>
      </c>
      <c r="H44" s="723">
        <v>0</v>
      </c>
      <c r="I44" s="723">
        <v>0</v>
      </c>
      <c r="J44" s="723">
        <v>0</v>
      </c>
      <c r="K44" s="723">
        <v>0</v>
      </c>
      <c r="L44" s="723">
        <v>1.7262489999999999</v>
      </c>
      <c r="M44" s="723">
        <v>0</v>
      </c>
      <c r="N44" s="723">
        <v>0</v>
      </c>
      <c r="O44" s="723">
        <v>0</v>
      </c>
      <c r="P44" s="723">
        <v>0</v>
      </c>
      <c r="Q44" s="723">
        <v>0</v>
      </c>
      <c r="R44" s="723">
        <v>0</v>
      </c>
      <c r="S44" s="723">
        <v>0</v>
      </c>
      <c r="T44" s="723">
        <v>0.22159999999999999</v>
      </c>
      <c r="U44" s="723">
        <v>1.4397E-2</v>
      </c>
      <c r="V44" s="723">
        <v>0.283468</v>
      </c>
      <c r="W44" s="723">
        <v>0.15</v>
      </c>
      <c r="X44" s="723">
        <v>0.862568</v>
      </c>
      <c r="Y44" s="723">
        <v>0.42041700000000004</v>
      </c>
      <c r="Z44" s="723">
        <v>0.25325900000000001</v>
      </c>
      <c r="AA44" s="723">
        <v>0.64481600000000006</v>
      </c>
      <c r="AB44" s="723">
        <v>0.62700300000000009</v>
      </c>
    </row>
    <row r="45" spans="1:28" x14ac:dyDescent="0.2">
      <c r="A45">
        <v>6</v>
      </c>
      <c r="B45" s="124" t="s">
        <v>252</v>
      </c>
      <c r="C45" s="125"/>
      <c r="D45" s="125"/>
      <c r="E45" s="125"/>
      <c r="F45" s="723"/>
      <c r="G45" s="723">
        <v>0.48580000000000001</v>
      </c>
      <c r="H45" s="723">
        <v>0</v>
      </c>
      <c r="I45" s="723">
        <v>0</v>
      </c>
      <c r="J45" s="723">
        <v>0</v>
      </c>
      <c r="K45" s="723">
        <v>0</v>
      </c>
      <c r="L45" s="723">
        <v>0</v>
      </c>
      <c r="M45" s="723">
        <v>0</v>
      </c>
      <c r="N45" s="723">
        <v>0.17399400000000001</v>
      </c>
      <c r="O45" s="723">
        <v>0.4</v>
      </c>
      <c r="P45" s="723">
        <v>0.65</v>
      </c>
      <c r="Q45" s="723">
        <v>0</v>
      </c>
      <c r="R45" s="723">
        <v>0</v>
      </c>
      <c r="S45" s="723">
        <v>0.52110299999999998</v>
      </c>
      <c r="T45" s="723">
        <v>0.87378699999999998</v>
      </c>
      <c r="U45" s="723">
        <v>0</v>
      </c>
      <c r="V45" s="723">
        <v>0.418072</v>
      </c>
      <c r="W45" s="723">
        <v>3.0232959999999998</v>
      </c>
      <c r="X45" s="723">
        <v>0</v>
      </c>
      <c r="Y45" s="723">
        <v>0.25507800000000003</v>
      </c>
      <c r="Z45" s="723">
        <v>0</v>
      </c>
      <c r="AA45" s="723">
        <v>0.67257600000000006</v>
      </c>
      <c r="AB45" s="723">
        <v>0</v>
      </c>
    </row>
    <row r="46" spans="1:28" x14ac:dyDescent="0.2">
      <c r="A46">
        <v>7</v>
      </c>
      <c r="B46" s="124" t="s">
        <v>253</v>
      </c>
      <c r="C46" s="125"/>
      <c r="D46" s="125"/>
      <c r="E46" s="125"/>
      <c r="F46" s="723"/>
      <c r="G46" s="723">
        <v>0</v>
      </c>
      <c r="H46" s="723">
        <v>0</v>
      </c>
      <c r="I46" s="723">
        <v>0</v>
      </c>
      <c r="J46" s="723">
        <v>0</v>
      </c>
      <c r="K46" s="723">
        <v>0</v>
      </c>
      <c r="L46" s="723">
        <v>0</v>
      </c>
      <c r="M46" s="723">
        <v>0</v>
      </c>
      <c r="N46" s="723">
        <v>0</v>
      </c>
      <c r="O46" s="723">
        <v>0</v>
      </c>
      <c r="P46" s="723">
        <v>0</v>
      </c>
      <c r="Q46" s="723">
        <v>0</v>
      </c>
      <c r="R46" s="723">
        <v>0</v>
      </c>
      <c r="S46" s="723">
        <v>0</v>
      </c>
      <c r="T46" s="723">
        <v>0</v>
      </c>
      <c r="U46" s="723">
        <v>0</v>
      </c>
      <c r="V46" s="723">
        <v>0</v>
      </c>
      <c r="W46" s="723">
        <v>0</v>
      </c>
      <c r="X46" s="723">
        <v>0</v>
      </c>
      <c r="Y46" s="723">
        <v>0</v>
      </c>
      <c r="Z46" s="723">
        <v>0</v>
      </c>
      <c r="AA46" s="723">
        <v>0</v>
      </c>
      <c r="AB46" s="723">
        <v>0</v>
      </c>
    </row>
    <row r="47" spans="1:28" x14ac:dyDescent="0.2">
      <c r="A47">
        <v>8</v>
      </c>
      <c r="B47" s="126" t="s">
        <v>254</v>
      </c>
      <c r="C47" s="125"/>
      <c r="D47" s="125"/>
      <c r="E47" s="125"/>
      <c r="F47" s="723"/>
      <c r="G47" s="723">
        <v>0</v>
      </c>
      <c r="H47" s="723">
        <v>0</v>
      </c>
      <c r="I47" s="723">
        <v>0</v>
      </c>
      <c r="J47" s="723">
        <v>4.9750000000000003E-2</v>
      </c>
      <c r="K47" s="723">
        <v>0.13641600000000001</v>
      </c>
      <c r="L47" s="723">
        <v>0.15148900000000001</v>
      </c>
      <c r="M47" s="723">
        <v>0.16502900000000001</v>
      </c>
      <c r="N47" s="723">
        <v>0.20699999999999999</v>
      </c>
      <c r="O47" s="723">
        <v>0.144064</v>
      </c>
      <c r="P47" s="723">
        <v>0.46357199999999998</v>
      </c>
      <c r="Q47" s="723">
        <v>0.39935199999999998</v>
      </c>
      <c r="R47" s="723">
        <v>0.32264900000000002</v>
      </c>
      <c r="S47" s="723">
        <v>0.366365</v>
      </c>
      <c r="T47" s="723">
        <v>0.36231600000000003</v>
      </c>
      <c r="U47" s="723">
        <v>9.1869000000000006E-2</v>
      </c>
      <c r="V47" s="723">
        <v>5.5456999999999999E-2</v>
      </c>
      <c r="W47" s="723">
        <v>0.26352399999999998</v>
      </c>
      <c r="X47" s="723">
        <v>0.158385</v>
      </c>
      <c r="Y47" s="723">
        <v>0.144008</v>
      </c>
      <c r="Z47" s="723">
        <v>0.14886000000000002</v>
      </c>
      <c r="AA47" s="723">
        <v>2.8271999999999999</v>
      </c>
      <c r="AB47" s="723">
        <v>0</v>
      </c>
    </row>
    <row r="48" spans="1:28" x14ac:dyDescent="0.2">
      <c r="A48">
        <v>9</v>
      </c>
      <c r="B48" s="124" t="s">
        <v>255</v>
      </c>
      <c r="C48" s="125"/>
      <c r="D48" s="125"/>
      <c r="E48" s="125"/>
      <c r="F48" s="723"/>
      <c r="G48" s="723">
        <v>0.34500000000000003</v>
      </c>
      <c r="H48" s="723">
        <v>0</v>
      </c>
      <c r="I48" s="723">
        <v>0</v>
      </c>
      <c r="J48" s="723">
        <v>0</v>
      </c>
      <c r="K48" s="723">
        <v>0</v>
      </c>
      <c r="L48" s="723">
        <v>0</v>
      </c>
      <c r="M48" s="723">
        <v>0</v>
      </c>
      <c r="N48" s="723">
        <v>0.162549</v>
      </c>
      <c r="O48" s="723">
        <v>0.111</v>
      </c>
      <c r="P48" s="723">
        <v>13.285977999999998</v>
      </c>
      <c r="Q48" s="723">
        <v>4.9018920000000001</v>
      </c>
      <c r="R48" s="723">
        <v>8.3832740000000001</v>
      </c>
      <c r="S48" s="723">
        <v>10.591850000000001</v>
      </c>
      <c r="T48" s="723">
        <v>4.7693410000000007</v>
      </c>
      <c r="U48" s="723">
        <v>3.8099430000000001</v>
      </c>
      <c r="V48" s="723">
        <v>3.7668159999999999</v>
      </c>
      <c r="W48" s="723">
        <v>8.6652330000000006</v>
      </c>
      <c r="X48" s="723">
        <v>7.7530000000000001</v>
      </c>
      <c r="Y48" s="723">
        <v>5.5659390000000002</v>
      </c>
      <c r="Z48" s="723">
        <v>7.1711679999999998</v>
      </c>
      <c r="AA48" s="723">
        <v>2.5718700000000001</v>
      </c>
      <c r="AB48" s="723">
        <v>0.81271099999999996</v>
      </c>
    </row>
    <row r="49" spans="1:28" x14ac:dyDescent="0.2">
      <c r="A49">
        <v>10</v>
      </c>
      <c r="B49" s="124" t="s">
        <v>256</v>
      </c>
      <c r="C49" s="125"/>
      <c r="D49" s="125"/>
      <c r="E49" s="125"/>
      <c r="F49" s="723"/>
      <c r="G49" s="723">
        <v>0</v>
      </c>
      <c r="H49" s="723">
        <v>0</v>
      </c>
      <c r="I49" s="723">
        <v>0</v>
      </c>
      <c r="J49" s="723">
        <v>0</v>
      </c>
      <c r="K49" s="723">
        <v>0</v>
      </c>
      <c r="L49" s="723">
        <v>0</v>
      </c>
      <c r="M49" s="723">
        <v>0</v>
      </c>
      <c r="N49" s="723">
        <v>0</v>
      </c>
      <c r="O49" s="723">
        <v>0.65485199999999999</v>
      </c>
      <c r="P49" s="723">
        <v>0.61067700000000003</v>
      </c>
      <c r="Q49" s="723">
        <v>0</v>
      </c>
      <c r="R49" s="723">
        <v>0</v>
      </c>
      <c r="S49" s="723">
        <v>0</v>
      </c>
      <c r="T49" s="723">
        <v>0</v>
      </c>
      <c r="U49" s="723">
        <v>0</v>
      </c>
      <c r="V49" s="723">
        <v>0</v>
      </c>
      <c r="W49" s="723">
        <v>0</v>
      </c>
      <c r="X49" s="723">
        <v>0</v>
      </c>
      <c r="Y49" s="723">
        <v>0</v>
      </c>
      <c r="Z49" s="723">
        <v>0</v>
      </c>
      <c r="AA49" s="723">
        <v>0</v>
      </c>
      <c r="AB49" s="723">
        <v>0</v>
      </c>
    </row>
    <row r="50" spans="1:28" x14ac:dyDescent="0.2">
      <c r="A50">
        <v>11</v>
      </c>
      <c r="B50" s="124" t="s">
        <v>263</v>
      </c>
      <c r="C50" s="125"/>
      <c r="D50" s="125"/>
      <c r="E50" s="125"/>
      <c r="F50" s="723"/>
      <c r="G50" s="723">
        <v>0</v>
      </c>
      <c r="H50" s="723">
        <v>4.0000000000017799E-4</v>
      </c>
      <c r="I50" s="723">
        <v>0</v>
      </c>
      <c r="J50" s="723">
        <v>0</v>
      </c>
      <c r="K50" s="723">
        <v>0</v>
      </c>
      <c r="L50" s="723">
        <v>0</v>
      </c>
      <c r="M50" s="723">
        <v>0</v>
      </c>
      <c r="N50" s="723">
        <v>0</v>
      </c>
      <c r="O50" s="723">
        <v>0</v>
      </c>
      <c r="P50" s="723">
        <v>0</v>
      </c>
      <c r="Q50" s="723">
        <v>0</v>
      </c>
      <c r="R50" s="723">
        <v>0</v>
      </c>
      <c r="S50" s="723">
        <v>0</v>
      </c>
      <c r="T50" s="723">
        <v>0</v>
      </c>
      <c r="U50" s="723">
        <v>0.46410099999999999</v>
      </c>
      <c r="V50" s="723">
        <v>0</v>
      </c>
      <c r="W50" s="723">
        <v>2.3656350000000002</v>
      </c>
      <c r="X50" s="723">
        <v>0</v>
      </c>
      <c r="Y50" s="723">
        <v>0</v>
      </c>
      <c r="Z50" s="723">
        <v>0</v>
      </c>
      <c r="AA50" s="723">
        <v>0</v>
      </c>
      <c r="AB50" s="723">
        <v>0</v>
      </c>
    </row>
    <row r="51" spans="1:28" x14ac:dyDescent="0.2">
      <c r="A51">
        <v>12</v>
      </c>
      <c r="B51" s="124" t="s">
        <v>306</v>
      </c>
      <c r="C51" s="125"/>
      <c r="D51" s="125"/>
      <c r="E51" s="125"/>
      <c r="F51" s="723"/>
      <c r="G51" s="723">
        <v>0</v>
      </c>
      <c r="H51" s="723">
        <v>0</v>
      </c>
      <c r="I51" s="723">
        <v>0</v>
      </c>
      <c r="J51" s="723">
        <v>0</v>
      </c>
      <c r="K51" s="723">
        <v>0</v>
      </c>
      <c r="L51" s="723">
        <v>0</v>
      </c>
      <c r="M51" s="723">
        <v>0</v>
      </c>
      <c r="N51" s="723">
        <v>0</v>
      </c>
      <c r="O51" s="723">
        <v>0</v>
      </c>
      <c r="P51" s="723">
        <v>0</v>
      </c>
      <c r="Q51" s="723">
        <v>0</v>
      </c>
      <c r="R51" s="723">
        <v>0</v>
      </c>
      <c r="S51" s="723">
        <v>0</v>
      </c>
      <c r="T51" s="723">
        <v>0</v>
      </c>
      <c r="U51" s="723">
        <v>0</v>
      </c>
      <c r="V51" s="723">
        <v>0</v>
      </c>
      <c r="W51" s="723">
        <v>0</v>
      </c>
      <c r="X51" s="723">
        <v>0</v>
      </c>
      <c r="Y51" s="723">
        <v>0</v>
      </c>
      <c r="Z51" s="723">
        <v>0</v>
      </c>
      <c r="AA51" s="723">
        <v>0</v>
      </c>
      <c r="AB51" s="723">
        <v>7.3071609999999998</v>
      </c>
    </row>
    <row r="52" spans="1:28" x14ac:dyDescent="0.2">
      <c r="A52">
        <v>13</v>
      </c>
      <c r="B52" s="124" t="s">
        <v>257</v>
      </c>
      <c r="C52" s="125"/>
      <c r="D52" s="125"/>
      <c r="E52" s="125"/>
      <c r="F52" s="723"/>
      <c r="G52" s="723">
        <v>0</v>
      </c>
      <c r="H52" s="723">
        <v>0</v>
      </c>
      <c r="I52" s="723">
        <v>0</v>
      </c>
      <c r="J52" s="723">
        <v>0</v>
      </c>
      <c r="K52" s="723">
        <v>0</v>
      </c>
      <c r="L52" s="723">
        <v>0.5</v>
      </c>
      <c r="M52" s="723">
        <v>0</v>
      </c>
      <c r="N52" s="723">
        <v>0</v>
      </c>
      <c r="O52" s="723">
        <v>0</v>
      </c>
      <c r="P52" s="723">
        <v>0</v>
      </c>
      <c r="Q52" s="723">
        <v>0</v>
      </c>
      <c r="R52" s="723">
        <v>0</v>
      </c>
      <c r="S52" s="723">
        <v>0</v>
      </c>
      <c r="T52" s="723">
        <v>0</v>
      </c>
      <c r="U52" s="723">
        <v>0.18880000000000002</v>
      </c>
      <c r="V52" s="723">
        <v>0.27</v>
      </c>
      <c r="W52" s="723">
        <v>6.2100000000000002E-2</v>
      </c>
      <c r="X52" s="723">
        <v>0</v>
      </c>
      <c r="Y52" s="723">
        <v>0</v>
      </c>
      <c r="Z52" s="723">
        <v>0</v>
      </c>
      <c r="AA52" s="723">
        <v>0</v>
      </c>
      <c r="AB52" s="723">
        <v>0</v>
      </c>
    </row>
    <row r="53" spans="1:28" s="274" customFormat="1" ht="20.100000000000001" customHeight="1" x14ac:dyDescent="0.2">
      <c r="B53" s="429" t="s">
        <v>5</v>
      </c>
      <c r="C53" s="396"/>
      <c r="D53" s="396"/>
      <c r="E53" s="396"/>
      <c r="F53" s="724"/>
      <c r="G53" s="724">
        <f t="shared" ref="G53:Z53" si="6">SUM(G42:G52)</f>
        <v>0.93080000000000007</v>
      </c>
      <c r="H53" s="724">
        <f t="shared" si="6"/>
        <v>4.0000000000017799E-4</v>
      </c>
      <c r="I53" s="724">
        <f t="shared" si="6"/>
        <v>1.8740000000000001</v>
      </c>
      <c r="J53" s="724">
        <f t="shared" si="6"/>
        <v>3.1817499999999996</v>
      </c>
      <c r="K53" s="724">
        <f t="shared" si="6"/>
        <v>0.13641600000000001</v>
      </c>
      <c r="L53" s="724">
        <f t="shared" si="6"/>
        <v>5.2045009999999996</v>
      </c>
      <c r="M53" s="724">
        <f t="shared" si="6"/>
        <v>3.069941</v>
      </c>
      <c r="N53" s="724">
        <f t="shared" si="6"/>
        <v>1.4698350000000002</v>
      </c>
      <c r="O53" s="724">
        <f t="shared" si="6"/>
        <v>1.8755300000000001</v>
      </c>
      <c r="P53" s="724">
        <f t="shared" si="6"/>
        <v>15.738695999999999</v>
      </c>
      <c r="Q53" s="724">
        <f t="shared" si="6"/>
        <v>7.4060480000000002</v>
      </c>
      <c r="R53" s="724">
        <f t="shared" si="6"/>
        <v>11.261205</v>
      </c>
      <c r="S53" s="724">
        <f t="shared" si="6"/>
        <v>11.479318000000001</v>
      </c>
      <c r="T53" s="724">
        <f t="shared" si="6"/>
        <v>6.2270440000000011</v>
      </c>
      <c r="U53" s="724">
        <f t="shared" si="6"/>
        <v>5.0691100000000002</v>
      </c>
      <c r="V53" s="724">
        <f t="shared" si="6"/>
        <v>6.2894109999999994</v>
      </c>
      <c r="W53" s="724">
        <f t="shared" si="6"/>
        <v>14.606554999999998</v>
      </c>
      <c r="X53" s="724">
        <f t="shared" si="6"/>
        <v>9.0856250000000003</v>
      </c>
      <c r="Y53" s="724">
        <f t="shared" si="6"/>
        <v>8.6021029999999996</v>
      </c>
      <c r="Z53" s="724">
        <f t="shared" si="6"/>
        <v>8.4114399999999989</v>
      </c>
      <c r="AA53" s="724">
        <f>SUM(AA42:AA52)</f>
        <v>10.723285000000001</v>
      </c>
      <c r="AB53" s="724">
        <f>SUM(AB42:AB52)</f>
        <v>11.539619</v>
      </c>
    </row>
    <row r="54" spans="1:28" ht="15.75" customHeight="1" x14ac:dyDescent="0.2">
      <c r="B54" s="124" t="s">
        <v>776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s="32" customFormat="1" ht="24.75" customHeight="1" x14ac:dyDescent="0.2">
      <c r="B55" s="124"/>
    </row>
    <row r="56" spans="1:28" s="32" customFormat="1" ht="25.15" customHeight="1" x14ac:dyDescent="0.2">
      <c r="B56" s="73" t="str">
        <f>Index!B87</f>
        <v>Table 10f    Operating income/loss, public enterprises,   FY2004-FY2018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s="32" customFormat="1" ht="20.100000000000001" customHeight="1" x14ac:dyDescent="0.2">
      <c r="B57" s="220" t="s">
        <v>778</v>
      </c>
      <c r="C57" s="48"/>
      <c r="D57" s="48"/>
      <c r="E57" s="48"/>
      <c r="F57" s="48"/>
      <c r="G57" s="48"/>
      <c r="H57" s="48"/>
      <c r="I57" s="48" t="str">
        <f>I2</f>
        <v>FY1999</v>
      </c>
      <c r="J57" s="48" t="str">
        <f t="shared" ref="J57:AA57" si="7">J2</f>
        <v>FY2000</v>
      </c>
      <c r="K57" s="48" t="str">
        <f t="shared" si="7"/>
        <v>FY2001</v>
      </c>
      <c r="L57" s="48" t="str">
        <f t="shared" si="7"/>
        <v>FY2002</v>
      </c>
      <c r="M57" s="48" t="str">
        <f t="shared" si="7"/>
        <v>FY2003</v>
      </c>
      <c r="N57" s="48" t="str">
        <f t="shared" si="7"/>
        <v>FY2004</v>
      </c>
      <c r="O57" s="48" t="str">
        <f t="shared" si="7"/>
        <v>FY2005</v>
      </c>
      <c r="P57" s="48" t="str">
        <f t="shared" si="7"/>
        <v>FY2006</v>
      </c>
      <c r="Q57" s="48" t="str">
        <f t="shared" si="7"/>
        <v>FY2007</v>
      </c>
      <c r="R57" s="48" t="str">
        <f t="shared" si="7"/>
        <v>FY2008</v>
      </c>
      <c r="S57" s="48" t="str">
        <f t="shared" si="7"/>
        <v>FY2009</v>
      </c>
      <c r="T57" s="48" t="str">
        <f t="shared" si="7"/>
        <v>FY2010</v>
      </c>
      <c r="U57" s="48" t="str">
        <f t="shared" si="7"/>
        <v>FY2011</v>
      </c>
      <c r="V57" s="48" t="str">
        <f t="shared" si="7"/>
        <v>FY2012</v>
      </c>
      <c r="W57" s="48" t="str">
        <f t="shared" si="7"/>
        <v>FY2013</v>
      </c>
      <c r="X57" s="48" t="str">
        <f t="shared" si="7"/>
        <v>FY2014</v>
      </c>
      <c r="Y57" s="48" t="str">
        <f t="shared" si="7"/>
        <v>FY2015</v>
      </c>
      <c r="Z57" s="48" t="str">
        <f t="shared" si="7"/>
        <v>FY2016</v>
      </c>
      <c r="AA57" s="48" t="str">
        <f t="shared" si="7"/>
        <v>FY2017</v>
      </c>
      <c r="AB57" s="48" t="str">
        <f t="shared" ref="AB57" si="8">AB2</f>
        <v>FY2018</v>
      </c>
    </row>
    <row r="58" spans="1:28" s="763" customFormat="1" ht="20.100000000000001" customHeight="1" x14ac:dyDescent="0.2">
      <c r="B58" s="122" t="s">
        <v>249</v>
      </c>
      <c r="C58" s="123"/>
      <c r="D58" s="123"/>
      <c r="E58" s="123"/>
      <c r="F58" s="723"/>
      <c r="G58" s="723"/>
      <c r="H58" s="723"/>
      <c r="I58" s="723">
        <v>-1.3160000000000001</v>
      </c>
      <c r="J58" s="723">
        <v>-1.9179999999999999</v>
      </c>
      <c r="K58" s="723">
        <v>-3.9693000000000001</v>
      </c>
      <c r="L58" s="723">
        <v>-1.8691</v>
      </c>
      <c r="M58" s="723">
        <v>-0.74199999999999999</v>
      </c>
      <c r="N58" s="723">
        <v>-1.0813999999999997</v>
      </c>
      <c r="O58" s="723">
        <v>-0.85699999999999998</v>
      </c>
      <c r="P58" s="723">
        <v>-1.0680000000000001</v>
      </c>
      <c r="Q58" s="723">
        <v>-0.52724800000000005</v>
      </c>
      <c r="R58" s="723">
        <v>-2.5277779999999996</v>
      </c>
      <c r="S58" s="723">
        <v>-1.7856079999999999</v>
      </c>
      <c r="T58" s="723">
        <v>-1.5182279999999997</v>
      </c>
      <c r="U58" s="723">
        <v>-0.76373900000000006</v>
      </c>
      <c r="V58" s="723">
        <v>-1.38544245</v>
      </c>
      <c r="W58" s="723">
        <v>-0.76312100000000005</v>
      </c>
      <c r="X58" s="723">
        <v>-1.1914449999999996</v>
      </c>
      <c r="Y58" s="723">
        <v>-0.84550300000000012</v>
      </c>
      <c r="Z58" s="723">
        <v>-2.7788000000000465E-2</v>
      </c>
      <c r="AA58" s="723">
        <v>-0.15839200000000073</v>
      </c>
      <c r="AB58" s="723">
        <v>-0.57076899999999997</v>
      </c>
    </row>
    <row r="59" spans="1:28" x14ac:dyDescent="0.2">
      <c r="B59" s="124" t="s">
        <v>250</v>
      </c>
      <c r="C59" s="2"/>
      <c r="D59" s="2"/>
      <c r="E59" s="2"/>
      <c r="F59" s="2"/>
      <c r="G59" s="2"/>
      <c r="H59" s="557"/>
      <c r="I59" s="723">
        <v>-0.71399999999999997</v>
      </c>
      <c r="J59" s="723">
        <v>-3.5185999999999997</v>
      </c>
      <c r="K59" s="723">
        <v>-2.423</v>
      </c>
      <c r="L59" s="723">
        <v>-2.1395</v>
      </c>
      <c r="M59" s="723">
        <v>-2.661</v>
      </c>
      <c r="N59" s="723">
        <v>-2.4710000000000001</v>
      </c>
      <c r="O59" s="723">
        <v>-2.6440000000000001</v>
      </c>
      <c r="P59" s="723">
        <v>-2.4233950000000002</v>
      </c>
      <c r="Q59" s="723">
        <v>-2.5852000000000004</v>
      </c>
      <c r="R59" s="723">
        <v>-2.6592000000000002</v>
      </c>
      <c r="S59" s="723">
        <v>-2.7193929999999997</v>
      </c>
      <c r="T59" s="723">
        <v>-2.2852250000000001</v>
      </c>
      <c r="U59" s="723">
        <v>-1.4123130000000002</v>
      </c>
      <c r="V59" s="723">
        <v>-2.5328599999999999</v>
      </c>
      <c r="W59" s="723">
        <v>-2.1049660000000006</v>
      </c>
      <c r="X59" s="723">
        <v>-2.2249099999999999</v>
      </c>
      <c r="Y59" s="723">
        <v>-2.0748140000000004</v>
      </c>
      <c r="Z59" s="723">
        <v>-1.3905599999999996</v>
      </c>
      <c r="AA59" s="723">
        <v>-2.0475879999999997</v>
      </c>
      <c r="AB59" s="723">
        <v>-3.5720689999999999</v>
      </c>
    </row>
    <row r="60" spans="1:28" x14ac:dyDescent="0.2">
      <c r="B60" s="124" t="s">
        <v>251</v>
      </c>
      <c r="C60" s="2"/>
      <c r="D60" s="2"/>
      <c r="E60" s="2"/>
      <c r="F60" s="2"/>
      <c r="G60" s="2"/>
      <c r="H60" s="557"/>
      <c r="I60" s="723">
        <v>-0.30789999999999995</v>
      </c>
      <c r="J60" s="723">
        <v>-0.70119999999999993</v>
      </c>
      <c r="K60" s="723">
        <v>-0.56599999999999995</v>
      </c>
      <c r="L60" s="723">
        <v>-8.840000000000009E-2</v>
      </c>
      <c r="M60" s="723">
        <v>-6.6000000000001361E-3</v>
      </c>
      <c r="N60" s="723">
        <v>-5.4599999999999912E-2</v>
      </c>
      <c r="O60" s="723">
        <v>-0.21179999999999996</v>
      </c>
      <c r="P60" s="723">
        <v>-0.12172399999999993</v>
      </c>
      <c r="Q60" s="723">
        <v>-0.24719100000000002</v>
      </c>
      <c r="R60" s="723">
        <v>-0.22700099999999998</v>
      </c>
      <c r="S60" s="723">
        <v>-0.26885000000000014</v>
      </c>
      <c r="T60" s="723">
        <v>-0.21207799999999996</v>
      </c>
      <c r="U60" s="723">
        <v>-0.12181299999999988</v>
      </c>
      <c r="V60" s="723">
        <v>-0.13596999999999981</v>
      </c>
      <c r="W60" s="723">
        <v>-0.35537199999999985</v>
      </c>
      <c r="X60" s="723">
        <v>-1.4276000000000068E-2</v>
      </c>
      <c r="Y60" s="723">
        <v>-2.6858999999999925E-2</v>
      </c>
      <c r="Z60" s="723">
        <v>-0.67852999999999997</v>
      </c>
      <c r="AA60" s="723">
        <v>-0.83478599999999992</v>
      </c>
      <c r="AB60" s="723">
        <v>-0.91648699999999994</v>
      </c>
    </row>
    <row r="61" spans="1:28" x14ac:dyDescent="0.2">
      <c r="B61" s="124" t="s">
        <v>252</v>
      </c>
      <c r="C61" s="2"/>
      <c r="D61" s="2"/>
      <c r="E61" s="2"/>
      <c r="F61" s="2"/>
      <c r="G61" s="2"/>
      <c r="H61" s="557"/>
      <c r="I61" s="723">
        <v>0.74440000000000051</v>
      </c>
      <c r="J61" s="723">
        <v>0.60270000000000068</v>
      </c>
      <c r="K61" s="723">
        <v>-0.83</v>
      </c>
      <c r="L61" s="723">
        <v>0.97399999999999998</v>
      </c>
      <c r="M61" s="723">
        <v>-0.60080000000000289</v>
      </c>
      <c r="N61" s="723">
        <v>-1.3787999999999994</v>
      </c>
      <c r="O61" s="723">
        <v>-3.2096669999999996</v>
      </c>
      <c r="P61" s="723">
        <v>-3.7578680000000002</v>
      </c>
      <c r="Q61" s="723">
        <v>-3.2170899999999985</v>
      </c>
      <c r="R61" s="723">
        <v>-2.9434800000000032</v>
      </c>
      <c r="S61" s="723">
        <v>-0.71260699999999999</v>
      </c>
      <c r="T61" s="723">
        <v>-2.3519999999989522E-3</v>
      </c>
      <c r="U61" s="723">
        <v>0.34746845999999643</v>
      </c>
      <c r="V61" s="723">
        <v>-0.45132300000000031</v>
      </c>
      <c r="W61" s="723">
        <v>2.1976929999999957</v>
      </c>
      <c r="X61" s="723">
        <v>8.9400999999998024E-2</v>
      </c>
      <c r="Y61" s="723">
        <v>0.99819700000000011</v>
      </c>
      <c r="Z61" s="723">
        <v>4.1772400000000012</v>
      </c>
      <c r="AA61" s="723">
        <v>1.9890719999999964</v>
      </c>
      <c r="AB61" s="723">
        <v>-0.17499999999999999</v>
      </c>
    </row>
    <row r="62" spans="1:28" x14ac:dyDescent="0.2">
      <c r="B62" s="124" t="s">
        <v>253</v>
      </c>
      <c r="C62" s="2"/>
      <c r="D62" s="2"/>
      <c r="E62" s="2"/>
      <c r="F62" s="2"/>
      <c r="G62" s="2"/>
      <c r="H62" s="557"/>
      <c r="I62" s="765" t="s">
        <v>942</v>
      </c>
      <c r="J62" s="723">
        <v>-0.19450000000000001</v>
      </c>
      <c r="K62" s="723">
        <v>-0.25170000000000003</v>
      </c>
      <c r="L62" s="723">
        <v>-0.14739999999999998</v>
      </c>
      <c r="M62" s="723">
        <v>-0.16039999999999999</v>
      </c>
      <c r="N62" s="723">
        <v>-0.1915</v>
      </c>
      <c r="O62" s="765" t="s">
        <v>943</v>
      </c>
      <c r="P62" s="765" t="s">
        <v>943</v>
      </c>
      <c r="Q62" s="765" t="s">
        <v>943</v>
      </c>
      <c r="R62" s="765" t="s">
        <v>943</v>
      </c>
      <c r="S62" s="765" t="s">
        <v>943</v>
      </c>
      <c r="T62" s="765" t="s">
        <v>943</v>
      </c>
      <c r="U62" s="765" t="s">
        <v>943</v>
      </c>
      <c r="V62" s="765" t="s">
        <v>943</v>
      </c>
      <c r="W62" s="765" t="s">
        <v>943</v>
      </c>
      <c r="X62" s="765" t="s">
        <v>943</v>
      </c>
      <c r="Y62" s="765" t="s">
        <v>943</v>
      </c>
      <c r="Z62" s="765" t="s">
        <v>943</v>
      </c>
      <c r="AA62" s="765" t="s">
        <v>943</v>
      </c>
      <c r="AB62" s="765" t="s">
        <v>943</v>
      </c>
    </row>
    <row r="63" spans="1:28" x14ac:dyDescent="0.2">
      <c r="B63" s="126" t="s">
        <v>254</v>
      </c>
      <c r="C63" s="2"/>
      <c r="D63" s="2"/>
      <c r="E63" s="2"/>
      <c r="F63" s="2"/>
      <c r="G63" s="2"/>
      <c r="H63" s="557"/>
      <c r="I63" s="723">
        <v>0.21060000000000018</v>
      </c>
      <c r="J63" s="723">
        <v>0.84010000000000007</v>
      </c>
      <c r="K63" s="723">
        <v>0.31369999999999981</v>
      </c>
      <c r="L63" s="723">
        <v>-1.0927529999999996</v>
      </c>
      <c r="M63" s="723">
        <v>-0.26698900000000036</v>
      </c>
      <c r="N63" s="723">
        <v>-0.1683929999999999</v>
      </c>
      <c r="O63" s="723">
        <v>-0.58994199999999974</v>
      </c>
      <c r="P63" s="723">
        <v>2.3122000000000014E-2</v>
      </c>
      <c r="Q63" s="723">
        <v>0.47961299999999979</v>
      </c>
      <c r="R63" s="723">
        <v>0.68840000000000057</v>
      </c>
      <c r="S63" s="723">
        <v>0.61327500000000013</v>
      </c>
      <c r="T63" s="723">
        <v>0.67685899999999966</v>
      </c>
      <c r="U63" s="723">
        <v>0.59233599999999931</v>
      </c>
      <c r="V63" s="723">
        <v>0.65903200000000006</v>
      </c>
      <c r="W63" s="723">
        <v>2.5885829999999994</v>
      </c>
      <c r="X63" s="723">
        <v>0.595109000000001</v>
      </c>
      <c r="Y63" s="723">
        <v>0.34258300000000008</v>
      </c>
      <c r="Z63" s="723">
        <v>1.4962670000000002</v>
      </c>
      <c r="AA63" s="723">
        <v>2.1727089999999998</v>
      </c>
      <c r="AB63" s="723">
        <v>1.1588160000000001</v>
      </c>
    </row>
    <row r="64" spans="1:28" x14ac:dyDescent="0.2">
      <c r="B64" s="124" t="s">
        <v>255</v>
      </c>
      <c r="C64" s="2"/>
      <c r="D64" s="2"/>
      <c r="E64" s="2"/>
      <c r="F64" s="2"/>
      <c r="G64" s="2"/>
      <c r="H64" s="557"/>
      <c r="I64" s="723">
        <v>-0.24299999999999999</v>
      </c>
      <c r="J64" s="723">
        <v>0.30270000000000002</v>
      </c>
      <c r="K64" s="723">
        <v>0.15110000000000012</v>
      </c>
      <c r="L64" s="723">
        <v>0.55879999999999996</v>
      </c>
      <c r="M64" s="723">
        <v>0.48559999999999992</v>
      </c>
      <c r="N64" s="723">
        <v>7.3799999999999949E-2</v>
      </c>
      <c r="O64" s="723">
        <v>0.128</v>
      </c>
      <c r="P64" s="723">
        <v>-0.63266199999999961</v>
      </c>
      <c r="Q64" s="723">
        <v>-1.5245610000000001</v>
      </c>
      <c r="R64" s="723">
        <v>-1.6042209999999999</v>
      </c>
      <c r="S64" s="723">
        <v>-1.5986550000000002</v>
      </c>
      <c r="T64" s="723">
        <v>-1.8893499999999999</v>
      </c>
      <c r="U64" s="723">
        <v>-2.7191880000000004</v>
      </c>
      <c r="V64" s="723">
        <v>-4.5952890000000002</v>
      </c>
      <c r="W64" s="723">
        <v>-2.2646809999999999</v>
      </c>
      <c r="X64" s="723">
        <v>-1.9421490000000003</v>
      </c>
      <c r="Y64" s="723">
        <v>-1.0476100000000006</v>
      </c>
      <c r="Z64" s="723">
        <v>-2.6641650000000001</v>
      </c>
      <c r="AA64" s="723">
        <v>-3.148353999999999</v>
      </c>
      <c r="AB64" s="723">
        <v>2.8557689999999996</v>
      </c>
    </row>
    <row r="65" spans="2:28" x14ac:dyDescent="0.2">
      <c r="B65" s="124" t="s">
        <v>256</v>
      </c>
      <c r="C65" s="2"/>
      <c r="D65" s="2"/>
      <c r="E65" s="2"/>
      <c r="F65" s="2"/>
      <c r="G65" s="2"/>
      <c r="H65" s="557"/>
      <c r="I65" s="723">
        <v>9.3899999999999637E-2</v>
      </c>
      <c r="J65" s="723">
        <v>0.75130000000000019</v>
      </c>
      <c r="K65" s="723">
        <v>0.4206999999999998</v>
      </c>
      <c r="L65" s="723">
        <v>1.5743999999999996</v>
      </c>
      <c r="M65" s="723">
        <v>0.78440000000000054</v>
      </c>
      <c r="N65" s="723">
        <v>5.2100000000000361E-2</v>
      </c>
      <c r="O65" s="723">
        <v>0.40080000000000016</v>
      </c>
      <c r="P65" s="723">
        <v>1.0555000000000001</v>
      </c>
      <c r="Q65" s="723">
        <v>1.5281999999999989</v>
      </c>
      <c r="R65" s="723">
        <v>1.0880000000000001</v>
      </c>
      <c r="S65" s="723">
        <v>0.60099999999999998</v>
      </c>
      <c r="T65" s="723">
        <v>-0.4372649999999994</v>
      </c>
      <c r="U65" s="723">
        <v>-0.67245399999999977</v>
      </c>
      <c r="V65" s="723">
        <v>-0.47278200000000015</v>
      </c>
      <c r="W65" s="723">
        <v>-0.51049600000000006</v>
      </c>
      <c r="X65" s="723">
        <v>0.16008599999999934</v>
      </c>
      <c r="Y65" s="723">
        <v>-0.21380199999999969</v>
      </c>
      <c r="Z65" s="723">
        <v>-0.11071399999999994</v>
      </c>
      <c r="AA65" s="723">
        <v>-5.4688000000000105E-2</v>
      </c>
      <c r="AB65" s="723">
        <v>4.0146999999999995E-2</v>
      </c>
    </row>
    <row r="66" spans="2:28" x14ac:dyDescent="0.2">
      <c r="B66" s="124" t="s">
        <v>263</v>
      </c>
      <c r="C66" s="2"/>
      <c r="D66" s="2"/>
      <c r="E66" s="2"/>
      <c r="F66" s="2"/>
      <c r="G66" s="2"/>
      <c r="H66" s="557"/>
      <c r="I66" s="723">
        <v>-1.0437000000000001</v>
      </c>
      <c r="J66" s="723">
        <v>-0.50990000000000013</v>
      </c>
      <c r="K66" s="723">
        <v>1.0109999999999999</v>
      </c>
      <c r="L66" s="723">
        <v>-0.75909999999999989</v>
      </c>
      <c r="M66" s="723">
        <v>-0.67590000000000006</v>
      </c>
      <c r="N66" s="723">
        <v>-0.25259999999999994</v>
      </c>
      <c r="O66" s="723">
        <v>3.0066666666666606E-2</v>
      </c>
      <c r="P66" s="723">
        <v>-0.28116900000000034</v>
      </c>
      <c r="Q66" s="723">
        <v>-0.23994999999999983</v>
      </c>
      <c r="R66" s="723">
        <v>-0.68331900000000001</v>
      </c>
      <c r="S66" s="723">
        <v>-0.40494900000000006</v>
      </c>
      <c r="T66" s="723">
        <v>-0.4737099999999998</v>
      </c>
      <c r="U66" s="723">
        <v>-0.44406800000000018</v>
      </c>
      <c r="V66" s="723">
        <v>-0.92480000000000018</v>
      </c>
      <c r="W66" s="723">
        <v>-0.96706399999999981</v>
      </c>
      <c r="X66" s="723">
        <v>-0.39919999999999983</v>
      </c>
      <c r="Y66" s="723">
        <v>-9.3561999999999437E-2</v>
      </c>
      <c r="Z66" s="723">
        <v>-6.5530000000003381E-3</v>
      </c>
      <c r="AA66" s="723">
        <v>-4.1634000000000011E-2</v>
      </c>
      <c r="AB66" s="723">
        <v>5.8966000000000005E-2</v>
      </c>
    </row>
    <row r="67" spans="2:28" x14ac:dyDescent="0.2">
      <c r="B67" s="124" t="s">
        <v>306</v>
      </c>
      <c r="C67" s="2"/>
      <c r="D67" s="2"/>
      <c r="E67" s="2"/>
      <c r="F67" s="2"/>
      <c r="G67" s="2"/>
      <c r="H67" s="557"/>
      <c r="I67" s="723">
        <v>0</v>
      </c>
      <c r="J67" s="723">
        <v>0</v>
      </c>
      <c r="K67" s="723">
        <v>0</v>
      </c>
      <c r="L67" s="723">
        <v>0</v>
      </c>
      <c r="M67" s="723">
        <v>0</v>
      </c>
      <c r="N67" s="723">
        <v>0</v>
      </c>
      <c r="O67" s="723">
        <v>0</v>
      </c>
      <c r="P67" s="723">
        <v>0</v>
      </c>
      <c r="Q67" s="723">
        <v>-0.91500000000000004</v>
      </c>
      <c r="R67" s="723">
        <v>-1.1714020000000003</v>
      </c>
      <c r="S67" s="723">
        <v>-1.3264270000000002</v>
      </c>
      <c r="T67" s="723">
        <v>-1.0718719999999999</v>
      </c>
      <c r="U67" s="723">
        <v>-1.4612740000000002</v>
      </c>
      <c r="V67" s="723">
        <v>-1.1529449999999997</v>
      </c>
      <c r="W67" s="723">
        <v>-0.98262999999999989</v>
      </c>
      <c r="X67" s="723">
        <v>-1.1164889999999998</v>
      </c>
      <c r="Y67" s="723">
        <v>-1.5876299999999999</v>
      </c>
      <c r="Z67" s="723">
        <v>-1.4877399999999998</v>
      </c>
      <c r="AA67" s="723">
        <v>-1.2319739999999999</v>
      </c>
      <c r="AB67" s="723">
        <v>-2.107043</v>
      </c>
    </row>
    <row r="68" spans="2:28" x14ac:dyDescent="0.2">
      <c r="B68" s="124" t="s">
        <v>257</v>
      </c>
      <c r="C68" s="2"/>
      <c r="D68" s="2"/>
      <c r="E68" s="2"/>
      <c r="F68" s="2"/>
      <c r="G68" s="2"/>
      <c r="H68" s="557"/>
      <c r="I68" s="723">
        <v>-0.47930000000000006</v>
      </c>
      <c r="J68" s="723">
        <v>-1.5833000000000002</v>
      </c>
      <c r="K68" s="723">
        <v>-1.7509999999999999</v>
      </c>
      <c r="L68" s="723">
        <v>-0.85099999999999998</v>
      </c>
      <c r="M68" s="723">
        <v>-0.81749999999999978</v>
      </c>
      <c r="N68" s="723">
        <v>-0.29630000000000001</v>
      </c>
      <c r="O68" s="723">
        <v>-1.1850999999999998</v>
      </c>
      <c r="P68" s="723">
        <v>-0.98092499999999994</v>
      </c>
      <c r="Q68" s="723">
        <v>-0.66369400000000023</v>
      </c>
      <c r="R68" s="723">
        <v>2.0496999999999731E-2</v>
      </c>
      <c r="S68" s="723">
        <v>-2.3690000000000002</v>
      </c>
      <c r="T68" s="723">
        <v>-0.93037600000000031</v>
      </c>
      <c r="U68" s="723">
        <v>1.112247</v>
      </c>
      <c r="V68" s="723">
        <v>-2.2440000000000002</v>
      </c>
      <c r="W68" s="723">
        <v>-2.5749999999999997</v>
      </c>
      <c r="X68" s="723">
        <v>-1.7447000000000004</v>
      </c>
      <c r="Y68" s="723">
        <v>-2.5050180000000006</v>
      </c>
      <c r="Z68" s="723">
        <v>-2.2255510000000003</v>
      </c>
      <c r="AA68" s="723">
        <v>-2.4839419999999999</v>
      </c>
      <c r="AB68" s="723">
        <v>-5.396954</v>
      </c>
    </row>
    <row r="69" spans="2:28" s="274" customFormat="1" ht="20.100000000000001" customHeight="1" x14ac:dyDescent="0.2">
      <c r="B69" s="271" t="s">
        <v>5</v>
      </c>
      <c r="C69" s="396"/>
      <c r="D69" s="396"/>
      <c r="E69" s="396"/>
      <c r="F69" s="396"/>
      <c r="G69" s="396"/>
      <c r="H69" s="552"/>
      <c r="I69" s="552">
        <f t="shared" ref="I69:Z69" si="9">SUM(I58:I68)</f>
        <v>-3.0550000000000006</v>
      </c>
      <c r="J69" s="552">
        <f t="shared" si="9"/>
        <v>-5.9286999999999992</v>
      </c>
      <c r="K69" s="552">
        <f t="shared" si="9"/>
        <v>-7.8945000000000007</v>
      </c>
      <c r="L69" s="552">
        <f t="shared" si="9"/>
        <v>-3.8400529999999993</v>
      </c>
      <c r="M69" s="552">
        <f t="shared" si="9"/>
        <v>-4.6611890000000029</v>
      </c>
      <c r="N69" s="552">
        <f t="shared" si="9"/>
        <v>-5.768692999999999</v>
      </c>
      <c r="O69" s="552">
        <f t="shared" si="9"/>
        <v>-8.1386423333333315</v>
      </c>
      <c r="P69" s="552">
        <f t="shared" si="9"/>
        <v>-8.1871209999999994</v>
      </c>
      <c r="Q69" s="552">
        <f t="shared" si="9"/>
        <v>-7.912121</v>
      </c>
      <c r="R69" s="552">
        <f t="shared" si="9"/>
        <v>-10.019504000000005</v>
      </c>
      <c r="S69" s="552">
        <f t="shared" si="9"/>
        <v>-9.9712140000000016</v>
      </c>
      <c r="T69" s="552">
        <f t="shared" si="9"/>
        <v>-8.143596999999998</v>
      </c>
      <c r="U69" s="552">
        <f t="shared" si="9"/>
        <v>-5.5427975400000058</v>
      </c>
      <c r="V69" s="552">
        <f t="shared" si="9"/>
        <v>-13.236379449999998</v>
      </c>
      <c r="W69" s="552">
        <f t="shared" si="9"/>
        <v>-5.737054000000005</v>
      </c>
      <c r="X69" s="552">
        <f t="shared" si="9"/>
        <v>-7.7885730000000013</v>
      </c>
      <c r="Y69" s="552">
        <f t="shared" si="9"/>
        <v>-7.0540180000000001</v>
      </c>
      <c r="Z69" s="552">
        <f t="shared" si="9"/>
        <v>-2.9180939999999991</v>
      </c>
      <c r="AA69" s="552">
        <f>SUM(AA58:AA68)</f>
        <v>-5.8395770000000029</v>
      </c>
      <c r="AB69" s="552">
        <f>SUM(AB58:AB68)</f>
        <v>-8.6246240000000007</v>
      </c>
    </row>
    <row r="70" spans="2:28" ht="15.75" customHeight="1" x14ac:dyDescent="0.2">
      <c r="B70" s="124" t="s">
        <v>928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2:28" x14ac:dyDescent="0.2">
      <c r="G71" s="2"/>
      <c r="H71" s="2"/>
      <c r="I71" s="2"/>
      <c r="J71" s="2"/>
      <c r="K71" s="2"/>
      <c r="L71" s="2"/>
      <c r="M71" s="2"/>
    </row>
    <row r="72" spans="2:28" x14ac:dyDescent="0.2">
      <c r="G72" s="2"/>
      <c r="H72" s="2"/>
      <c r="I72" s="2"/>
      <c r="J72" s="2"/>
      <c r="K72" s="2"/>
      <c r="L72" s="2"/>
      <c r="M72" s="2"/>
    </row>
    <row r="73" spans="2:28" x14ac:dyDescent="0.2">
      <c r="G73" s="2"/>
      <c r="H73" s="2"/>
      <c r="I73" s="2"/>
      <c r="J73" s="2"/>
      <c r="K73" s="2"/>
      <c r="L73" s="2"/>
      <c r="M73" s="2"/>
    </row>
    <row r="74" spans="2:28" x14ac:dyDescent="0.2">
      <c r="G74" s="2"/>
      <c r="H74" s="2"/>
      <c r="I74" s="2"/>
      <c r="J74" s="2"/>
      <c r="K74" s="2"/>
      <c r="L74" s="2"/>
      <c r="M74" s="2"/>
    </row>
    <row r="75" spans="2:28" x14ac:dyDescent="0.2">
      <c r="G75" s="2"/>
      <c r="H75" s="2"/>
      <c r="I75" s="2"/>
      <c r="J75" s="2"/>
      <c r="K75" s="2"/>
      <c r="L75" s="2"/>
      <c r="M75" s="2"/>
    </row>
    <row r="76" spans="2:28" x14ac:dyDescent="0.2">
      <c r="G76" s="2"/>
      <c r="H76" s="2"/>
      <c r="I76" s="2"/>
      <c r="J76" s="2"/>
      <c r="K76" s="2"/>
      <c r="L76" s="2"/>
      <c r="M76" s="2"/>
    </row>
    <row r="77" spans="2:28" x14ac:dyDescent="0.2">
      <c r="G77" s="2"/>
      <c r="H77" s="2"/>
      <c r="I77" s="2"/>
      <c r="J77" s="2"/>
      <c r="K77" s="2"/>
      <c r="L77" s="2"/>
      <c r="M77" s="2"/>
    </row>
    <row r="78" spans="2:28" x14ac:dyDescent="0.2">
      <c r="G78" s="2"/>
      <c r="H78" s="2"/>
      <c r="I78" s="2"/>
      <c r="J78" s="2"/>
      <c r="K78" s="2"/>
      <c r="L78" s="2"/>
      <c r="M78" s="2"/>
    </row>
    <row r="79" spans="2:28" x14ac:dyDescent="0.2">
      <c r="G79" s="2"/>
      <c r="H79" s="2"/>
      <c r="I79" s="2"/>
      <c r="J79" s="2"/>
      <c r="K79" s="2"/>
      <c r="L79" s="2"/>
      <c r="M79" s="2"/>
    </row>
    <row r="80" spans="2:28" x14ac:dyDescent="0.2">
      <c r="G80" s="2"/>
      <c r="H80" s="2"/>
      <c r="I80" s="2"/>
      <c r="J80" s="2"/>
      <c r="K80" s="2"/>
      <c r="L80" s="2"/>
      <c r="M80" s="2"/>
    </row>
    <row r="81" spans="7:13" x14ac:dyDescent="0.2">
      <c r="G81" s="471"/>
      <c r="H81" s="471"/>
      <c r="I81" s="471"/>
      <c r="J81" s="471"/>
      <c r="K81" s="471"/>
      <c r="L81" s="471"/>
      <c r="M81" s="471"/>
    </row>
    <row r="83" spans="7:13" x14ac:dyDescent="0.2">
      <c r="G83" s="2"/>
      <c r="H83" s="2"/>
      <c r="I83" s="2"/>
      <c r="J83" s="2"/>
      <c r="K83" s="2"/>
      <c r="L83" s="2"/>
      <c r="M83" s="2"/>
    </row>
    <row r="84" spans="7:13" x14ac:dyDescent="0.2">
      <c r="G84" s="2"/>
      <c r="H84" s="2"/>
      <c r="I84" s="2"/>
      <c r="J84" s="2"/>
      <c r="K84" s="2"/>
      <c r="L84" s="2"/>
      <c r="M84" s="2"/>
    </row>
    <row r="85" spans="7:13" x14ac:dyDescent="0.2">
      <c r="G85" s="2"/>
      <c r="H85" s="2"/>
      <c r="I85" s="2"/>
      <c r="J85" s="2"/>
      <c r="K85" s="2"/>
      <c r="L85" s="2"/>
      <c r="M85" s="2"/>
    </row>
    <row r="86" spans="7:13" x14ac:dyDescent="0.2">
      <c r="G86" s="2"/>
      <c r="H86" s="2"/>
      <c r="I86" s="2"/>
      <c r="J86" s="2"/>
      <c r="K86" s="2"/>
      <c r="L86" s="2"/>
      <c r="M86" s="2"/>
    </row>
    <row r="87" spans="7:13" x14ac:dyDescent="0.2">
      <c r="G87" s="2"/>
      <c r="H87" s="2"/>
      <c r="I87" s="2"/>
      <c r="J87" s="2"/>
      <c r="K87" s="2"/>
      <c r="L87" s="2"/>
      <c r="M87" s="2"/>
    </row>
    <row r="88" spans="7:13" x14ac:dyDescent="0.2">
      <c r="G88" s="2"/>
      <c r="H88" s="2"/>
      <c r="I88" s="2"/>
      <c r="J88" s="2"/>
      <c r="K88" s="2"/>
      <c r="L88" s="2"/>
      <c r="M88" s="2"/>
    </row>
    <row r="89" spans="7:13" x14ac:dyDescent="0.2">
      <c r="G89" s="2"/>
      <c r="H89" s="2"/>
      <c r="I89" s="2"/>
      <c r="J89" s="2"/>
      <c r="K89" s="2"/>
      <c r="L89" s="2"/>
      <c r="M89" s="2"/>
    </row>
    <row r="90" spans="7:13" x14ac:dyDescent="0.2">
      <c r="G90" s="2"/>
      <c r="H90" s="2"/>
      <c r="I90" s="2"/>
      <c r="J90" s="2"/>
      <c r="K90" s="2"/>
      <c r="L90" s="2"/>
      <c r="M90" s="2"/>
    </row>
    <row r="91" spans="7:13" x14ac:dyDescent="0.2">
      <c r="G91" s="2"/>
      <c r="H91" s="2"/>
      <c r="I91" s="2"/>
      <c r="J91" s="2"/>
      <c r="K91" s="2"/>
      <c r="L91" s="2"/>
      <c r="M91" s="2"/>
    </row>
    <row r="92" spans="7:13" x14ac:dyDescent="0.2">
      <c r="G92" s="2"/>
      <c r="H92" s="2"/>
      <c r="I92" s="2"/>
      <c r="J92" s="2"/>
      <c r="K92" s="2"/>
      <c r="L92" s="2"/>
      <c r="M92" s="2"/>
    </row>
    <row r="93" spans="7:13" x14ac:dyDescent="0.2">
      <c r="G93" s="2"/>
      <c r="H93" s="2"/>
      <c r="I93" s="2"/>
      <c r="J93" s="2"/>
      <c r="K93" s="2"/>
      <c r="L93" s="2"/>
      <c r="M93" s="2"/>
    </row>
    <row r="94" spans="7:13" x14ac:dyDescent="0.2">
      <c r="G94" s="471"/>
      <c r="H94" s="471"/>
      <c r="I94" s="471"/>
      <c r="J94" s="471"/>
      <c r="K94" s="471"/>
      <c r="L94" s="471"/>
      <c r="M94" s="471"/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67" fitToHeight="2" orientation="landscape" r:id="rId1"/>
  <headerFooter alignWithMargins="0"/>
  <rowBreaks count="1" manualBreakCount="1">
    <brk id="39" max="27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>
    <pageSetUpPr fitToPage="1"/>
  </sheetPr>
  <dimension ref="A1:T18"/>
  <sheetViews>
    <sheetView view="pageBreakPreview" zoomScale="90" zoomScaleNormal="80" zoomScaleSheetLayoutView="9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1" max="1" width="29.28515625" customWidth="1"/>
    <col min="2" max="16" width="10.7109375" customWidth="1"/>
    <col min="17" max="17" width="13.28515625" customWidth="1"/>
    <col min="18" max="18" width="9.7109375" bestFit="1" customWidth="1"/>
    <col min="19" max="19" width="10.140625" bestFit="1" customWidth="1"/>
    <col min="20" max="20" width="9" bestFit="1" customWidth="1"/>
  </cols>
  <sheetData>
    <row r="1" spans="1:20" s="32" customFormat="1" ht="20.100000000000001" customHeight="1" x14ac:dyDescent="0.2">
      <c r="A1" s="73" t="str">
        <f>Index!B88</f>
        <v>Table 10g   RMI  Compact grants awarded, FY2004-FY2018</v>
      </c>
    </row>
    <row r="2" spans="1:20" ht="18.75" customHeight="1" x14ac:dyDescent="0.2">
      <c r="A2" s="65"/>
      <c r="B2" s="179" t="str">
        <f>IF(PubGrf="P",Sys!L3,Sys!L4)</f>
        <v>FY2004</v>
      </c>
      <c r="C2" s="179" t="str">
        <f>IF(PubGrf="P",Sys!M3,Sys!M4)</f>
        <v>FY2005</v>
      </c>
      <c r="D2" s="179" t="str">
        <f>IF(PubGrf="P",Sys!N3,Sys!N4)</f>
        <v>FY2006</v>
      </c>
      <c r="E2" s="179" t="str">
        <f>IF(PubGrf="P",Sys!O3,Sys!O4)</f>
        <v>FY2007</v>
      </c>
      <c r="F2" s="179" t="str">
        <f>IF(PubGrf="P",Sys!P3,Sys!P4)</f>
        <v>FY2008</v>
      </c>
      <c r="G2" s="179" t="str">
        <f>IF(PubGrf="P",Sys!Q3,Sys!Q4)</f>
        <v>FY2009</v>
      </c>
      <c r="H2" s="179" t="str">
        <f>IF(PubGrf="P",Sys!R3,Sys!R4)</f>
        <v>FY2010</v>
      </c>
      <c r="I2" s="179" t="str">
        <f>IF(PubGrf="P",Sys!S3,Sys!S4)</f>
        <v>FY2011</v>
      </c>
      <c r="J2" s="179" t="str">
        <f>IF(PubGrf="P",Sys!T3,Sys!T4)</f>
        <v>FY2012</v>
      </c>
      <c r="K2" s="179" t="str">
        <f>IF(PubGrf="P",Sys!U3,Sys!U4)</f>
        <v>FY2013</v>
      </c>
      <c r="L2" s="179" t="s">
        <v>676</v>
      </c>
      <c r="M2" s="179" t="str">
        <f>IF(PubGrf="P",Sys!W3,Sys!W4)</f>
        <v>FY2015</v>
      </c>
      <c r="N2" s="179" t="s">
        <v>678</v>
      </c>
      <c r="O2" s="179" t="str">
        <f>IF(PubGrf="P",Sys!Y3,Sys!Y4)</f>
        <v>FY2017</v>
      </c>
      <c r="P2" s="179" t="s">
        <v>680</v>
      </c>
      <c r="Q2" s="267" t="s">
        <v>948</v>
      </c>
    </row>
    <row r="3" spans="1:20" ht="20.25" customHeight="1" x14ac:dyDescent="0.2">
      <c r="A3" s="268" t="s">
        <v>57</v>
      </c>
      <c r="B3" s="269">
        <v>9648932</v>
      </c>
      <c r="C3" s="269">
        <v>10066921</v>
      </c>
      <c r="D3" s="269">
        <v>10834083</v>
      </c>
      <c r="E3" s="269">
        <v>11408682</v>
      </c>
      <c r="F3" s="269">
        <v>11336978</v>
      </c>
      <c r="G3" s="269">
        <v>12457410</v>
      </c>
      <c r="H3" s="269">
        <v>11600728</v>
      </c>
      <c r="I3" s="269">
        <v>11839151</v>
      </c>
      <c r="J3" s="269">
        <v>11839151</v>
      </c>
      <c r="K3" s="269">
        <v>11598951</v>
      </c>
      <c r="L3" s="269">
        <v>11010951</v>
      </c>
      <c r="M3" s="269">
        <v>11323914</v>
      </c>
      <c r="N3" s="269">
        <v>11323914</v>
      </c>
      <c r="O3" s="269">
        <v>11668756</v>
      </c>
      <c r="P3" s="269">
        <v>11020660</v>
      </c>
      <c r="Q3" s="270">
        <f>SUM(B3:P3)</f>
        <v>168979182</v>
      </c>
    </row>
    <row r="4" spans="1:20" ht="20.25" customHeight="1" x14ac:dyDescent="0.2">
      <c r="A4" s="268" t="s">
        <v>432</v>
      </c>
      <c r="B4" s="269">
        <v>5894448</v>
      </c>
      <c r="C4" s="269">
        <v>5564197</v>
      </c>
      <c r="D4" s="269">
        <v>5597181</v>
      </c>
      <c r="E4" s="269">
        <v>5815108</v>
      </c>
      <c r="F4" s="269">
        <v>6512349</v>
      </c>
      <c r="G4" s="269">
        <v>7040240</v>
      </c>
      <c r="H4" s="269">
        <v>7159858</v>
      </c>
      <c r="I4" s="269">
        <v>6834858</v>
      </c>
      <c r="J4" s="269">
        <v>6834858</v>
      </c>
      <c r="K4" s="269">
        <v>6693787</v>
      </c>
      <c r="L4" s="269">
        <v>6251691</v>
      </c>
      <c r="M4" s="269">
        <v>7327425</v>
      </c>
      <c r="N4" s="269">
        <v>7230142</v>
      </c>
      <c r="O4" s="269">
        <v>7635910</v>
      </c>
      <c r="P4" s="269">
        <v>6869099</v>
      </c>
      <c r="Q4" s="270">
        <f t="shared" ref="Q4:Q17" si="0">SUM(B4:P4)</f>
        <v>99261151</v>
      </c>
    </row>
    <row r="5" spans="1:20" ht="20.25" customHeight="1" x14ac:dyDescent="0.2">
      <c r="A5" s="268" t="s">
        <v>433</v>
      </c>
      <c r="B5" s="269">
        <v>0</v>
      </c>
      <c r="C5" s="269">
        <v>103514</v>
      </c>
      <c r="D5" s="269">
        <v>103514</v>
      </c>
      <c r="E5" s="269">
        <v>0</v>
      </c>
      <c r="F5" s="269">
        <v>300000</v>
      </c>
      <c r="G5" s="269">
        <v>425000</v>
      </c>
      <c r="H5" s="269">
        <v>413380</v>
      </c>
      <c r="I5" s="269">
        <v>300000</v>
      </c>
      <c r="J5" s="269">
        <v>300000</v>
      </c>
      <c r="K5" s="269">
        <v>0</v>
      </c>
      <c r="L5" s="269">
        <v>0</v>
      </c>
      <c r="M5" s="533" t="s">
        <v>753</v>
      </c>
      <c r="N5" s="533" t="s">
        <v>753</v>
      </c>
      <c r="O5" s="533" t="s">
        <v>753</v>
      </c>
      <c r="P5" s="533" t="s">
        <v>753</v>
      </c>
      <c r="Q5" s="270">
        <f t="shared" si="0"/>
        <v>1945408</v>
      </c>
    </row>
    <row r="6" spans="1:20" ht="20.25" customHeight="1" x14ac:dyDescent="0.2">
      <c r="A6" s="268" t="s">
        <v>434</v>
      </c>
      <c r="B6" s="269">
        <v>356620</v>
      </c>
      <c r="C6" s="269">
        <v>361943</v>
      </c>
      <c r="D6" s="269">
        <v>361943</v>
      </c>
      <c r="E6" s="269">
        <v>0</v>
      </c>
      <c r="F6" s="269">
        <v>0</v>
      </c>
      <c r="G6" s="269">
        <v>0</v>
      </c>
      <c r="H6" s="269">
        <v>0</v>
      </c>
      <c r="I6" s="269">
        <v>0</v>
      </c>
      <c r="J6" s="269">
        <v>0</v>
      </c>
      <c r="K6" s="269">
        <v>0</v>
      </c>
      <c r="L6" s="269">
        <v>0</v>
      </c>
      <c r="M6" s="533" t="s">
        <v>753</v>
      </c>
      <c r="N6" s="533" t="s">
        <v>753</v>
      </c>
      <c r="O6" s="533" t="s">
        <v>753</v>
      </c>
      <c r="P6" s="533" t="s">
        <v>753</v>
      </c>
      <c r="Q6" s="270">
        <f t="shared" si="0"/>
        <v>1080506</v>
      </c>
    </row>
    <row r="7" spans="1:20" ht="20.25" customHeight="1" x14ac:dyDescent="0.2">
      <c r="A7" s="386" t="s">
        <v>435</v>
      </c>
      <c r="B7" s="269">
        <v>400000</v>
      </c>
      <c r="C7" s="269">
        <v>404720</v>
      </c>
      <c r="D7" s="269">
        <v>408000</v>
      </c>
      <c r="E7" s="269">
        <v>210579</v>
      </c>
      <c r="F7" s="269">
        <v>215860</v>
      </c>
      <c r="G7" s="269">
        <v>228138</v>
      </c>
      <c r="H7" s="269">
        <v>230202</v>
      </c>
      <c r="I7" s="269">
        <v>549954</v>
      </c>
      <c r="J7" s="269">
        <v>551800</v>
      </c>
      <c r="K7" s="269">
        <v>556420</v>
      </c>
      <c r="L7" s="269">
        <v>325000</v>
      </c>
      <c r="M7" s="269">
        <v>325000</v>
      </c>
      <c r="N7" s="269">
        <v>320760</v>
      </c>
      <c r="O7" s="2">
        <v>319220</v>
      </c>
      <c r="P7" s="2">
        <v>180766</v>
      </c>
      <c r="Q7" s="270">
        <f t="shared" si="0"/>
        <v>5226419</v>
      </c>
    </row>
    <row r="8" spans="1:20" ht="20.25" customHeight="1" x14ac:dyDescent="0.2">
      <c r="A8" s="268" t="s">
        <v>436</v>
      </c>
      <c r="B8" s="269">
        <v>3100000</v>
      </c>
      <c r="C8" s="269">
        <v>3136580</v>
      </c>
      <c r="D8" s="269">
        <v>3185560</v>
      </c>
      <c r="E8" s="269">
        <v>3263969</v>
      </c>
      <c r="F8" s="269">
        <v>3345830</v>
      </c>
      <c r="G8" s="269">
        <v>3536134</v>
      </c>
      <c r="H8" s="269">
        <v>3451055</v>
      </c>
      <c r="I8" s="269">
        <v>3486781</v>
      </c>
      <c r="J8" s="269">
        <v>3515400</v>
      </c>
      <c r="K8" s="269">
        <v>3587010</v>
      </c>
      <c r="L8" s="269">
        <v>3837010</v>
      </c>
      <c r="M8" s="269">
        <v>4468048</v>
      </c>
      <c r="N8" s="269">
        <v>4705334</v>
      </c>
      <c r="O8" s="2">
        <v>4721734</v>
      </c>
      <c r="P8" s="2">
        <v>4437029</v>
      </c>
      <c r="Q8" s="270">
        <f t="shared" si="0"/>
        <v>55777474</v>
      </c>
    </row>
    <row r="9" spans="1:20" ht="20.25" customHeight="1" x14ac:dyDescent="0.2">
      <c r="A9" s="268" t="s">
        <v>437</v>
      </c>
      <c r="B9" s="269">
        <v>1900000</v>
      </c>
      <c r="C9" s="269">
        <v>1922420</v>
      </c>
      <c r="D9" s="269">
        <v>1952440</v>
      </c>
      <c r="E9" s="269">
        <v>2000497</v>
      </c>
      <c r="F9" s="269">
        <v>2050670</v>
      </c>
      <c r="G9" s="269">
        <v>2167308</v>
      </c>
      <c r="H9" s="269">
        <v>2115163</v>
      </c>
      <c r="I9" s="269">
        <v>2137149</v>
      </c>
      <c r="J9" s="269">
        <v>2154600</v>
      </c>
      <c r="K9" s="269">
        <v>2198490</v>
      </c>
      <c r="L9" s="269">
        <v>2050000</v>
      </c>
      <c r="M9" s="269">
        <v>1600939</v>
      </c>
      <c r="N9" s="269">
        <v>2856030</v>
      </c>
      <c r="O9" s="2">
        <v>2259290</v>
      </c>
      <c r="P9" s="2">
        <v>2749410</v>
      </c>
      <c r="Q9" s="270">
        <f t="shared" si="0"/>
        <v>32114406</v>
      </c>
    </row>
    <row r="10" spans="1:20" ht="20.25" customHeight="1" x14ac:dyDescent="0.2">
      <c r="A10" s="386" t="s">
        <v>575</v>
      </c>
      <c r="B10" s="269">
        <v>13700000</v>
      </c>
      <c r="C10" s="269">
        <v>13385745</v>
      </c>
      <c r="D10" s="269">
        <v>12495679</v>
      </c>
      <c r="E10" s="269">
        <v>12573086</v>
      </c>
      <c r="F10" s="269">
        <v>11855213</v>
      </c>
      <c r="G10" s="269">
        <v>11547382</v>
      </c>
      <c r="H10" s="269">
        <v>11189235</v>
      </c>
      <c r="I10" s="269">
        <v>10296314</v>
      </c>
      <c r="J10" s="269">
        <v>9958191</v>
      </c>
      <c r="K10" s="269">
        <v>10656891</v>
      </c>
      <c r="L10" s="269">
        <v>9474702</v>
      </c>
      <c r="M10" s="269">
        <f>1759432</f>
        <v>1759432</v>
      </c>
      <c r="N10" s="2">
        <v>7650000</v>
      </c>
      <c r="O10" s="2">
        <v>9131950</v>
      </c>
      <c r="P10" s="2">
        <v>4386070</v>
      </c>
      <c r="Q10" s="270">
        <f t="shared" si="0"/>
        <v>150059890</v>
      </c>
    </row>
    <row r="11" spans="1:20" ht="20.25" customHeight="1" x14ac:dyDescent="0.2">
      <c r="A11" s="268" t="s">
        <v>438</v>
      </c>
      <c r="B11" s="269">
        <v>0</v>
      </c>
      <c r="C11" s="269">
        <v>6100000</v>
      </c>
      <c r="D11" s="269">
        <v>5941769</v>
      </c>
      <c r="E11" s="269">
        <v>5990490</v>
      </c>
      <c r="F11" s="269">
        <v>5895668</v>
      </c>
      <c r="G11" s="269">
        <v>5886017</v>
      </c>
      <c r="H11" s="269">
        <v>5895667</v>
      </c>
      <c r="I11" s="269">
        <v>5885052</v>
      </c>
      <c r="J11" s="269">
        <v>5885052</v>
      </c>
      <c r="K11" s="269">
        <v>5867006</v>
      </c>
      <c r="L11" s="269">
        <v>5577490</v>
      </c>
      <c r="M11" s="269">
        <v>5560767</v>
      </c>
      <c r="N11" s="269">
        <v>5298590</v>
      </c>
      <c r="O11" s="2">
        <v>5577466</v>
      </c>
      <c r="P11" s="2">
        <v>5577466</v>
      </c>
      <c r="Q11" s="270">
        <f t="shared" si="0"/>
        <v>80938500</v>
      </c>
    </row>
    <row r="12" spans="1:20" s="388" customFormat="1" ht="20.25" customHeight="1" x14ac:dyDescent="0.2">
      <c r="A12" s="387" t="s">
        <v>576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0</v>
      </c>
      <c r="J12" s="269">
        <v>0</v>
      </c>
      <c r="K12" s="269">
        <v>0</v>
      </c>
      <c r="L12" s="269">
        <v>0</v>
      </c>
      <c r="M12" s="269">
        <v>0</v>
      </c>
      <c r="N12" s="533" t="s">
        <v>753</v>
      </c>
      <c r="O12" s="533" t="s">
        <v>753</v>
      </c>
      <c r="P12" s="533" t="s">
        <v>753</v>
      </c>
      <c r="Q12" s="270">
        <f t="shared" si="0"/>
        <v>0</v>
      </c>
      <c r="R12"/>
      <c r="S12"/>
      <c r="T12"/>
    </row>
    <row r="13" spans="1:20" ht="20.25" customHeight="1" x14ac:dyDescent="0.2">
      <c r="A13" s="268" t="s">
        <v>442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1513421</v>
      </c>
      <c r="H13" s="269">
        <v>27765</v>
      </c>
      <c r="I13" s="269">
        <v>-212750</v>
      </c>
      <c r="J13" s="269">
        <v>0</v>
      </c>
      <c r="K13" s="269">
        <v>0</v>
      </c>
      <c r="L13" s="269">
        <v>0</v>
      </c>
      <c r="M13" s="269">
        <v>0</v>
      </c>
      <c r="N13" s="533" t="s">
        <v>753</v>
      </c>
      <c r="O13" s="533" t="s">
        <v>753</v>
      </c>
      <c r="P13" s="533" t="s">
        <v>753</v>
      </c>
      <c r="Q13" s="270">
        <f t="shared" si="0"/>
        <v>1328436</v>
      </c>
    </row>
    <row r="14" spans="1:20" ht="20.25" customHeight="1" x14ac:dyDescent="0.2">
      <c r="A14" s="268" t="s">
        <v>443</v>
      </c>
      <c r="B14" s="269">
        <v>7000000</v>
      </c>
      <c r="C14" s="269">
        <v>7588500</v>
      </c>
      <c r="D14" s="269">
        <v>8220800</v>
      </c>
      <c r="E14" s="269">
        <v>8949592</v>
      </c>
      <c r="F14" s="269">
        <v>9713700</v>
      </c>
      <c r="G14" s="269">
        <v>10784291</v>
      </c>
      <c r="H14" s="269">
        <v>11132214</v>
      </c>
      <c r="I14" s="269">
        <v>11798145</v>
      </c>
      <c r="J14" s="269">
        <v>12474000</v>
      </c>
      <c r="K14" s="269">
        <v>13306650</v>
      </c>
      <c r="L14" s="269">
        <v>13984800</v>
      </c>
      <c r="M14" s="269">
        <v>14534573</v>
      </c>
      <c r="N14" s="2">
        <v>15323100</v>
      </c>
      <c r="O14" s="2">
        <v>16052850</v>
      </c>
      <c r="P14" s="2">
        <v>16854600</v>
      </c>
      <c r="Q14" s="270">
        <f t="shared" si="0"/>
        <v>177717815</v>
      </c>
    </row>
    <row r="15" spans="1:20" s="274" customFormat="1" ht="21" customHeight="1" x14ac:dyDescent="0.2">
      <c r="A15" s="268" t="s">
        <v>474</v>
      </c>
      <c r="B15" s="269">
        <v>15000000</v>
      </c>
      <c r="C15" s="269">
        <v>15177000</v>
      </c>
      <c r="D15" s="269">
        <v>15414000</v>
      </c>
      <c r="E15" s="269">
        <v>15793397</v>
      </c>
      <c r="F15" s="269">
        <v>16189500</v>
      </c>
      <c r="G15" s="269">
        <v>17110328</v>
      </c>
      <c r="H15" s="269">
        <v>16698653</v>
      </c>
      <c r="I15" s="269">
        <v>16871519</v>
      </c>
      <c r="J15" s="269">
        <v>17010000</v>
      </c>
      <c r="K15" s="269">
        <v>17356500</v>
      </c>
      <c r="L15" s="269">
        <v>18000000</v>
      </c>
      <c r="M15" s="269">
        <v>20929785</v>
      </c>
      <c r="N15" s="269">
        <v>21216600</v>
      </c>
      <c r="O15" s="269">
        <v>21403800</v>
      </c>
      <c r="P15" s="269">
        <v>21670200</v>
      </c>
      <c r="Q15" s="270">
        <f t="shared" si="0"/>
        <v>265841282</v>
      </c>
      <c r="R15"/>
      <c r="S15"/>
      <c r="T15"/>
    </row>
    <row r="16" spans="1:20" s="274" customFormat="1" ht="21" customHeight="1" x14ac:dyDescent="0.2">
      <c r="A16" s="268" t="s">
        <v>660</v>
      </c>
      <c r="B16" s="269"/>
      <c r="C16" s="269">
        <v>200000</v>
      </c>
      <c r="D16" s="269">
        <v>205520</v>
      </c>
      <c r="E16" s="269">
        <v>210579</v>
      </c>
      <c r="F16" s="269">
        <v>215860</v>
      </c>
      <c r="G16" s="269">
        <v>228138</v>
      </c>
      <c r="H16" s="269">
        <v>222648</v>
      </c>
      <c r="I16" s="269">
        <v>224954</v>
      </c>
      <c r="J16" s="269">
        <v>226800</v>
      </c>
      <c r="K16" s="269">
        <v>231420</v>
      </c>
      <c r="L16" s="269">
        <v>233080</v>
      </c>
      <c r="M16" s="269">
        <v>232553</v>
      </c>
      <c r="N16" s="269">
        <v>235740</v>
      </c>
      <c r="O16" s="269">
        <v>237820</v>
      </c>
      <c r="P16" s="269">
        <v>240780</v>
      </c>
      <c r="Q16" s="270">
        <f t="shared" si="0"/>
        <v>3145892</v>
      </c>
      <c r="R16"/>
      <c r="S16"/>
      <c r="T16"/>
    </row>
    <row r="17" spans="1:20" s="274" customFormat="1" ht="21" customHeight="1" x14ac:dyDescent="0.2">
      <c r="A17" s="268" t="s">
        <v>661</v>
      </c>
      <c r="B17" s="269"/>
      <c r="C17" s="269">
        <v>310000</v>
      </c>
      <c r="D17" s="269">
        <v>500000</v>
      </c>
      <c r="E17" s="269">
        <v>500000</v>
      </c>
      <c r="F17" s="269">
        <v>500000</v>
      </c>
      <c r="G17" s="269">
        <v>500000</v>
      </c>
      <c r="H17" s="269">
        <v>500000</v>
      </c>
      <c r="I17" s="269">
        <v>500000</v>
      </c>
      <c r="J17" s="269">
        <v>500000</v>
      </c>
      <c r="K17" s="269">
        <v>500000</v>
      </c>
      <c r="L17" s="269">
        <v>500000</v>
      </c>
      <c r="M17" s="269">
        <v>500000</v>
      </c>
      <c r="N17" s="269">
        <v>500000</v>
      </c>
      <c r="O17" s="269">
        <v>500000</v>
      </c>
      <c r="P17" s="269">
        <v>500000</v>
      </c>
      <c r="Q17" s="270">
        <f t="shared" si="0"/>
        <v>6810000</v>
      </c>
      <c r="R17"/>
      <c r="S17"/>
      <c r="T17"/>
    </row>
    <row r="18" spans="1:20" ht="20.25" customHeight="1" x14ac:dyDescent="0.2">
      <c r="A18" s="271" t="s">
        <v>30</v>
      </c>
      <c r="B18" s="272">
        <f t="shared" ref="B18:I18" si="1">SUM(B3:B17)</f>
        <v>57000000</v>
      </c>
      <c r="C18" s="272">
        <f t="shared" si="1"/>
        <v>64321540</v>
      </c>
      <c r="D18" s="272">
        <f t="shared" si="1"/>
        <v>65220489</v>
      </c>
      <c r="E18" s="272">
        <f t="shared" si="1"/>
        <v>66715979</v>
      </c>
      <c r="F18" s="272">
        <f t="shared" si="1"/>
        <v>68131628</v>
      </c>
      <c r="G18" s="272">
        <f t="shared" si="1"/>
        <v>73423807</v>
      </c>
      <c r="H18" s="272">
        <f t="shared" si="1"/>
        <v>70636568</v>
      </c>
      <c r="I18" s="272">
        <f t="shared" si="1"/>
        <v>70511127</v>
      </c>
      <c r="J18" s="272">
        <f>SUM(J3:J17)</f>
        <v>71249852</v>
      </c>
      <c r="K18" s="272">
        <f t="shared" ref="K18:P18" si="2">SUM(K3:K17)</f>
        <v>72553125</v>
      </c>
      <c r="L18" s="272">
        <f t="shared" si="2"/>
        <v>71244724</v>
      </c>
      <c r="M18" s="272">
        <f t="shared" si="2"/>
        <v>68562436</v>
      </c>
      <c r="N18" s="272">
        <f t="shared" si="2"/>
        <v>76660210</v>
      </c>
      <c r="O18" s="272">
        <f t="shared" si="2"/>
        <v>79508796</v>
      </c>
      <c r="P18" s="272">
        <f t="shared" si="2"/>
        <v>74486080</v>
      </c>
      <c r="Q18" s="273">
        <f>SUM(B18:P18)</f>
        <v>1050226361</v>
      </c>
    </row>
  </sheetData>
  <phoneticPr fontId="6" type="noConversion"/>
  <pageMargins left="0.74803149606299202" right="0.74803149606299202" top="0.98425196850393704" bottom="0.98425196850393704" header="0.511811023622047" footer="0.511811023622047"/>
  <pageSetup scale="61" orientation="landscape" r:id="rId1"/>
  <headerFooter alignWithMargins="0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4"/>
  <sheetViews>
    <sheetView view="pageBreakPreview" zoomScale="90" zoomScaleNormal="80" zoomScaleSheetLayoutView="90" zoomScalePageLayoutView="80" workbookViewId="0">
      <pane xSplit="1" ySplit="1" topLeftCell="B2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1" max="1" width="30.7109375" style="618" customWidth="1"/>
    <col min="2" max="16" width="10.28515625" style="619" customWidth="1"/>
    <col min="17" max="17" width="10.7109375" style="619" customWidth="1"/>
    <col min="18" max="18" width="8.7109375" style="619"/>
    <col min="19" max="19" width="47.28515625" style="619" bestFit="1" customWidth="1"/>
    <col min="20" max="21" width="12.7109375" style="619" bestFit="1" customWidth="1"/>
    <col min="22" max="16384" width="8.7109375" style="619"/>
  </cols>
  <sheetData>
    <row r="1" spans="1:21" ht="25.15" customHeight="1" x14ac:dyDescent="0.2">
      <c r="A1" s="618" t="str">
        <f>Index!B89</f>
        <v>Table 10h   RMI Compact Trust Fund balances and investment returns, FY2004-FY2018</v>
      </c>
    </row>
    <row r="2" spans="1:21" s="622" customFormat="1" ht="25.15" customHeight="1" x14ac:dyDescent="0.2">
      <c r="A2" s="616" t="s">
        <v>344</v>
      </c>
      <c r="B2" s="620" t="s">
        <v>293</v>
      </c>
      <c r="C2" s="620" t="s">
        <v>294</v>
      </c>
      <c r="D2" s="620" t="s">
        <v>295</v>
      </c>
      <c r="E2" s="620" t="s">
        <v>296</v>
      </c>
      <c r="F2" s="620" t="s">
        <v>297</v>
      </c>
      <c r="G2" s="620" t="s">
        <v>431</v>
      </c>
      <c r="H2" s="620" t="s">
        <v>445</v>
      </c>
      <c r="I2" s="620" t="s">
        <v>542</v>
      </c>
      <c r="J2" s="620" t="s">
        <v>595</v>
      </c>
      <c r="K2" s="620" t="s">
        <v>657</v>
      </c>
      <c r="L2" s="620" t="s">
        <v>676</v>
      </c>
      <c r="M2" s="620" t="s">
        <v>677</v>
      </c>
      <c r="N2" s="620" t="s">
        <v>678</v>
      </c>
      <c r="O2" s="620" t="s">
        <v>679</v>
      </c>
      <c r="P2" s="620" t="s">
        <v>680</v>
      </c>
      <c r="Q2" s="621" t="s">
        <v>5</v>
      </c>
    </row>
    <row r="3" spans="1:21" s="624" customFormat="1" ht="20.100000000000001" customHeight="1" x14ac:dyDescent="0.2">
      <c r="A3" s="623" t="s">
        <v>698</v>
      </c>
      <c r="C3" s="624">
        <v>32.157846999999997</v>
      </c>
      <c r="D3" s="624">
        <v>45.152406999999997</v>
      </c>
      <c r="E3" s="624">
        <v>63.100518000000001</v>
      </c>
      <c r="F3" s="624">
        <v>83.813820000000007</v>
      </c>
      <c r="G3" s="624">
        <v>76.327993000000006</v>
      </c>
      <c r="H3" s="624">
        <v>90.451764999999995</v>
      </c>
      <c r="I3" s="624">
        <v>112.794544</v>
      </c>
      <c r="J3" s="624">
        <v>125.17712</v>
      </c>
      <c r="K3" s="624">
        <v>165.56838400000001</v>
      </c>
      <c r="L3" s="624">
        <v>206.15645599999999</v>
      </c>
      <c r="M3" s="624">
        <v>240.12118699999999</v>
      </c>
      <c r="N3" s="624">
        <v>247.14205799999999</v>
      </c>
      <c r="O3" s="624">
        <v>356.93341500000002</v>
      </c>
      <c r="P3" s="624">
        <v>402.43642199999999</v>
      </c>
      <c r="Q3" s="625"/>
      <c r="S3" s="626"/>
    </row>
    <row r="4" spans="1:21" x14ac:dyDescent="0.2">
      <c r="A4" s="627" t="s">
        <v>699</v>
      </c>
      <c r="B4" s="628"/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9"/>
      <c r="S4" s="630"/>
      <c r="T4" s="624"/>
      <c r="U4" s="624"/>
    </row>
    <row r="5" spans="1:21" x14ac:dyDescent="0.2">
      <c r="A5" s="631" t="s">
        <v>700</v>
      </c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9"/>
      <c r="S5" s="626"/>
      <c r="T5" s="624"/>
      <c r="U5" s="624"/>
    </row>
    <row r="6" spans="1:21" x14ac:dyDescent="0.2">
      <c r="A6" s="632" t="s">
        <v>701</v>
      </c>
      <c r="B6" s="624">
        <v>7</v>
      </c>
      <c r="C6" s="624">
        <v>7.5884999999999998</v>
      </c>
      <c r="D6" s="624">
        <v>8.2208000000000006</v>
      </c>
      <c r="E6" s="624">
        <v>8.9495920000000009</v>
      </c>
      <c r="F6" s="624">
        <v>9.7136999999999993</v>
      </c>
      <c r="G6" s="624">
        <v>10.784291</v>
      </c>
      <c r="H6" s="624">
        <v>11.132213999999999</v>
      </c>
      <c r="I6" s="624">
        <v>11.79815</v>
      </c>
      <c r="J6" s="624">
        <v>12.474</v>
      </c>
      <c r="K6" s="624">
        <f>K9-K7</f>
        <v>13.306649999999999</v>
      </c>
      <c r="L6" s="624">
        <v>13.9848</v>
      </c>
      <c r="M6" s="624">
        <v>14.534573</v>
      </c>
      <c r="N6" s="624">
        <v>15.3231</v>
      </c>
      <c r="O6" s="624">
        <v>16.052849999999999</v>
      </c>
      <c r="P6" s="624">
        <v>16.854600000000001</v>
      </c>
      <c r="Q6" s="625">
        <f>SUM(B6:P6)</f>
        <v>177.71782000000002</v>
      </c>
      <c r="S6" s="626"/>
      <c r="T6" s="624"/>
      <c r="U6" s="624"/>
    </row>
    <row r="7" spans="1:21" x14ac:dyDescent="0.2">
      <c r="A7" s="632" t="s">
        <v>192</v>
      </c>
      <c r="B7" s="624"/>
      <c r="C7" s="624">
        <v>1.75</v>
      </c>
      <c r="D7" s="624">
        <v>0.75</v>
      </c>
      <c r="E7" s="624">
        <v>0.75</v>
      </c>
      <c r="F7" s="624">
        <v>0.75</v>
      </c>
      <c r="G7" s="624">
        <v>2.4</v>
      </c>
      <c r="H7" s="624">
        <v>2.4</v>
      </c>
      <c r="I7" s="624">
        <v>2.4</v>
      </c>
      <c r="J7" s="624">
        <v>2.4</v>
      </c>
      <c r="K7" s="624">
        <v>2.4</v>
      </c>
      <c r="L7" s="624">
        <v>2.4</v>
      </c>
      <c r="M7" s="624">
        <v>2.4</v>
      </c>
      <c r="N7" s="624">
        <v>2.4</v>
      </c>
      <c r="O7" s="624">
        <v>2.4</v>
      </c>
      <c r="P7" s="624">
        <v>2.4</v>
      </c>
      <c r="Q7" s="625">
        <f>SUM(B7:P7)</f>
        <v>27.999999999999993</v>
      </c>
      <c r="S7" s="626"/>
      <c r="T7" s="624"/>
      <c r="U7" s="624"/>
    </row>
    <row r="8" spans="1:21" x14ac:dyDescent="0.2">
      <c r="A8" s="632" t="s">
        <v>282</v>
      </c>
      <c r="B8" s="624">
        <v>25</v>
      </c>
      <c r="C8" s="624">
        <v>2.5</v>
      </c>
      <c r="D8" s="624">
        <v>2.5</v>
      </c>
      <c r="E8" s="624"/>
      <c r="F8" s="624"/>
      <c r="G8" s="624"/>
      <c r="H8" s="624"/>
      <c r="I8" s="624">
        <v>0.119197</v>
      </c>
      <c r="J8" s="624"/>
      <c r="K8" s="624"/>
      <c r="L8" s="624"/>
      <c r="M8" s="624">
        <v>0.65</v>
      </c>
      <c r="N8" s="624">
        <v>2.2000000000000002</v>
      </c>
      <c r="O8" s="624"/>
      <c r="P8" s="624"/>
      <c r="Q8" s="625">
        <f t="shared" ref="Q8:Q17" si="0">SUM(B8:O8)</f>
        <v>32.969197000000001</v>
      </c>
      <c r="S8" s="626"/>
      <c r="T8" s="624"/>
      <c r="U8" s="624"/>
    </row>
    <row r="9" spans="1:21" x14ac:dyDescent="0.2">
      <c r="A9" s="632" t="s">
        <v>702</v>
      </c>
      <c r="B9" s="624">
        <f>B6+B8</f>
        <v>32</v>
      </c>
      <c r="C9" s="624">
        <v>11.8385</v>
      </c>
      <c r="D9" s="624">
        <v>11.470800000000001</v>
      </c>
      <c r="E9" s="624">
        <v>9.6995920000000009</v>
      </c>
      <c r="F9" s="624">
        <v>10.463699999999999</v>
      </c>
      <c r="G9" s="624">
        <v>13.184291</v>
      </c>
      <c r="H9" s="624">
        <v>13.532214</v>
      </c>
      <c r="I9" s="624">
        <v>14.317347</v>
      </c>
      <c r="J9" s="624">
        <v>14.874000000000001</v>
      </c>
      <c r="K9" s="624">
        <v>15.70665</v>
      </c>
      <c r="L9" s="624">
        <v>16.384799999999998</v>
      </c>
      <c r="M9" s="624">
        <v>17.584572999999999</v>
      </c>
      <c r="N9" s="624">
        <v>19.923100000000002</v>
      </c>
      <c r="O9" s="624">
        <v>18.542850000000001</v>
      </c>
      <c r="P9" s="624">
        <v>19.2546</v>
      </c>
      <c r="Q9" s="625">
        <f>SUM(B9:P9)</f>
        <v>238.77701699999997</v>
      </c>
      <c r="T9" s="624"/>
      <c r="U9" s="624"/>
    </row>
    <row r="10" spans="1:21" x14ac:dyDescent="0.2">
      <c r="A10" s="631" t="s">
        <v>703</v>
      </c>
      <c r="B10" s="624"/>
      <c r="C10" s="624"/>
      <c r="D10" s="624"/>
      <c r="E10" s="624"/>
      <c r="F10" s="624"/>
      <c r="G10" s="624"/>
      <c r="H10" s="624"/>
      <c r="I10" s="624"/>
      <c r="J10" s="624"/>
      <c r="K10" s="624"/>
      <c r="L10" s="624"/>
      <c r="M10" s="624"/>
      <c r="N10" s="624"/>
      <c r="O10" s="624"/>
      <c r="P10" s="624"/>
      <c r="Q10" s="625">
        <f t="shared" si="0"/>
        <v>0</v>
      </c>
      <c r="T10" s="624"/>
      <c r="U10" s="624"/>
    </row>
    <row r="11" spans="1:21" x14ac:dyDescent="0.2">
      <c r="A11" s="632" t="s">
        <v>704</v>
      </c>
      <c r="B11" s="624"/>
      <c r="C11" s="624">
        <v>1.210259</v>
      </c>
      <c r="D11" s="624">
        <v>1.790848</v>
      </c>
      <c r="E11" s="624">
        <v>2.1414430000000002</v>
      </c>
      <c r="F11" s="624">
        <v>2.8767369999999999</v>
      </c>
      <c r="G11" s="624">
        <v>2.2835399999999999</v>
      </c>
      <c r="H11" s="624">
        <v>2.6297450000000002</v>
      </c>
      <c r="I11" s="624">
        <v>3.5724429999999998</v>
      </c>
      <c r="J11" s="624">
        <v>0.88978400000000002</v>
      </c>
      <c r="K11" s="624">
        <v>3.6</v>
      </c>
      <c r="L11" s="624">
        <v>7.8483869999999998</v>
      </c>
      <c r="M11" s="624">
        <v>11.102119</v>
      </c>
      <c r="N11" s="624">
        <v>4.3715390000000003</v>
      </c>
      <c r="O11" s="624">
        <v>3.147824</v>
      </c>
      <c r="P11" s="624">
        <v>9.7588109999999997</v>
      </c>
      <c r="Q11" s="625">
        <f t="shared" ref="Q11:Q16" si="1">SUM(B11:P11)</f>
        <v>57.223478999999998</v>
      </c>
      <c r="T11" s="624"/>
      <c r="U11" s="624"/>
    </row>
    <row r="12" spans="1:21" x14ac:dyDescent="0.2">
      <c r="A12" s="632" t="s">
        <v>705</v>
      </c>
      <c r="B12" s="624"/>
      <c r="C12" s="624"/>
      <c r="D12" s="624">
        <v>4.8266669999999996</v>
      </c>
      <c r="E12" s="624">
        <v>9.1066190000000002</v>
      </c>
      <c r="F12" s="624">
        <v>-20.154070000000001</v>
      </c>
      <c r="G12" s="624">
        <v>-0.69198300000000001</v>
      </c>
      <c r="H12" s="624">
        <v>6.9523669999999997</v>
      </c>
      <c r="I12" s="624">
        <v>-5.0609900000000003</v>
      </c>
      <c r="J12" s="624">
        <v>25.130852000000001</v>
      </c>
      <c r="K12" s="624">
        <f>K13-K11</f>
        <v>21.749100999999996</v>
      </c>
      <c r="L12" s="624">
        <v>10.252243999999999</v>
      </c>
      <c r="M12" s="624">
        <v>-21.073094000000001</v>
      </c>
      <c r="N12" s="624">
        <v>23.699801999999998</v>
      </c>
      <c r="O12" s="624">
        <v>41.410302000000001</v>
      </c>
      <c r="P12" s="624">
        <v>16.767021</v>
      </c>
      <c r="Q12" s="625">
        <f t="shared" si="1"/>
        <v>112.91483799999999</v>
      </c>
      <c r="T12" s="624"/>
      <c r="U12" s="624"/>
    </row>
    <row r="13" spans="1:21" x14ac:dyDescent="0.2">
      <c r="A13" s="632" t="s">
        <v>706</v>
      </c>
      <c r="B13" s="624"/>
      <c r="C13" s="624">
        <v>1.210259</v>
      </c>
      <c r="D13" s="624">
        <v>6.617515</v>
      </c>
      <c r="E13" s="624">
        <v>11.248061999999999</v>
      </c>
      <c r="F13" s="624">
        <v>-17.277332999999999</v>
      </c>
      <c r="G13" s="624">
        <v>1.5915570000000001</v>
      </c>
      <c r="H13" s="624">
        <v>9.5821120000000004</v>
      </c>
      <c r="I13" s="624">
        <v>-1.4885470000000001</v>
      </c>
      <c r="J13" s="624">
        <v>26.020636</v>
      </c>
      <c r="K13" s="624">
        <f>K15+K14</f>
        <v>25.349100999999997</v>
      </c>
      <c r="L13" s="624">
        <v>18.100631</v>
      </c>
      <c r="M13" s="624">
        <v>-9.9709749999999993</v>
      </c>
      <c r="N13" s="624">
        <v>28.071341</v>
      </c>
      <c r="O13" s="624">
        <v>44.558126000000001</v>
      </c>
      <c r="P13" s="624">
        <v>26.525531999999998</v>
      </c>
      <c r="Q13" s="625">
        <f t="shared" si="1"/>
        <v>170.13801699999999</v>
      </c>
      <c r="T13" s="624"/>
      <c r="U13" s="624"/>
    </row>
    <row r="14" spans="1:21" x14ac:dyDescent="0.2">
      <c r="A14" s="631" t="s">
        <v>707</v>
      </c>
      <c r="B14" s="624"/>
      <c r="C14" s="624">
        <v>1.2859000000000001E-2</v>
      </c>
      <c r="D14" s="624">
        <v>0.139073</v>
      </c>
      <c r="E14" s="624">
        <v>0.22448299999999999</v>
      </c>
      <c r="F14" s="624">
        <v>0.59996300000000002</v>
      </c>
      <c r="G14" s="624">
        <v>0.52434000000000003</v>
      </c>
      <c r="H14" s="624">
        <v>0.65116600000000002</v>
      </c>
      <c r="I14" s="624">
        <v>0.321523</v>
      </c>
      <c r="J14" s="624">
        <v>0.37392999999999998</v>
      </c>
      <c r="K14" s="624">
        <v>0.33655000000000002</v>
      </c>
      <c r="L14" s="624">
        <v>0.38494899999999999</v>
      </c>
      <c r="M14" s="624">
        <v>0.39908300000000002</v>
      </c>
      <c r="N14" s="624">
        <v>-0.42479800000000001</v>
      </c>
      <c r="O14" s="624">
        <v>-0.45012999999999997</v>
      </c>
      <c r="P14" s="624">
        <v>-0.118045</v>
      </c>
      <c r="Q14" s="625">
        <f t="shared" si="1"/>
        <v>2.9749460000000001</v>
      </c>
      <c r="T14" s="624"/>
      <c r="U14" s="624"/>
    </row>
    <row r="15" spans="1:21" x14ac:dyDescent="0.2">
      <c r="A15" s="631" t="s">
        <v>708</v>
      </c>
      <c r="B15" s="624">
        <f>B20-B6-B8</f>
        <v>0.15784699999999674</v>
      </c>
      <c r="C15" s="624">
        <v>1.1974</v>
      </c>
      <c r="D15" s="624">
        <v>6.4784420000000003</v>
      </c>
      <c r="E15" s="624">
        <v>11.023579</v>
      </c>
      <c r="F15" s="624">
        <v>-17.877296000000001</v>
      </c>
      <c r="G15" s="624">
        <v>1.0672170000000001</v>
      </c>
      <c r="H15" s="624">
        <v>8.9309460000000005</v>
      </c>
      <c r="I15" s="624">
        <v>-1.8100700000000001</v>
      </c>
      <c r="J15" s="624">
        <v>25.646705999999998</v>
      </c>
      <c r="K15" s="624">
        <v>25.012550999999998</v>
      </c>
      <c r="L15" s="624">
        <v>17.715682000000001</v>
      </c>
      <c r="M15" s="624">
        <v>-10.370058</v>
      </c>
      <c r="N15" s="624">
        <v>27.646543000000001</v>
      </c>
      <c r="O15" s="624">
        <v>44.108013</v>
      </c>
      <c r="P15" s="624">
        <v>26.407786999999999</v>
      </c>
      <c r="Q15" s="625">
        <f t="shared" si="1"/>
        <v>165.33528899999999</v>
      </c>
      <c r="T15" s="624"/>
      <c r="U15" s="624"/>
    </row>
    <row r="16" spans="1:21" x14ac:dyDescent="0.2">
      <c r="A16" s="631" t="s">
        <v>709</v>
      </c>
      <c r="B16" s="624">
        <f>B9+B15</f>
        <v>32.157846999999997</v>
      </c>
      <c r="C16" s="624">
        <v>13.0359</v>
      </c>
      <c r="D16" s="624">
        <v>17.949242000000002</v>
      </c>
      <c r="E16" s="624">
        <v>20.723171000000001</v>
      </c>
      <c r="F16" s="624">
        <v>-7.4135960000000001</v>
      </c>
      <c r="G16" s="624">
        <v>14.251507999999999</v>
      </c>
      <c r="H16" s="624">
        <v>22.463159999999998</v>
      </c>
      <c r="I16" s="624">
        <v>12.507277</v>
      </c>
      <c r="J16" s="624">
        <v>40.520705999999997</v>
      </c>
      <c r="K16" s="624">
        <v>40.719200999999998</v>
      </c>
      <c r="L16" s="624">
        <v>34.100482</v>
      </c>
      <c r="M16" s="624">
        <v>7.2145149999999996</v>
      </c>
      <c r="N16" s="624">
        <v>47.569642999999999</v>
      </c>
      <c r="O16" s="624">
        <v>62.560862999999998</v>
      </c>
      <c r="P16" s="624">
        <v>45.662387000000003</v>
      </c>
      <c r="Q16" s="625">
        <f t="shared" si="1"/>
        <v>404.02230600000001</v>
      </c>
      <c r="T16" s="624"/>
      <c r="U16" s="624"/>
    </row>
    <row r="17" spans="1:21" x14ac:dyDescent="0.2">
      <c r="A17" s="627" t="s">
        <v>710</v>
      </c>
      <c r="B17" s="624"/>
      <c r="C17" s="624"/>
      <c r="D17" s="624"/>
      <c r="E17" s="624"/>
      <c r="F17" s="624"/>
      <c r="G17" s="624"/>
      <c r="H17" s="624"/>
      <c r="I17" s="624"/>
      <c r="J17" s="624"/>
      <c r="K17" s="624"/>
      <c r="L17" s="624"/>
      <c r="M17" s="624"/>
      <c r="N17" s="624"/>
      <c r="O17" s="624"/>
      <c r="P17" s="624"/>
      <c r="Q17" s="625">
        <f t="shared" si="0"/>
        <v>0</v>
      </c>
      <c r="T17" s="624"/>
      <c r="U17" s="624"/>
    </row>
    <row r="18" spans="1:21" x14ac:dyDescent="0.2">
      <c r="A18" s="631" t="s">
        <v>711</v>
      </c>
      <c r="B18" s="624"/>
      <c r="C18" s="624">
        <v>4.1340000000000002E-2</v>
      </c>
      <c r="D18" s="624">
        <v>1.1310000000000001E-3</v>
      </c>
      <c r="E18" s="624">
        <v>9.8689999999999993E-3</v>
      </c>
      <c r="F18" s="624">
        <v>7.2231000000000004E-2</v>
      </c>
      <c r="G18" s="624">
        <v>0.12773599999999999</v>
      </c>
      <c r="H18" s="624">
        <v>0.120381</v>
      </c>
      <c r="I18" s="624">
        <v>0.12470100000000001</v>
      </c>
      <c r="J18" s="624">
        <v>0.129442</v>
      </c>
      <c r="K18" s="624">
        <v>0.131129</v>
      </c>
      <c r="L18" s="624">
        <v>0.13600000000000001</v>
      </c>
      <c r="M18" s="624">
        <v>0.19364400000000001</v>
      </c>
      <c r="N18" s="624">
        <v>0.16616800000000001</v>
      </c>
      <c r="O18" s="624">
        <v>-0.172981</v>
      </c>
      <c r="P18" s="624">
        <v>-0.15937999999999999</v>
      </c>
      <c r="Q18" s="625">
        <f>SUM(B18:P18)</f>
        <v>0.92141100000000009</v>
      </c>
      <c r="T18" s="624"/>
      <c r="U18" s="624"/>
    </row>
    <row r="19" spans="1:21" x14ac:dyDescent="0.2">
      <c r="A19" s="627" t="s">
        <v>712</v>
      </c>
      <c r="B19" s="624">
        <f>B16</f>
        <v>32.157846999999997</v>
      </c>
      <c r="C19" s="624">
        <v>12.99456</v>
      </c>
      <c r="D19" s="624">
        <v>17.948111000000001</v>
      </c>
      <c r="E19" s="624">
        <v>20.713301999999999</v>
      </c>
      <c r="F19" s="624">
        <v>-7.4858269999999996</v>
      </c>
      <c r="G19" s="624">
        <v>14.123772000000001</v>
      </c>
      <c r="H19" s="624">
        <v>22.342779</v>
      </c>
      <c r="I19" s="624">
        <v>12.382576</v>
      </c>
      <c r="J19" s="624">
        <v>40.391264</v>
      </c>
      <c r="K19" s="624">
        <v>40.588071999999997</v>
      </c>
      <c r="L19" s="624">
        <v>33.964731</v>
      </c>
      <c r="M19" s="624">
        <v>7.0208709999999996</v>
      </c>
      <c r="N19" s="624">
        <v>47.403475</v>
      </c>
      <c r="O19" s="624">
        <v>62.387881999999998</v>
      </c>
      <c r="P19" s="624">
        <v>45.503006999999997</v>
      </c>
      <c r="Q19" s="625">
        <f>SUM(B19:P19)</f>
        <v>402.43642199999999</v>
      </c>
      <c r="T19" s="624"/>
      <c r="U19" s="624"/>
    </row>
    <row r="20" spans="1:21" s="636" customFormat="1" ht="20.100000000000001" customHeight="1" x14ac:dyDescent="0.2">
      <c r="A20" s="633" t="s">
        <v>713</v>
      </c>
      <c r="B20" s="634">
        <f>C3</f>
        <v>32.157846999999997</v>
      </c>
      <c r="C20" s="634">
        <v>45.152406999999997</v>
      </c>
      <c r="D20" s="634">
        <v>63.100518000000001</v>
      </c>
      <c r="E20" s="634">
        <v>83.813820000000007</v>
      </c>
      <c r="F20" s="634">
        <v>76.327993000000006</v>
      </c>
      <c r="G20" s="634">
        <v>90.451764999999995</v>
      </c>
      <c r="H20" s="634">
        <v>112.794544</v>
      </c>
      <c r="I20" s="634">
        <v>125.17712</v>
      </c>
      <c r="J20" s="634">
        <v>165.56838400000001</v>
      </c>
      <c r="K20" s="634">
        <v>206.15645599999999</v>
      </c>
      <c r="L20" s="634">
        <v>240.12118699999999</v>
      </c>
      <c r="M20" s="634">
        <v>247.14205799999999</v>
      </c>
      <c r="N20" s="634">
        <v>294.54553299999998</v>
      </c>
      <c r="O20" s="634">
        <v>356.93341500000002</v>
      </c>
      <c r="P20" s="634">
        <v>402.43642199999999</v>
      </c>
      <c r="Q20" s="635">
        <f>O20</f>
        <v>356.93341500000002</v>
      </c>
      <c r="S20" s="619"/>
      <c r="T20" s="624"/>
      <c r="U20" s="624"/>
    </row>
    <row r="21" spans="1:21" ht="20.100000000000001" customHeight="1" x14ac:dyDescent="0.2">
      <c r="A21" s="618" t="s">
        <v>714</v>
      </c>
      <c r="B21" s="628"/>
      <c r="C21" s="628"/>
      <c r="D21" s="628"/>
      <c r="E21" s="628"/>
      <c r="F21" s="628"/>
      <c r="G21" s="628"/>
      <c r="H21" s="628"/>
      <c r="I21" s="628"/>
      <c r="J21" s="628"/>
      <c r="K21" s="628"/>
      <c r="L21" s="628"/>
      <c r="M21" s="628"/>
      <c r="N21" s="628"/>
      <c r="O21" s="628"/>
      <c r="P21" s="628"/>
      <c r="Q21" s="628"/>
    </row>
    <row r="22" spans="1:21" x14ac:dyDescent="0.2">
      <c r="B22" s="617"/>
      <c r="C22" s="617"/>
      <c r="D22" s="617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617"/>
      <c r="P22" s="617"/>
      <c r="Q22" s="617"/>
    </row>
    <row r="24" spans="1:21" x14ac:dyDescent="0.2">
      <c r="L24" s="624"/>
      <c r="M24" s="624"/>
      <c r="N24" s="624"/>
      <c r="O24" s="624"/>
      <c r="P24" s="624"/>
    </row>
  </sheetData>
  <phoneticPr fontId="6" type="noConversion"/>
  <pageMargins left="0.70866141732283472" right="0.70866141732283472" top="0.74803149606299213" bottom="0.74803149606299213" header="0.31496062992125984" footer="0.31496062992125984"/>
  <pageSetup scale="64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4"/>
  <sheetViews>
    <sheetView workbookViewId="0">
      <selection activeCell="B9" sqref="B9"/>
    </sheetView>
  </sheetViews>
  <sheetFormatPr defaultColWidth="8.7109375" defaultRowHeight="12.75" x14ac:dyDescent="0.2"/>
  <sheetData>
    <row r="1" spans="1:31" ht="13.5" thickBot="1" x14ac:dyDescent="0.25">
      <c r="A1" t="s">
        <v>690</v>
      </c>
      <c r="C1" s="1"/>
    </row>
    <row r="2" spans="1:31" ht="13.5" thickBot="1" x14ac:dyDescent="0.25">
      <c r="A2" s="503" t="s">
        <v>60</v>
      </c>
      <c r="C2" s="1"/>
    </row>
    <row r="3" spans="1:31" x14ac:dyDescent="0.2">
      <c r="A3" s="227" t="s">
        <v>333</v>
      </c>
      <c r="B3" s="227" t="s">
        <v>334</v>
      </c>
      <c r="C3" s="227" t="s">
        <v>335</v>
      </c>
      <c r="D3" s="227" t="s">
        <v>302</v>
      </c>
      <c r="E3" s="227" t="s">
        <v>303</v>
      </c>
      <c r="F3" s="227" t="s">
        <v>304</v>
      </c>
      <c r="G3" s="227" t="s">
        <v>320</v>
      </c>
      <c r="H3" s="227" t="s">
        <v>321</v>
      </c>
      <c r="I3" s="227" t="s">
        <v>290</v>
      </c>
      <c r="J3" s="227" t="s">
        <v>291</v>
      </c>
      <c r="K3" s="227" t="s">
        <v>292</v>
      </c>
      <c r="L3" s="227" t="s">
        <v>293</v>
      </c>
      <c r="M3" s="227" t="s">
        <v>294</v>
      </c>
      <c r="N3" s="227" t="s">
        <v>295</v>
      </c>
      <c r="O3" s="227" t="s">
        <v>296</v>
      </c>
      <c r="P3" s="227" t="s">
        <v>297</v>
      </c>
      <c r="Q3" s="227" t="s">
        <v>431</v>
      </c>
      <c r="R3" s="227" t="s">
        <v>445</v>
      </c>
      <c r="S3" s="227" t="s">
        <v>542</v>
      </c>
      <c r="T3" s="227" t="s">
        <v>595</v>
      </c>
      <c r="U3" s="227" t="s">
        <v>657</v>
      </c>
      <c r="V3" s="227" t="s">
        <v>676</v>
      </c>
      <c r="W3" s="227" t="s">
        <v>677</v>
      </c>
      <c r="X3" s="227" t="s">
        <v>678</v>
      </c>
      <c r="Y3" s="227" t="s">
        <v>679</v>
      </c>
      <c r="Z3" s="227" t="s">
        <v>680</v>
      </c>
      <c r="AA3" s="227" t="s">
        <v>681</v>
      </c>
      <c r="AB3" s="227" t="s">
        <v>682</v>
      </c>
      <c r="AC3" s="227" t="s">
        <v>683</v>
      </c>
      <c r="AD3" s="227" t="s">
        <v>684</v>
      </c>
      <c r="AE3" s="227" t="s">
        <v>685</v>
      </c>
    </row>
    <row r="4" spans="1:31" x14ac:dyDescent="0.2">
      <c r="A4" s="227" t="s">
        <v>689</v>
      </c>
      <c r="B4" s="227" t="s">
        <v>688</v>
      </c>
      <c r="C4" s="227" t="s">
        <v>686</v>
      </c>
      <c r="D4" s="227" t="s">
        <v>687</v>
      </c>
      <c r="E4" s="227" t="s">
        <v>665</v>
      </c>
      <c r="F4" s="227" t="s">
        <v>666</v>
      </c>
      <c r="G4" s="227" t="s">
        <v>667</v>
      </c>
      <c r="H4" s="227" t="s">
        <v>583</v>
      </c>
      <c r="I4" s="227" t="s">
        <v>584</v>
      </c>
      <c r="J4" s="227" t="s">
        <v>585</v>
      </c>
      <c r="K4" s="227" t="s">
        <v>593</v>
      </c>
      <c r="L4" s="227" t="s">
        <v>668</v>
      </c>
      <c r="M4" s="227" t="s">
        <v>669</v>
      </c>
      <c r="N4" s="227" t="s">
        <v>670</v>
      </c>
      <c r="O4" s="227" t="s">
        <v>671</v>
      </c>
      <c r="P4" s="227" t="s">
        <v>672</v>
      </c>
      <c r="Q4" s="227" t="s">
        <v>673</v>
      </c>
      <c r="R4" s="227" t="s">
        <v>674</v>
      </c>
      <c r="S4" s="227" t="s">
        <v>675</v>
      </c>
      <c r="T4" s="227" t="s">
        <v>22</v>
      </c>
      <c r="U4" s="227" t="s">
        <v>23</v>
      </c>
      <c r="V4" s="227" t="s">
        <v>146</v>
      </c>
      <c r="W4" s="227" t="s">
        <v>147</v>
      </c>
      <c r="X4" s="227" t="s">
        <v>148</v>
      </c>
      <c r="Y4" s="227" t="s">
        <v>149</v>
      </c>
      <c r="Z4" s="227" t="s">
        <v>150</v>
      </c>
      <c r="AA4" s="227" t="s">
        <v>151</v>
      </c>
      <c r="AB4" s="227" t="s">
        <v>152</v>
      </c>
      <c r="AC4" s="227" t="s">
        <v>153</v>
      </c>
      <c r="AD4" s="227" t="s">
        <v>154</v>
      </c>
      <c r="AE4" s="227" t="s">
        <v>155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I40"/>
  <sheetViews>
    <sheetView view="pageBreakPreview" zoomScaleNormal="80" zoomScaleSheetLayoutView="100" zoomScalePageLayoutView="80" workbookViewId="0">
      <pane xSplit="1" ySplit="5" topLeftCell="B6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Row="1" outlineLevelCol="1" x14ac:dyDescent="0.2"/>
  <cols>
    <col min="1" max="1" width="18.28515625" customWidth="1"/>
    <col min="2" max="2" width="16.7109375" hidden="1" customWidth="1" outlineLevel="1"/>
    <col min="3" max="3" width="14.28515625" hidden="1" customWidth="1" outlineLevel="1"/>
    <col min="4" max="4" width="16.7109375" hidden="1" customWidth="1" outlineLevel="1"/>
    <col min="5" max="5" width="14.28515625" hidden="1" customWidth="1" outlineLevel="1"/>
    <col min="6" max="6" width="22.7109375" style="151" customWidth="1" collapsed="1"/>
    <col min="7" max="8" width="22.7109375" style="151" customWidth="1"/>
  </cols>
  <sheetData>
    <row r="1" spans="1:8" s="32" customFormat="1" ht="25.15" customHeight="1" x14ac:dyDescent="0.2">
      <c r="A1" s="73" t="str">
        <f>Index!B7</f>
        <v>Table 2c    Net air passengers from US, Majuro and Kwajalein atolls: 1990 to 2011</v>
      </c>
      <c r="B1" s="73"/>
      <c r="C1" s="73"/>
      <c r="D1" s="73"/>
      <c r="E1" s="73"/>
      <c r="F1" s="142"/>
      <c r="G1" s="143"/>
      <c r="H1" s="143"/>
    </row>
    <row r="2" spans="1:8" x14ac:dyDescent="0.2">
      <c r="A2" s="138" t="s">
        <v>284</v>
      </c>
      <c r="B2" s="138"/>
      <c r="C2" s="138"/>
      <c r="D2" s="138"/>
      <c r="E2" s="138"/>
      <c r="F2" s="144"/>
      <c r="G2" s="144"/>
      <c r="H2" s="144"/>
    </row>
    <row r="3" spans="1:8" x14ac:dyDescent="0.2">
      <c r="A3" s="138"/>
      <c r="B3" s="152"/>
      <c r="C3" s="152"/>
      <c r="D3" s="152"/>
      <c r="E3" s="152"/>
      <c r="F3" s="145"/>
      <c r="G3" s="145"/>
      <c r="H3" s="145"/>
    </row>
    <row r="4" spans="1:8" s="133" customFormat="1" ht="23.25" customHeight="1" x14ac:dyDescent="0.2">
      <c r="A4" s="131" t="s">
        <v>286</v>
      </c>
      <c r="B4" s="153" t="s">
        <v>62</v>
      </c>
      <c r="C4" s="154"/>
      <c r="D4" s="153" t="s">
        <v>2</v>
      </c>
      <c r="E4" s="154"/>
      <c r="F4" s="146" t="s">
        <v>2</v>
      </c>
      <c r="G4" s="146" t="s">
        <v>62</v>
      </c>
      <c r="H4" s="146" t="s">
        <v>282</v>
      </c>
    </row>
    <row r="5" spans="1:8" s="133" customFormat="1" ht="23.25" hidden="1" customHeight="1" outlineLevel="1" x14ac:dyDescent="0.2">
      <c r="A5" s="141"/>
      <c r="B5" s="155" t="s">
        <v>63</v>
      </c>
      <c r="C5" s="155" t="s">
        <v>64</v>
      </c>
      <c r="D5" s="155" t="s">
        <v>63</v>
      </c>
      <c r="E5" s="155" t="s">
        <v>64</v>
      </c>
      <c r="F5" s="147"/>
      <c r="G5" s="147"/>
      <c r="H5" s="147"/>
    </row>
    <row r="6" spans="1:8" s="138" customFormat="1" ht="18.75" customHeight="1" collapsed="1" x14ac:dyDescent="0.2">
      <c r="A6" s="139">
        <v>1990</v>
      </c>
      <c r="B6" s="156">
        <v>6002</v>
      </c>
      <c r="C6" s="156">
        <v>5682</v>
      </c>
      <c r="D6" s="156">
        <v>6636</v>
      </c>
      <c r="E6" s="156">
        <v>6945</v>
      </c>
      <c r="F6" s="148">
        <v>-309</v>
      </c>
      <c r="G6" s="148">
        <v>320</v>
      </c>
      <c r="H6" s="148">
        <v>11</v>
      </c>
    </row>
    <row r="7" spans="1:8" s="135" customFormat="1" ht="14.25" customHeight="1" x14ac:dyDescent="0.2">
      <c r="A7" s="134">
        <v>1991</v>
      </c>
      <c r="B7" s="200">
        <v>6593</v>
      </c>
      <c r="C7" s="200">
        <v>6058</v>
      </c>
      <c r="D7" s="200">
        <v>7078</v>
      </c>
      <c r="E7" s="200">
        <v>7275</v>
      </c>
      <c r="F7" s="199">
        <v>-197</v>
      </c>
      <c r="G7" s="199">
        <v>535</v>
      </c>
      <c r="H7" s="199">
        <v>338</v>
      </c>
    </row>
    <row r="8" spans="1:8" s="135" customFormat="1" ht="14.25" customHeight="1" x14ac:dyDescent="0.2">
      <c r="A8" s="134">
        <v>1992</v>
      </c>
      <c r="B8" s="200">
        <v>5530</v>
      </c>
      <c r="C8" s="200">
        <v>5906</v>
      </c>
      <c r="D8" s="200">
        <v>7194</v>
      </c>
      <c r="E8" s="200">
        <v>7524</v>
      </c>
      <c r="F8" s="199">
        <v>-330</v>
      </c>
      <c r="G8" s="199">
        <v>-376</v>
      </c>
      <c r="H8" s="199">
        <v>-706</v>
      </c>
    </row>
    <row r="9" spans="1:8" s="135" customFormat="1" ht="14.25" customHeight="1" x14ac:dyDescent="0.2">
      <c r="A9" s="134">
        <v>1993</v>
      </c>
      <c r="B9" s="200">
        <v>5332</v>
      </c>
      <c r="C9" s="200">
        <v>5856</v>
      </c>
      <c r="D9" s="200">
        <v>7633</v>
      </c>
      <c r="E9" s="200">
        <v>7887</v>
      </c>
      <c r="F9" s="199">
        <v>-254</v>
      </c>
      <c r="G9" s="199">
        <v>-524</v>
      </c>
      <c r="H9" s="199">
        <v>-778</v>
      </c>
    </row>
    <row r="10" spans="1:8" s="135" customFormat="1" ht="14.25" customHeight="1" x14ac:dyDescent="0.2">
      <c r="A10" s="134">
        <v>1994</v>
      </c>
      <c r="B10" s="200">
        <v>4781</v>
      </c>
      <c r="C10" s="200">
        <v>4574</v>
      </c>
      <c r="D10" s="200">
        <v>7744</v>
      </c>
      <c r="E10" s="200">
        <v>8074</v>
      </c>
      <c r="F10" s="199">
        <v>-330</v>
      </c>
      <c r="G10" s="199">
        <v>207</v>
      </c>
      <c r="H10" s="199">
        <v>-123</v>
      </c>
    </row>
    <row r="11" spans="1:8" s="135" customFormat="1" ht="14.25" customHeight="1" x14ac:dyDescent="0.2">
      <c r="A11" s="134">
        <v>1995</v>
      </c>
      <c r="B11" s="200">
        <v>5086</v>
      </c>
      <c r="C11" s="200">
        <v>5366</v>
      </c>
      <c r="D11" s="200">
        <v>7959</v>
      </c>
      <c r="E11" s="200">
        <v>8472</v>
      </c>
      <c r="F11" s="199">
        <v>-513</v>
      </c>
      <c r="G11" s="199">
        <v>-280</v>
      </c>
      <c r="H11" s="199">
        <v>-793</v>
      </c>
    </row>
    <row r="12" spans="1:8" s="135" customFormat="1" ht="14.25" customHeight="1" x14ac:dyDescent="0.2">
      <c r="A12" s="134">
        <v>1996</v>
      </c>
      <c r="B12" s="200">
        <v>5051</v>
      </c>
      <c r="C12" s="200">
        <v>5105</v>
      </c>
      <c r="D12" s="200">
        <v>8160</v>
      </c>
      <c r="E12" s="200">
        <v>8746</v>
      </c>
      <c r="F12" s="199">
        <v>-586</v>
      </c>
      <c r="G12" s="199">
        <v>-54</v>
      </c>
      <c r="H12" s="199">
        <v>-640</v>
      </c>
    </row>
    <row r="13" spans="1:8" s="135" customFormat="1" ht="14.25" customHeight="1" x14ac:dyDescent="0.2">
      <c r="A13" s="134">
        <v>1997</v>
      </c>
      <c r="B13" s="200">
        <v>4719</v>
      </c>
      <c r="C13" s="200">
        <v>4955</v>
      </c>
      <c r="D13" s="200">
        <v>8111</v>
      </c>
      <c r="E13" s="200">
        <v>9290</v>
      </c>
      <c r="F13" s="199">
        <v>-1179</v>
      </c>
      <c r="G13" s="199">
        <v>-236</v>
      </c>
      <c r="H13" s="199">
        <v>-1415</v>
      </c>
    </row>
    <row r="14" spans="1:8" s="135" customFormat="1" ht="14.25" customHeight="1" x14ac:dyDescent="0.2">
      <c r="A14" s="134">
        <v>1998</v>
      </c>
      <c r="B14" s="200">
        <v>3869</v>
      </c>
      <c r="C14" s="200">
        <v>3791</v>
      </c>
      <c r="D14" s="200">
        <v>8227</v>
      </c>
      <c r="E14" s="200">
        <v>9060</v>
      </c>
      <c r="F14" s="199">
        <v>-833</v>
      </c>
      <c r="G14" s="199">
        <v>78</v>
      </c>
      <c r="H14" s="199">
        <v>-755</v>
      </c>
    </row>
    <row r="15" spans="1:8" s="135" customFormat="1" ht="14.25" customHeight="1" x14ac:dyDescent="0.2">
      <c r="A15" s="134">
        <v>1999</v>
      </c>
      <c r="B15" s="200">
        <v>4335</v>
      </c>
      <c r="C15" s="200">
        <v>4132</v>
      </c>
      <c r="D15" s="200">
        <v>8776</v>
      </c>
      <c r="E15" s="200">
        <v>9436</v>
      </c>
      <c r="F15" s="199">
        <v>-660</v>
      </c>
      <c r="G15" s="199">
        <v>203</v>
      </c>
      <c r="H15" s="199">
        <v>-457</v>
      </c>
    </row>
    <row r="16" spans="1:8" s="135" customFormat="1" ht="14.25" customHeight="1" x14ac:dyDescent="0.2">
      <c r="A16" s="134">
        <v>2000</v>
      </c>
      <c r="B16" s="200">
        <v>23190</v>
      </c>
      <c r="C16" s="200">
        <v>23817</v>
      </c>
      <c r="D16" s="200">
        <v>8893</v>
      </c>
      <c r="E16" s="200">
        <v>10182</v>
      </c>
      <c r="F16" s="199">
        <v>-1289</v>
      </c>
      <c r="G16" s="199">
        <v>-627</v>
      </c>
      <c r="H16" s="199">
        <v>-457</v>
      </c>
    </row>
    <row r="17" spans="1:9" s="135" customFormat="1" ht="14.25" customHeight="1" x14ac:dyDescent="0.2">
      <c r="A17" s="134">
        <v>2001</v>
      </c>
      <c r="B17" s="200">
        <v>5676</v>
      </c>
      <c r="C17" s="200">
        <v>6188</v>
      </c>
      <c r="D17" s="200">
        <v>9392</v>
      </c>
      <c r="E17" s="200">
        <v>10909</v>
      </c>
      <c r="F17" s="199">
        <v>-1517</v>
      </c>
      <c r="G17" s="199">
        <v>-512</v>
      </c>
      <c r="H17" s="199">
        <v>-2029</v>
      </c>
    </row>
    <row r="18" spans="1:9" s="135" customFormat="1" ht="14.25" customHeight="1" x14ac:dyDescent="0.2">
      <c r="A18" s="134">
        <v>2002</v>
      </c>
      <c r="B18" s="200">
        <v>7463</v>
      </c>
      <c r="C18" s="200">
        <v>7482</v>
      </c>
      <c r="D18" s="200">
        <v>9548</v>
      </c>
      <c r="E18" s="200">
        <v>10442</v>
      </c>
      <c r="F18" s="199">
        <v>-894</v>
      </c>
      <c r="G18" s="199">
        <v>-19</v>
      </c>
      <c r="H18" s="199">
        <v>-913</v>
      </c>
    </row>
    <row r="19" spans="1:9" s="135" customFormat="1" ht="14.25" customHeight="1" x14ac:dyDescent="0.2">
      <c r="A19" s="134">
        <v>2003</v>
      </c>
      <c r="B19" s="200">
        <v>6813</v>
      </c>
      <c r="C19" s="200">
        <v>7175</v>
      </c>
      <c r="D19" s="200">
        <v>10005</v>
      </c>
      <c r="E19" s="200">
        <v>10424</v>
      </c>
      <c r="F19" s="199">
        <v>-419</v>
      </c>
      <c r="G19" s="199">
        <v>-362</v>
      </c>
      <c r="H19" s="199">
        <v>-781</v>
      </c>
    </row>
    <row r="20" spans="1:9" s="135" customFormat="1" ht="14.25" customHeight="1" x14ac:dyDescent="0.2">
      <c r="A20" s="134">
        <v>2004</v>
      </c>
      <c r="B20" s="200">
        <v>7991</v>
      </c>
      <c r="C20" s="200">
        <v>8002</v>
      </c>
      <c r="D20" s="200">
        <v>9406</v>
      </c>
      <c r="E20" s="200">
        <v>9948</v>
      </c>
      <c r="F20" s="199">
        <v>-542</v>
      </c>
      <c r="G20" s="199">
        <v>-11</v>
      </c>
      <c r="H20" s="199">
        <v>-553</v>
      </c>
    </row>
    <row r="21" spans="1:9" s="135" customFormat="1" ht="14.25" customHeight="1" x14ac:dyDescent="0.2">
      <c r="A21" s="134">
        <v>2005</v>
      </c>
      <c r="B21" s="200">
        <v>7001</v>
      </c>
      <c r="C21" s="200">
        <v>6984</v>
      </c>
      <c r="D21" s="200">
        <v>10369</v>
      </c>
      <c r="E21" s="200">
        <v>11423</v>
      </c>
      <c r="F21" s="199">
        <v>-1054</v>
      </c>
      <c r="G21" s="199">
        <v>17</v>
      </c>
      <c r="H21" s="199">
        <v>-1037</v>
      </c>
    </row>
    <row r="22" spans="1:9" s="135" customFormat="1" ht="14.25" customHeight="1" x14ac:dyDescent="0.2">
      <c r="A22" s="134">
        <v>2006</v>
      </c>
      <c r="B22" s="200">
        <v>6282</v>
      </c>
      <c r="C22" s="200">
        <v>6468</v>
      </c>
      <c r="D22" s="200">
        <v>9312</v>
      </c>
      <c r="E22" s="200">
        <v>10104</v>
      </c>
      <c r="F22" s="199">
        <v>-792</v>
      </c>
      <c r="G22" s="199">
        <v>-186</v>
      </c>
      <c r="H22" s="199">
        <v>-978</v>
      </c>
    </row>
    <row r="23" spans="1:9" s="135" customFormat="1" ht="14.25" customHeight="1" x14ac:dyDescent="0.2">
      <c r="A23" s="134">
        <v>2007</v>
      </c>
      <c r="B23" s="200">
        <v>5669</v>
      </c>
      <c r="C23" s="200">
        <v>5781</v>
      </c>
      <c r="D23" s="200">
        <v>9878</v>
      </c>
      <c r="E23" s="200">
        <v>10344</v>
      </c>
      <c r="F23" s="199">
        <v>-466</v>
      </c>
      <c r="G23" s="199">
        <v>-112</v>
      </c>
      <c r="H23" s="199">
        <v>-578</v>
      </c>
    </row>
    <row r="24" spans="1:9" s="135" customFormat="1" ht="14.25" customHeight="1" x14ac:dyDescent="0.2">
      <c r="A24" s="283">
        <v>2008</v>
      </c>
      <c r="B24" s="284">
        <v>4994</v>
      </c>
      <c r="C24" s="284">
        <v>5274</v>
      </c>
      <c r="D24" s="284">
        <v>9517</v>
      </c>
      <c r="E24" s="284">
        <v>10740</v>
      </c>
      <c r="F24" s="285">
        <v>-1223</v>
      </c>
      <c r="G24" s="285">
        <v>-280</v>
      </c>
      <c r="H24" s="285">
        <v>-1503</v>
      </c>
    </row>
    <row r="25" spans="1:9" s="135" customFormat="1" ht="14.25" customHeight="1" x14ac:dyDescent="0.2">
      <c r="A25" s="283">
        <v>2009</v>
      </c>
      <c r="B25" s="284">
        <v>4932</v>
      </c>
      <c r="C25" s="284">
        <v>4833</v>
      </c>
      <c r="D25" s="284">
        <v>9011</v>
      </c>
      <c r="E25" s="284">
        <v>9782</v>
      </c>
      <c r="F25" s="285">
        <v>-771</v>
      </c>
      <c r="G25" s="285">
        <v>99</v>
      </c>
      <c r="H25" s="285">
        <v>-672</v>
      </c>
    </row>
    <row r="26" spans="1:9" s="135" customFormat="1" ht="14.25" customHeight="1" x14ac:dyDescent="0.2">
      <c r="A26" s="283">
        <v>2010</v>
      </c>
      <c r="B26" s="284">
        <v>4753</v>
      </c>
      <c r="C26" s="284">
        <v>4887</v>
      </c>
      <c r="D26" s="284">
        <v>8890</v>
      </c>
      <c r="E26" s="284">
        <v>9796</v>
      </c>
      <c r="F26" s="285">
        <v>-906</v>
      </c>
      <c r="G26" s="285">
        <v>-134</v>
      </c>
      <c r="H26" s="285">
        <v>-1040</v>
      </c>
    </row>
    <row r="27" spans="1:9" s="137" customFormat="1" ht="19.5" customHeight="1" x14ac:dyDescent="0.2">
      <c r="A27" s="286">
        <v>2011</v>
      </c>
      <c r="B27" s="287">
        <v>4780</v>
      </c>
      <c r="C27" s="287">
        <v>4817</v>
      </c>
      <c r="D27" s="287">
        <v>8773</v>
      </c>
      <c r="E27" s="287">
        <v>9603</v>
      </c>
      <c r="F27" s="288">
        <v>-830</v>
      </c>
      <c r="G27" s="288">
        <v>-37</v>
      </c>
      <c r="H27" s="288">
        <v>-867</v>
      </c>
    </row>
    <row r="28" spans="1:9" s="133" customFormat="1" ht="23.25" customHeight="1" x14ac:dyDescent="0.2">
      <c r="A28" s="131" t="s">
        <v>283</v>
      </c>
      <c r="B28" s="131"/>
      <c r="C28" s="131"/>
      <c r="D28" s="131"/>
      <c r="E28" s="131"/>
      <c r="F28" s="146"/>
      <c r="G28" s="146"/>
      <c r="H28" s="146"/>
      <c r="I28" s="132"/>
    </row>
    <row r="29" spans="1:9" s="198" customFormat="1" ht="20.25" customHeight="1" x14ac:dyDescent="0.2">
      <c r="A29" s="551" t="s">
        <v>773</v>
      </c>
      <c r="B29" s="139"/>
      <c r="C29" s="139"/>
      <c r="D29" s="139"/>
      <c r="E29" s="139"/>
      <c r="F29" s="148">
        <f>AVERAGE(F8:F12)</f>
        <v>-402.6</v>
      </c>
      <c r="G29" s="148">
        <f t="shared" ref="G29:H29" si="0">AVERAGE(G8:G12)</f>
        <v>-205.4</v>
      </c>
      <c r="H29" s="148">
        <f t="shared" si="0"/>
        <v>-608</v>
      </c>
      <c r="I29" s="197"/>
    </row>
    <row r="30" spans="1:9" s="135" customFormat="1" ht="14.25" customHeight="1" x14ac:dyDescent="0.2">
      <c r="A30" s="550" t="s">
        <v>772</v>
      </c>
      <c r="B30" s="134"/>
      <c r="C30" s="134"/>
      <c r="D30" s="134"/>
      <c r="E30" s="134"/>
      <c r="F30" s="199">
        <f>AVERAGE(F13:F17)</f>
        <v>-1095.5999999999999</v>
      </c>
      <c r="G30" s="199">
        <f t="shared" ref="G30:H30" si="1">AVERAGE(G13:G17)</f>
        <v>-218.8</v>
      </c>
      <c r="H30" s="199">
        <f t="shared" si="1"/>
        <v>-1022.6</v>
      </c>
      <c r="I30" s="132"/>
    </row>
    <row r="31" spans="1:9" s="135" customFormat="1" ht="14.25" customHeight="1" x14ac:dyDescent="0.2">
      <c r="A31" s="550" t="s">
        <v>771</v>
      </c>
      <c r="B31" s="134"/>
      <c r="C31" s="134"/>
      <c r="D31" s="134"/>
      <c r="E31" s="134"/>
      <c r="F31" s="199">
        <f>AVERAGE(F18:F22)</f>
        <v>-740.2</v>
      </c>
      <c r="G31" s="199">
        <f t="shared" ref="G31:H31" si="2">AVERAGE(G18:G22)</f>
        <v>-112.2</v>
      </c>
      <c r="H31" s="199">
        <f t="shared" si="2"/>
        <v>-852.4</v>
      </c>
      <c r="I31" s="132"/>
    </row>
    <row r="32" spans="1:9" s="137" customFormat="1" ht="19.5" customHeight="1" x14ac:dyDescent="0.2">
      <c r="A32" s="549" t="s">
        <v>770</v>
      </c>
      <c r="B32" s="136"/>
      <c r="C32" s="136"/>
      <c r="D32" s="136"/>
      <c r="E32" s="136"/>
      <c r="F32" s="149">
        <f>AVERAGE(F23:F27)</f>
        <v>-839.2</v>
      </c>
      <c r="G32" s="149">
        <f t="shared" ref="G32:H32" si="3">AVERAGE(G23:G27)</f>
        <v>-92.8</v>
      </c>
      <c r="H32" s="149">
        <f t="shared" si="3"/>
        <v>-932</v>
      </c>
      <c r="I32" s="132"/>
    </row>
    <row r="33" spans="1:8" x14ac:dyDescent="0.2">
      <c r="A33" s="139"/>
      <c r="B33" s="139"/>
      <c r="C33" s="139"/>
      <c r="D33" s="139"/>
      <c r="E33" s="139"/>
      <c r="F33" s="150"/>
      <c r="G33" s="150"/>
      <c r="H33" s="150"/>
    </row>
    <row r="34" spans="1:8" x14ac:dyDescent="0.2">
      <c r="A34" s="140" t="s">
        <v>285</v>
      </c>
      <c r="B34" s="140"/>
      <c r="C34" s="140"/>
      <c r="D34" s="140"/>
      <c r="E34" s="140"/>
      <c r="F34" s="144"/>
      <c r="G34" s="144"/>
      <c r="H34" s="144"/>
    </row>
    <row r="35" spans="1:8" x14ac:dyDescent="0.2">
      <c r="A35" s="140" t="s">
        <v>444</v>
      </c>
      <c r="B35" s="140"/>
      <c r="C35" s="140"/>
      <c r="D35" s="140"/>
      <c r="E35" s="140"/>
      <c r="F35" s="144"/>
      <c r="G35" s="144"/>
      <c r="H35" s="144"/>
    </row>
    <row r="36" spans="1:8" x14ac:dyDescent="0.2">
      <c r="A36" s="289" t="s">
        <v>449</v>
      </c>
      <c r="B36" s="140"/>
      <c r="C36" s="140"/>
      <c r="D36" s="140"/>
      <c r="E36" s="140"/>
      <c r="F36" s="144"/>
      <c r="G36" s="144"/>
      <c r="H36" s="144"/>
    </row>
    <row r="37" spans="1:8" x14ac:dyDescent="0.2">
      <c r="A37" s="289" t="s">
        <v>446</v>
      </c>
      <c r="B37" s="140"/>
      <c r="C37" s="140"/>
      <c r="D37" s="140"/>
      <c r="E37" s="140"/>
    </row>
    <row r="38" spans="1:8" x14ac:dyDescent="0.2">
      <c r="A38" s="289" t="s">
        <v>448</v>
      </c>
    </row>
    <row r="39" spans="1:8" x14ac:dyDescent="0.2">
      <c r="A39" s="289" t="s">
        <v>447</v>
      </c>
    </row>
    <row r="40" spans="1:8" x14ac:dyDescent="0.2">
      <c r="A40" s="289" t="s">
        <v>1100</v>
      </c>
    </row>
  </sheetData>
  <phoneticPr fontId="6" type="noConversion"/>
  <pageMargins left="0.74803149606299202" right="0.74803149606299202" top="0.98425196850393704" bottom="0.98425196850393704" header="0.511811023622047" footer="0.511811023622047"/>
  <pageSetup scale="9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>
    <pageSetUpPr fitToPage="1"/>
  </sheetPr>
  <dimension ref="A1:AM64"/>
  <sheetViews>
    <sheetView view="pageBreakPreview" zoomScale="80" zoomScaleNormal="125" zoomScaleSheetLayoutView="80" zoomScalePageLayoutView="125" workbookViewId="0">
      <pane xSplit="2" ySplit="2" topLeftCell="D21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outlineLevelCol="1" x14ac:dyDescent="0.2"/>
  <cols>
    <col min="1" max="1" width="2.28515625" style="226" customWidth="1"/>
    <col min="2" max="2" width="47.28515625" style="226" customWidth="1"/>
    <col min="3" max="9" width="9.28515625" hidden="1" customWidth="1" outlineLevel="1"/>
    <col min="10" max="10" width="9.28515625" customWidth="1" collapsed="1"/>
    <col min="11" max="14" width="9.28515625" customWidth="1"/>
    <col min="15" max="24" width="9.28515625" style="51" customWidth="1"/>
    <col min="25" max="29" width="10.7109375" style="51" bestFit="1" customWidth="1"/>
  </cols>
  <sheetData>
    <row r="1" spans="1:30" s="166" customFormat="1" ht="25.15" customHeight="1" x14ac:dyDescent="0.2">
      <c r="A1" s="73" t="str">
        <f>Index!B9</f>
        <v>Table 3a    National income measures in current prices and real terms, FY2004-FY2018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30" s="219" customFormat="1" ht="20.100000000000001" customHeight="1" x14ac:dyDescent="0.2">
      <c r="A2" s="65"/>
      <c r="B2" s="217" t="s">
        <v>344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  <c r="Y2" s="218"/>
      <c r="Z2" s="218"/>
      <c r="AA2" s="218"/>
      <c r="AB2" s="218"/>
      <c r="AC2" s="218"/>
      <c r="AD2" s="218"/>
    </row>
    <row r="3" spans="1:30" s="196" customFormat="1" ht="20.25" customHeight="1" x14ac:dyDescent="0.2">
      <c r="A3" s="222" t="s">
        <v>357</v>
      </c>
      <c r="B3" s="223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</row>
    <row r="4" spans="1:30" s="196" customFormat="1" ht="16.5" customHeight="1" x14ac:dyDescent="0.2">
      <c r="A4" s="222"/>
      <c r="B4" s="64" t="s">
        <v>358</v>
      </c>
      <c r="C4" s="349">
        <v>110.70558929443359</v>
      </c>
      <c r="D4" s="349">
        <v>112.2794189453125</v>
      </c>
      <c r="E4" s="349">
        <v>114.32627105712891</v>
      </c>
      <c r="F4" s="349">
        <v>115.34749603271484</v>
      </c>
      <c r="G4" s="349">
        <v>122.82404327392578</v>
      </c>
      <c r="H4" s="349">
        <v>131.73820495605469</v>
      </c>
      <c r="I4" s="349">
        <v>131.39846801757813</v>
      </c>
      <c r="J4" s="349">
        <v>133.80636596679688</v>
      </c>
      <c r="K4" s="349">
        <v>141.92251586914063</v>
      </c>
      <c r="L4" s="349">
        <v>145.47410583496094</v>
      </c>
      <c r="M4" s="349">
        <v>153.88462829589844</v>
      </c>
      <c r="N4" s="349">
        <v>153.13580322265625</v>
      </c>
      <c r="O4" s="349">
        <v>151.77256774902344</v>
      </c>
      <c r="P4" s="349">
        <v>162.16473388671875</v>
      </c>
      <c r="Q4" s="349">
        <v>174.33207702636719</v>
      </c>
      <c r="R4" s="349">
        <v>182.87483215332031</v>
      </c>
      <c r="S4" s="349">
        <v>187.70744323730469</v>
      </c>
      <c r="T4" s="349">
        <v>184.68949890136719</v>
      </c>
      <c r="U4" s="349">
        <v>184.59962463378906</v>
      </c>
      <c r="V4" s="349">
        <v>200.55836486816406</v>
      </c>
      <c r="W4" s="349">
        <v>212.88102722167969</v>
      </c>
      <c r="X4" s="349">
        <v>221.2779541015625</v>
      </c>
      <c r="Y4" s="249"/>
      <c r="Z4" s="249"/>
      <c r="AA4" s="249"/>
      <c r="AB4" s="249"/>
      <c r="AC4" s="249"/>
    </row>
    <row r="5" spans="1:30" ht="14.25" x14ac:dyDescent="0.2">
      <c r="B5" s="239" t="s">
        <v>756</v>
      </c>
      <c r="C5" s="245" t="s">
        <v>942</v>
      </c>
      <c r="D5" s="245" t="s">
        <v>942</v>
      </c>
      <c r="E5" s="245" t="s">
        <v>942</v>
      </c>
      <c r="F5" s="245" t="s">
        <v>942</v>
      </c>
      <c r="G5" s="245" t="s">
        <v>942</v>
      </c>
      <c r="H5" s="245" t="s">
        <v>942</v>
      </c>
      <c r="I5" s="245" t="s">
        <v>942</v>
      </c>
      <c r="J5" s="245" t="s">
        <v>942</v>
      </c>
      <c r="K5" s="245" t="s">
        <v>942</v>
      </c>
      <c r="L5" s="245" t="s">
        <v>942</v>
      </c>
      <c r="M5" s="245" t="s">
        <v>942</v>
      </c>
      <c r="N5" s="245" t="s">
        <v>942</v>
      </c>
      <c r="O5" s="245" t="s">
        <v>942</v>
      </c>
      <c r="P5" s="245" t="s">
        <v>942</v>
      </c>
      <c r="Q5" s="245" t="s">
        <v>942</v>
      </c>
      <c r="R5" s="245" t="s">
        <v>942</v>
      </c>
      <c r="S5" s="245" t="s">
        <v>942</v>
      </c>
      <c r="T5" s="245" t="s">
        <v>942</v>
      </c>
      <c r="U5" s="245" t="s">
        <v>942</v>
      </c>
      <c r="V5" s="245" t="s">
        <v>942</v>
      </c>
      <c r="W5" s="245" t="s">
        <v>942</v>
      </c>
      <c r="X5" s="245" t="s">
        <v>942</v>
      </c>
      <c r="Y5" s="250"/>
      <c r="Z5" s="250"/>
      <c r="AA5" s="250"/>
      <c r="AB5" s="250"/>
      <c r="AC5" s="250"/>
    </row>
    <row r="6" spans="1:30" x14ac:dyDescent="0.2">
      <c r="B6" s="228" t="s">
        <v>359</v>
      </c>
      <c r="C6" s="245">
        <v>37.793067932128906</v>
      </c>
      <c r="D6" s="245">
        <v>42.379360198974609</v>
      </c>
      <c r="E6" s="245">
        <v>45.388896942138672</v>
      </c>
      <c r="F6" s="245">
        <v>45.036739349365234</v>
      </c>
      <c r="G6" s="245">
        <v>45.279346466064453</v>
      </c>
      <c r="H6" s="245">
        <v>43.485942840576172</v>
      </c>
      <c r="I6" s="245">
        <v>44.312889099121094</v>
      </c>
      <c r="J6" s="245">
        <v>47.898319244384766</v>
      </c>
      <c r="K6" s="245">
        <v>52.688301086425781</v>
      </c>
      <c r="L6" s="245">
        <v>54.143028259277344</v>
      </c>
      <c r="M6" s="245">
        <v>55.695789337158203</v>
      </c>
      <c r="N6" s="245">
        <v>53.953197479248047</v>
      </c>
      <c r="O6" s="245">
        <v>52.078254699707031</v>
      </c>
      <c r="P6" s="245">
        <v>51.397102355957031</v>
      </c>
      <c r="Q6" s="245">
        <v>58.725330352783203</v>
      </c>
      <c r="R6" s="245">
        <v>58.373859405517578</v>
      </c>
      <c r="S6" s="245">
        <v>63.290996551513672</v>
      </c>
      <c r="T6" s="245">
        <v>68.153587341308594</v>
      </c>
      <c r="U6" s="245">
        <v>84.17340087890625</v>
      </c>
      <c r="V6" s="245">
        <v>86.10284423828125</v>
      </c>
      <c r="W6" s="245">
        <v>91.628654479980469</v>
      </c>
      <c r="X6" s="245">
        <v>93.559616088867188</v>
      </c>
      <c r="Y6" s="238"/>
      <c r="Z6" s="238"/>
      <c r="AA6" s="238"/>
      <c r="AB6" s="238"/>
      <c r="AC6" s="238"/>
    </row>
    <row r="7" spans="1:30" x14ac:dyDescent="0.2">
      <c r="B7" s="228" t="s">
        <v>360</v>
      </c>
      <c r="C7" s="245">
        <v>-11.857631683349609</v>
      </c>
      <c r="D7" s="245">
        <v>-11.405074119567871</v>
      </c>
      <c r="E7" s="245">
        <v>-10.409956932067871</v>
      </c>
      <c r="F7" s="245">
        <v>-8.7661800384521484</v>
      </c>
      <c r="G7" s="245">
        <v>-7.9868459701538086</v>
      </c>
      <c r="H7" s="245">
        <v>-7.6756858825683594</v>
      </c>
      <c r="I7" s="245">
        <v>-7.9042243957519531</v>
      </c>
      <c r="J7" s="245">
        <v>-10.101462364196777</v>
      </c>
      <c r="K7" s="245">
        <v>-10.78960132598877</v>
      </c>
      <c r="L7" s="245">
        <v>-14.815173149108887</v>
      </c>
      <c r="M7" s="245">
        <v>-14.2435302734375</v>
      </c>
      <c r="N7" s="245">
        <v>-13.454111099243164</v>
      </c>
      <c r="O7" s="245">
        <v>-12.394933700561523</v>
      </c>
      <c r="P7" s="245">
        <v>-15.511550903320313</v>
      </c>
      <c r="Q7" s="245">
        <v>-21.757543563842773</v>
      </c>
      <c r="R7" s="245">
        <v>-29.121849060058594</v>
      </c>
      <c r="S7" s="245">
        <v>-27.498111724853516</v>
      </c>
      <c r="T7" s="245">
        <v>-22.749080657958984</v>
      </c>
      <c r="U7" s="245">
        <v>-20.672946929931641</v>
      </c>
      <c r="V7" s="245">
        <v>-24.067710876464844</v>
      </c>
      <c r="W7" s="245">
        <v>-31.023590087890625</v>
      </c>
      <c r="X7" s="245">
        <v>-32.232456207275391</v>
      </c>
      <c r="Y7" s="238"/>
      <c r="Z7" s="238"/>
      <c r="AA7" s="238"/>
      <c r="AB7" s="238"/>
      <c r="AC7" s="238"/>
    </row>
    <row r="8" spans="1:30" s="130" customFormat="1" x14ac:dyDescent="0.2">
      <c r="A8" s="299"/>
      <c r="B8" s="300" t="s">
        <v>475</v>
      </c>
      <c r="C8" s="248">
        <v>25.935436248779297</v>
      </c>
      <c r="D8" s="248">
        <v>30.974286079406738</v>
      </c>
      <c r="E8" s="248">
        <v>34.978940010070801</v>
      </c>
      <c r="F8" s="248">
        <v>36.270559310913086</v>
      </c>
      <c r="G8" s="248">
        <v>37.292500495910645</v>
      </c>
      <c r="H8" s="248">
        <v>35.810256958007813</v>
      </c>
      <c r="I8" s="248">
        <v>36.408664703369141</v>
      </c>
      <c r="J8" s="248">
        <v>37.796856880187988</v>
      </c>
      <c r="K8" s="248">
        <v>41.898699760437012</v>
      </c>
      <c r="L8" s="248">
        <v>39.327855110168457</v>
      </c>
      <c r="M8" s="248">
        <v>41.452259063720703</v>
      </c>
      <c r="N8" s="248">
        <v>40.499086380004883</v>
      </c>
      <c r="O8" s="248">
        <v>39.683320999145508</v>
      </c>
      <c r="P8" s="248">
        <v>35.885551452636719</v>
      </c>
      <c r="Q8" s="248">
        <v>36.96778678894043</v>
      </c>
      <c r="R8" s="248">
        <v>29.252010345458984</v>
      </c>
      <c r="S8" s="248">
        <v>35.792884826660156</v>
      </c>
      <c r="T8" s="248">
        <v>45.404506683349609</v>
      </c>
      <c r="U8" s="248">
        <v>63.500453948974609</v>
      </c>
      <c r="V8" s="248">
        <v>62.035133361816406</v>
      </c>
      <c r="W8" s="248">
        <v>60.605064392089844</v>
      </c>
      <c r="X8" s="248">
        <v>61.327159881591797</v>
      </c>
      <c r="Y8" s="301"/>
      <c r="Z8" s="301"/>
      <c r="AA8" s="301"/>
      <c r="AB8" s="301"/>
      <c r="AC8" s="301"/>
    </row>
    <row r="9" spans="1:30" s="196" customFormat="1" ht="16.5" customHeight="1" x14ac:dyDescent="0.2">
      <c r="A9" s="222"/>
      <c r="B9" s="223" t="s">
        <v>361</v>
      </c>
      <c r="C9" s="349">
        <v>136.64102554321289</v>
      </c>
      <c r="D9" s="349">
        <v>143.25370502471924</v>
      </c>
      <c r="E9" s="349">
        <v>149.30521106719971</v>
      </c>
      <c r="F9" s="349">
        <v>151.61805534362793</v>
      </c>
      <c r="G9" s="349">
        <v>160.11654376983643</v>
      </c>
      <c r="H9" s="349">
        <v>167.5484619140625</v>
      </c>
      <c r="I9" s="349">
        <v>167.80713272094727</v>
      </c>
      <c r="J9" s="349">
        <v>171.60322284698486</v>
      </c>
      <c r="K9" s="349">
        <v>183.82121562957764</v>
      </c>
      <c r="L9" s="349">
        <v>184.80196094512939</v>
      </c>
      <c r="M9" s="349">
        <v>195.33688735961914</v>
      </c>
      <c r="N9" s="349">
        <v>193.63488960266113</v>
      </c>
      <c r="O9" s="349">
        <v>191.45588874816895</v>
      </c>
      <c r="P9" s="349">
        <v>198.05028533935547</v>
      </c>
      <c r="Q9" s="349">
        <v>211.29986381530762</v>
      </c>
      <c r="R9" s="349">
        <v>212.1268424987793</v>
      </c>
      <c r="S9" s="349">
        <v>223.50032806396484</v>
      </c>
      <c r="T9" s="349">
        <v>230.0940055847168</v>
      </c>
      <c r="U9" s="349">
        <v>248.10007858276367</v>
      </c>
      <c r="V9" s="349">
        <v>262.59349822998047</v>
      </c>
      <c r="W9" s="349">
        <v>273.48609161376953</v>
      </c>
      <c r="X9" s="349">
        <v>282.6051139831543</v>
      </c>
      <c r="Y9" s="249"/>
      <c r="Z9" s="249"/>
      <c r="AA9" s="249"/>
      <c r="AB9" s="249"/>
      <c r="AC9" s="249"/>
    </row>
    <row r="10" spans="1:30" ht="14.25" x14ac:dyDescent="0.2">
      <c r="B10" s="239" t="s">
        <v>757</v>
      </c>
      <c r="C10" s="245" t="s">
        <v>942</v>
      </c>
      <c r="D10" s="245" t="s">
        <v>942</v>
      </c>
      <c r="E10" s="245" t="s">
        <v>942</v>
      </c>
      <c r="F10" s="245" t="s">
        <v>942</v>
      </c>
      <c r="G10" s="245" t="s">
        <v>942</v>
      </c>
      <c r="H10" s="245" t="s">
        <v>942</v>
      </c>
      <c r="I10" s="245" t="s">
        <v>942</v>
      </c>
      <c r="J10" s="245" t="s">
        <v>942</v>
      </c>
      <c r="K10" s="245" t="s">
        <v>942</v>
      </c>
      <c r="L10" s="245" t="s">
        <v>942</v>
      </c>
      <c r="M10" s="245" t="s">
        <v>942</v>
      </c>
      <c r="N10" s="245" t="s">
        <v>942</v>
      </c>
      <c r="O10" s="245" t="s">
        <v>942</v>
      </c>
      <c r="P10" s="245" t="s">
        <v>942</v>
      </c>
      <c r="Q10" s="245" t="s">
        <v>942</v>
      </c>
      <c r="R10" s="245" t="s">
        <v>942</v>
      </c>
      <c r="S10" s="245" t="s">
        <v>942</v>
      </c>
      <c r="T10" s="245" t="s">
        <v>942</v>
      </c>
      <c r="U10" s="245" t="s">
        <v>942</v>
      </c>
      <c r="V10" s="245" t="s">
        <v>942</v>
      </c>
      <c r="W10" s="245" t="s">
        <v>942</v>
      </c>
      <c r="X10" s="245" t="s">
        <v>942</v>
      </c>
      <c r="Y10" s="250"/>
      <c r="Z10" s="250"/>
      <c r="AA10" s="250"/>
      <c r="AB10" s="250"/>
      <c r="AC10" s="250"/>
    </row>
    <row r="11" spans="1:30" x14ac:dyDescent="0.2">
      <c r="B11" s="228" t="s">
        <v>359</v>
      </c>
      <c r="C11" s="245">
        <v>27.95936393737793</v>
      </c>
      <c r="D11" s="245">
        <v>32.972637176513672</v>
      </c>
      <c r="E11" s="245">
        <v>29.269275665283203</v>
      </c>
      <c r="F11" s="245">
        <v>37.553699493408203</v>
      </c>
      <c r="G11" s="245">
        <v>46.010036468505859</v>
      </c>
      <c r="H11" s="245">
        <v>42.611045837402344</v>
      </c>
      <c r="I11" s="245">
        <v>44.491512298583984</v>
      </c>
      <c r="J11" s="245">
        <v>44.187126159667969</v>
      </c>
      <c r="K11" s="245">
        <v>53.876983642578125</v>
      </c>
      <c r="L11" s="245">
        <v>51.354068756103516</v>
      </c>
      <c r="M11" s="245">
        <v>61.060207366943359</v>
      </c>
      <c r="N11" s="245">
        <v>56.817398071289063</v>
      </c>
      <c r="O11" s="245">
        <v>58.384845733642578</v>
      </c>
      <c r="P11" s="245">
        <v>57.853878021240234</v>
      </c>
      <c r="Q11" s="245">
        <v>57.261615753173828</v>
      </c>
      <c r="R11" s="245">
        <v>59.013446807861328</v>
      </c>
      <c r="S11" s="245">
        <v>64.523368835449219</v>
      </c>
      <c r="T11" s="245">
        <v>58.543449401855469</v>
      </c>
      <c r="U11" s="245">
        <v>63.541477203369141</v>
      </c>
      <c r="V11" s="245">
        <v>63.104804992675781</v>
      </c>
      <c r="W11" s="245">
        <v>60.964561462402344</v>
      </c>
      <c r="X11" s="245">
        <v>66.544975280761719</v>
      </c>
      <c r="Y11" s="238"/>
      <c r="Z11" s="238"/>
      <c r="AA11" s="238"/>
      <c r="AB11" s="238"/>
      <c r="AC11" s="238"/>
    </row>
    <row r="12" spans="1:30" x14ac:dyDescent="0.2">
      <c r="B12" s="228" t="s">
        <v>360</v>
      </c>
      <c r="C12" s="245">
        <v>-2.8405332565307617</v>
      </c>
      <c r="D12" s="245">
        <v>-2.827683687210083</v>
      </c>
      <c r="E12" s="245">
        <v>-2.8676769733428955</v>
      </c>
      <c r="F12" s="245">
        <v>-3.059086799621582</v>
      </c>
      <c r="G12" s="245">
        <v>-3.244081974029541</v>
      </c>
      <c r="H12" s="245">
        <v>-3.4835367202758789</v>
      </c>
      <c r="I12" s="245">
        <v>-3.5162129402160645</v>
      </c>
      <c r="J12" s="245">
        <v>-3.5972249507904053</v>
      </c>
      <c r="K12" s="245">
        <v>-3.8342008590698242</v>
      </c>
      <c r="L12" s="245">
        <v>-3.9071362018585205</v>
      </c>
      <c r="M12" s="245">
        <v>-4.1067996025085449</v>
      </c>
      <c r="N12" s="245">
        <v>-4.2775397300720215</v>
      </c>
      <c r="O12" s="245">
        <v>-4.5891027450561523</v>
      </c>
      <c r="P12" s="245">
        <v>-5.3610515594482422</v>
      </c>
      <c r="Q12" s="245">
        <v>-6.1177554130554199</v>
      </c>
      <c r="R12" s="245">
        <v>-7.0485296249389648</v>
      </c>
      <c r="S12" s="245">
        <v>-7.832486629486084</v>
      </c>
      <c r="T12" s="245">
        <v>-8.603795051574707</v>
      </c>
      <c r="U12" s="245">
        <v>-9.1294336318969727</v>
      </c>
      <c r="V12" s="245">
        <v>-10.090373992919922</v>
      </c>
      <c r="W12" s="245">
        <v>-10.662848472595215</v>
      </c>
      <c r="X12" s="245">
        <v>-12.157683372497559</v>
      </c>
      <c r="Y12" s="238"/>
      <c r="Z12" s="238"/>
      <c r="AA12" s="238"/>
      <c r="AB12" s="238"/>
      <c r="AC12" s="238"/>
    </row>
    <row r="13" spans="1:30" s="130" customFormat="1" x14ac:dyDescent="0.2">
      <c r="A13" s="299"/>
      <c r="B13" s="300" t="s">
        <v>476</v>
      </c>
      <c r="C13" s="248">
        <v>25.118830680847168</v>
      </c>
      <c r="D13" s="248">
        <v>30.144953489303589</v>
      </c>
      <c r="E13" s="248">
        <v>26.401598691940308</v>
      </c>
      <c r="F13" s="248">
        <v>34.494612693786621</v>
      </c>
      <c r="G13" s="248">
        <v>42.765954494476318</v>
      </c>
      <c r="H13" s="248">
        <v>39.127509117126465</v>
      </c>
      <c r="I13" s="248">
        <v>40.97529935836792</v>
      </c>
      <c r="J13" s="248">
        <v>40.589901208877563</v>
      </c>
      <c r="K13" s="248">
        <v>50.042782783508301</v>
      </c>
      <c r="L13" s="248">
        <v>47.446932554244995</v>
      </c>
      <c r="M13" s="248">
        <v>56.953407764434814</v>
      </c>
      <c r="N13" s="248">
        <v>52.539858341217041</v>
      </c>
      <c r="O13" s="248">
        <v>53.795742988586426</v>
      </c>
      <c r="P13" s="248">
        <v>52.492826461791992</v>
      </c>
      <c r="Q13" s="248">
        <v>51.143860340118408</v>
      </c>
      <c r="R13" s="248">
        <v>51.964917182922363</v>
      </c>
      <c r="S13" s="248">
        <v>56.690882205963135</v>
      </c>
      <c r="T13" s="248">
        <v>49.939654350280762</v>
      </c>
      <c r="U13" s="248">
        <v>54.412043571472168</v>
      </c>
      <c r="V13" s="248">
        <v>53.014430999755859</v>
      </c>
      <c r="W13" s="248">
        <v>50.301712989807129</v>
      </c>
      <c r="X13" s="248">
        <v>54.38729190826416</v>
      </c>
      <c r="Y13" s="301"/>
      <c r="Z13" s="301"/>
      <c r="AA13" s="301"/>
      <c r="AB13" s="301"/>
      <c r="AC13" s="301"/>
    </row>
    <row r="14" spans="1:30" s="204" customFormat="1" ht="16.5" customHeight="1" x14ac:dyDescent="0.2">
      <c r="A14" s="230"/>
      <c r="B14" s="231" t="s">
        <v>362</v>
      </c>
      <c r="C14" s="350">
        <v>161.75985622406006</v>
      </c>
      <c r="D14" s="350">
        <v>173.39865851402283</v>
      </c>
      <c r="E14" s="350">
        <v>175.70680975914001</v>
      </c>
      <c r="F14" s="350">
        <v>186.11266803741455</v>
      </c>
      <c r="G14" s="350">
        <v>202.88249826431274</v>
      </c>
      <c r="H14" s="350">
        <v>206.67597103118896</v>
      </c>
      <c r="I14" s="350">
        <v>208.78243207931519</v>
      </c>
      <c r="J14" s="350">
        <v>212.19312405586243</v>
      </c>
      <c r="K14" s="350">
        <v>233.86399841308594</v>
      </c>
      <c r="L14" s="350">
        <v>232.24889349937439</v>
      </c>
      <c r="M14" s="350">
        <v>252.29029512405396</v>
      </c>
      <c r="N14" s="350">
        <v>246.17474794387817</v>
      </c>
      <c r="O14" s="350">
        <v>245.25163173675537</v>
      </c>
      <c r="P14" s="350">
        <v>250.54311180114746</v>
      </c>
      <c r="Q14" s="350">
        <v>262.44372415542603</v>
      </c>
      <c r="R14" s="350">
        <v>264.09175968170166</v>
      </c>
      <c r="S14" s="350">
        <v>280.19121026992798</v>
      </c>
      <c r="T14" s="350">
        <v>280.03365993499756</v>
      </c>
      <c r="U14" s="350">
        <v>302.51212215423584</v>
      </c>
      <c r="V14" s="350">
        <v>315.60792922973633</v>
      </c>
      <c r="W14" s="350">
        <v>323.78780460357666</v>
      </c>
      <c r="X14" s="350">
        <v>336.99240589141846</v>
      </c>
      <c r="Y14" s="249"/>
      <c r="Z14" s="249"/>
      <c r="AA14" s="249"/>
      <c r="AB14" s="249"/>
      <c r="AC14" s="249"/>
    </row>
    <row r="15" spans="1:30" s="196" customFormat="1" ht="20.25" customHeight="1" x14ac:dyDescent="0.2">
      <c r="A15" s="222" t="s">
        <v>1129</v>
      </c>
      <c r="B15" s="223"/>
      <c r="C15" s="351" t="s">
        <v>942</v>
      </c>
      <c r="D15" s="351" t="s">
        <v>942</v>
      </c>
      <c r="E15" s="351" t="s">
        <v>942</v>
      </c>
      <c r="F15" s="351" t="s">
        <v>942</v>
      </c>
      <c r="G15" s="351" t="s">
        <v>942</v>
      </c>
      <c r="H15" s="351" t="s">
        <v>942</v>
      </c>
      <c r="I15" s="351" t="s">
        <v>942</v>
      </c>
      <c r="J15" s="351" t="s">
        <v>942</v>
      </c>
      <c r="K15" s="351" t="s">
        <v>942</v>
      </c>
      <c r="L15" s="351" t="s">
        <v>942</v>
      </c>
      <c r="M15" s="351" t="s">
        <v>942</v>
      </c>
      <c r="N15" s="351" t="s">
        <v>942</v>
      </c>
      <c r="O15" s="351" t="s">
        <v>942</v>
      </c>
      <c r="P15" s="351" t="s">
        <v>942</v>
      </c>
      <c r="Q15" s="351" t="s">
        <v>942</v>
      </c>
      <c r="R15" s="351" t="s">
        <v>942</v>
      </c>
      <c r="S15" s="351" t="s">
        <v>942</v>
      </c>
      <c r="T15" s="351" t="s">
        <v>942</v>
      </c>
      <c r="U15" s="351" t="s">
        <v>942</v>
      </c>
      <c r="V15" s="351" t="s">
        <v>942</v>
      </c>
      <c r="W15" s="351" t="s">
        <v>942</v>
      </c>
      <c r="X15" s="351" t="s">
        <v>942</v>
      </c>
      <c r="Y15" s="232"/>
      <c r="Z15" s="232"/>
      <c r="AA15" s="232"/>
      <c r="AB15" s="232"/>
      <c r="AC15" s="232"/>
    </row>
    <row r="16" spans="1:30" s="196" customFormat="1" ht="16.5" customHeight="1" x14ac:dyDescent="0.2">
      <c r="A16" s="222"/>
      <c r="B16" s="64" t="s">
        <v>391</v>
      </c>
      <c r="C16" s="349">
        <v>155.18132019042969</v>
      </c>
      <c r="D16" s="349">
        <v>153.90977478027344</v>
      </c>
      <c r="E16" s="349">
        <v>151.97795104980469</v>
      </c>
      <c r="F16" s="349">
        <v>154.035888671875</v>
      </c>
      <c r="G16" s="349">
        <v>164.55052185058594</v>
      </c>
      <c r="H16" s="349">
        <v>170.70710754394531</v>
      </c>
      <c r="I16" s="349">
        <v>167.94873046875</v>
      </c>
      <c r="J16" s="349">
        <v>169.54299926757813</v>
      </c>
      <c r="K16" s="349">
        <v>173.41671752929688</v>
      </c>
      <c r="L16" s="349">
        <v>174.57536315917969</v>
      </c>
      <c r="M16" s="349">
        <v>179.40956115722656</v>
      </c>
      <c r="N16" s="349">
        <v>167.2939453125</v>
      </c>
      <c r="O16" s="349">
        <v>169.70933532714844</v>
      </c>
      <c r="P16" s="349">
        <v>182.53153991699219</v>
      </c>
      <c r="Q16" s="349">
        <v>181.15132141113281</v>
      </c>
      <c r="R16" s="349">
        <v>176.85736083984375</v>
      </c>
      <c r="S16" s="349">
        <v>183.43232727050781</v>
      </c>
      <c r="T16" s="349">
        <v>181.70811462402344</v>
      </c>
      <c r="U16" s="349">
        <v>184.59962463378906</v>
      </c>
      <c r="V16" s="349">
        <v>187.01173400878906</v>
      </c>
      <c r="W16" s="349">
        <v>194.59809875488281</v>
      </c>
      <c r="X16" s="349">
        <v>201.65180969238281</v>
      </c>
      <c r="Y16" s="249"/>
      <c r="Z16" s="249"/>
      <c r="AA16" s="249"/>
      <c r="AB16" s="249"/>
      <c r="AC16" s="249"/>
    </row>
    <row r="17" spans="1:29" ht="14.25" x14ac:dyDescent="0.2">
      <c r="A17" s="222"/>
      <c r="B17" s="233" t="s">
        <v>758</v>
      </c>
      <c r="C17" s="352">
        <v>-7.4322746286589378</v>
      </c>
      <c r="D17" s="352">
        <v>-6.279743791098034</v>
      </c>
      <c r="E17" s="352">
        <v>-4.28237319772823</v>
      </c>
      <c r="F17" s="352">
        <v>-5.3549217722953424</v>
      </c>
      <c r="G17" s="352">
        <v>-5.79154865158488</v>
      </c>
      <c r="H17" s="352">
        <v>-3.5434873732291963</v>
      </c>
      <c r="I17" s="352">
        <v>-4.6956864434529333</v>
      </c>
      <c r="J17" s="352">
        <v>-5.7326952843672379</v>
      </c>
      <c r="K17" s="352">
        <v>-5.430791293967812</v>
      </c>
      <c r="L17" s="352">
        <v>-3.4138442390971369</v>
      </c>
      <c r="M17" s="352">
        <v>-3.9143274195239992</v>
      </c>
      <c r="N17" s="352">
        <v>-1.8560168977833946</v>
      </c>
      <c r="O17" s="352">
        <v>-1.5569495824550328</v>
      </c>
      <c r="P17" s="352">
        <v>-6.1360885248322026</v>
      </c>
      <c r="Q17" s="352">
        <v>-2.9100592260501044</v>
      </c>
      <c r="R17" s="352">
        <v>1.6107097969840649</v>
      </c>
      <c r="S17" s="352">
        <v>-0.28618275869605292</v>
      </c>
      <c r="T17" s="352">
        <v>-2.3154083915612551</v>
      </c>
      <c r="U17" s="352">
        <v>0</v>
      </c>
      <c r="V17" s="352">
        <v>4.8647001604142943</v>
      </c>
      <c r="W17" s="352">
        <v>6.0850127266382401</v>
      </c>
      <c r="X17" s="352">
        <v>4.6663664488226768</v>
      </c>
      <c r="Y17" s="238"/>
      <c r="Z17" s="238"/>
      <c r="AA17" s="238"/>
      <c r="AB17" s="238"/>
      <c r="AC17" s="238"/>
    </row>
    <row r="18" spans="1:29" s="196" customFormat="1" ht="16.5" customHeight="1" x14ac:dyDescent="0.2">
      <c r="A18" s="222"/>
      <c r="B18" s="64" t="s">
        <v>363</v>
      </c>
      <c r="C18" s="349">
        <v>147.74904556177074</v>
      </c>
      <c r="D18" s="349">
        <v>147.6300309891754</v>
      </c>
      <c r="E18" s="349">
        <v>147.69557785207647</v>
      </c>
      <c r="F18" s="349">
        <v>148.68096689957966</v>
      </c>
      <c r="G18" s="349">
        <v>158.75897319900105</v>
      </c>
      <c r="H18" s="349">
        <v>167.16362017071611</v>
      </c>
      <c r="I18" s="349">
        <v>163.25304402529707</v>
      </c>
      <c r="J18" s="349">
        <v>163.8103039832109</v>
      </c>
      <c r="K18" s="349">
        <v>167.98592623532906</v>
      </c>
      <c r="L18" s="349">
        <v>171.16151892008256</v>
      </c>
      <c r="M18" s="349">
        <v>175.49523373770256</v>
      </c>
      <c r="N18" s="349">
        <v>165.43792841471659</v>
      </c>
      <c r="O18" s="349">
        <v>168.15238574469342</v>
      </c>
      <c r="P18" s="349">
        <v>176.39545139216</v>
      </c>
      <c r="Q18" s="349">
        <v>178.24126218508272</v>
      </c>
      <c r="R18" s="349">
        <v>178.4680706368278</v>
      </c>
      <c r="S18" s="349">
        <v>183.14614451181177</v>
      </c>
      <c r="T18" s="349">
        <v>179.39270623246219</v>
      </c>
      <c r="U18" s="349">
        <v>184.59962463378906</v>
      </c>
      <c r="V18" s="349">
        <v>191.87643416920335</v>
      </c>
      <c r="W18" s="349">
        <v>200.68311148152105</v>
      </c>
      <c r="X18" s="349">
        <v>206.3181761412055</v>
      </c>
      <c r="Y18" s="249"/>
      <c r="Z18" s="249"/>
      <c r="AA18" s="249"/>
      <c r="AB18" s="249"/>
      <c r="AC18" s="249"/>
    </row>
    <row r="19" spans="1:29" x14ac:dyDescent="0.2">
      <c r="A19" s="222"/>
      <c r="B19" s="234" t="s">
        <v>429</v>
      </c>
      <c r="C19" s="245" t="s">
        <v>942</v>
      </c>
      <c r="D19" s="245" t="s">
        <v>942</v>
      </c>
      <c r="E19" s="245" t="s">
        <v>942</v>
      </c>
      <c r="F19" s="245" t="s">
        <v>942</v>
      </c>
      <c r="G19" s="245" t="s">
        <v>942</v>
      </c>
      <c r="H19" s="245" t="s">
        <v>942</v>
      </c>
      <c r="I19" s="245" t="s">
        <v>942</v>
      </c>
      <c r="J19" s="245" t="s">
        <v>942</v>
      </c>
      <c r="K19" s="245" t="s">
        <v>942</v>
      </c>
      <c r="L19" s="245" t="s">
        <v>942</v>
      </c>
      <c r="M19" s="245" t="s">
        <v>942</v>
      </c>
      <c r="N19" s="245" t="s">
        <v>942</v>
      </c>
      <c r="O19" s="245" t="s">
        <v>942</v>
      </c>
      <c r="P19" s="245" t="s">
        <v>942</v>
      </c>
      <c r="Q19" s="245" t="s">
        <v>942</v>
      </c>
      <c r="R19" s="245" t="s">
        <v>942</v>
      </c>
      <c r="S19" s="245" t="s">
        <v>942</v>
      </c>
      <c r="T19" s="245" t="s">
        <v>942</v>
      </c>
      <c r="U19" s="245" t="s">
        <v>942</v>
      </c>
      <c r="V19" s="245" t="s">
        <v>942</v>
      </c>
      <c r="W19" s="245" t="s">
        <v>942</v>
      </c>
      <c r="X19" s="245" t="s">
        <v>942</v>
      </c>
      <c r="Y19" s="250"/>
      <c r="Z19" s="250"/>
      <c r="AA19" s="250"/>
      <c r="AB19" s="250"/>
      <c r="AC19" s="250"/>
    </row>
    <row r="20" spans="1:29" x14ac:dyDescent="0.2">
      <c r="A20" s="222"/>
      <c r="B20" s="235" t="s">
        <v>359</v>
      </c>
      <c r="C20" s="245">
        <v>54.630679165513783</v>
      </c>
      <c r="D20" s="245">
        <v>59.906645179408471</v>
      </c>
      <c r="E20" s="245">
        <v>62.221250112499369</v>
      </c>
      <c r="F20" s="245">
        <v>62.02049736565877</v>
      </c>
      <c r="G20" s="245">
        <v>62.556231944716203</v>
      </c>
      <c r="H20" s="245">
        <v>58.108987758859328</v>
      </c>
      <c r="I20" s="245">
        <v>58.407826700277155</v>
      </c>
      <c r="J20" s="245">
        <v>62.586103989572507</v>
      </c>
      <c r="K20" s="245">
        <v>65.736069388441237</v>
      </c>
      <c r="L20" s="245">
        <v>67.675125670487247</v>
      </c>
      <c r="M20" s="245">
        <v>67.321704336110088</v>
      </c>
      <c r="N20" s="245">
        <v>56.734551322401408</v>
      </c>
      <c r="O20" s="245">
        <v>58.507323369934127</v>
      </c>
      <c r="P20" s="245">
        <v>60.822524475248784</v>
      </c>
      <c r="Q20" s="245">
        <v>62.762601473506066</v>
      </c>
      <c r="R20" s="245">
        <v>59.448567452796553</v>
      </c>
      <c r="S20" s="245">
        <v>66.086954940746892</v>
      </c>
      <c r="T20" s="245">
        <v>70.900600566113297</v>
      </c>
      <c r="U20" s="245">
        <v>84.17340087890625</v>
      </c>
      <c r="V20" s="245">
        <v>81.162454235913302</v>
      </c>
      <c r="W20" s="245">
        <v>82.401777878829776</v>
      </c>
      <c r="X20" s="245">
        <v>84.447379825406557</v>
      </c>
      <c r="Y20" s="238"/>
      <c r="Z20" s="238"/>
      <c r="AA20" s="238"/>
      <c r="AB20" s="238"/>
      <c r="AC20" s="238"/>
    </row>
    <row r="21" spans="1:29" x14ac:dyDescent="0.2">
      <c r="A21" s="222"/>
      <c r="B21" s="235" t="s">
        <v>360</v>
      </c>
      <c r="C21" s="245">
        <v>-17.140457433073315</v>
      </c>
      <c r="D21" s="245">
        <v>-16.121992529333614</v>
      </c>
      <c r="E21" s="245">
        <v>-14.270462107864168</v>
      </c>
      <c r="F21" s="245">
        <v>-12.071985091198101</v>
      </c>
      <c r="G21" s="245">
        <v>-11.034324212036042</v>
      </c>
      <c r="H21" s="245">
        <v>-10.256793525811121</v>
      </c>
      <c r="I21" s="245">
        <v>-10.418381154848687</v>
      </c>
      <c r="J21" s="245">
        <v>-13.19902626951755</v>
      </c>
      <c r="K21" s="245">
        <v>-13.461545861488128</v>
      </c>
      <c r="L21" s="245">
        <v>-18.517965044265409</v>
      </c>
      <c r="M21" s="245">
        <v>-17.216718627794908</v>
      </c>
      <c r="N21" s="245">
        <v>-14.147687112536635</v>
      </c>
      <c r="O21" s="245">
        <v>-13.925090200300566</v>
      </c>
      <c r="P21" s="245">
        <v>-18.356125953021145</v>
      </c>
      <c r="Q21" s="245">
        <v>-23.253339360315611</v>
      </c>
      <c r="R21" s="245">
        <v>-29.658004898566169</v>
      </c>
      <c r="S21" s="245">
        <v>-28.71287496693013</v>
      </c>
      <c r="T21" s="245">
        <v>-23.666010020849399</v>
      </c>
      <c r="U21" s="245">
        <v>-20.672946929931641</v>
      </c>
      <c r="V21" s="245">
        <v>-22.686759071145683</v>
      </c>
      <c r="W21" s="245">
        <v>-27.899558210633383</v>
      </c>
      <c r="X21" s="245">
        <v>-29.093177011929367</v>
      </c>
      <c r="Y21" s="238"/>
      <c r="Z21" s="238"/>
      <c r="AA21" s="238"/>
      <c r="AB21" s="238"/>
      <c r="AC21" s="238"/>
    </row>
    <row r="22" spans="1:29" s="130" customFormat="1" x14ac:dyDescent="0.2">
      <c r="A22" s="299"/>
      <c r="B22" s="300" t="s">
        <v>475</v>
      </c>
      <c r="C22" s="248">
        <v>37.490221732440467</v>
      </c>
      <c r="D22" s="248">
        <v>43.784652650074861</v>
      </c>
      <c r="E22" s="248">
        <v>47.9507880046352</v>
      </c>
      <c r="F22" s="248">
        <v>49.948512274460668</v>
      </c>
      <c r="G22" s="248">
        <v>51.521907732680162</v>
      </c>
      <c r="H22" s="248">
        <v>47.852194233048209</v>
      </c>
      <c r="I22" s="248">
        <v>47.989445545428467</v>
      </c>
      <c r="J22" s="248">
        <v>49.387077720054961</v>
      </c>
      <c r="K22" s="248">
        <v>52.274523526953111</v>
      </c>
      <c r="L22" s="248">
        <v>49.157160626221838</v>
      </c>
      <c r="M22" s="248">
        <v>50.104985708315184</v>
      </c>
      <c r="N22" s="248">
        <v>42.586864209864771</v>
      </c>
      <c r="O22" s="248">
        <v>44.582233169633561</v>
      </c>
      <c r="P22" s="248">
        <v>42.466398522227635</v>
      </c>
      <c r="Q22" s="248">
        <v>39.509262113190459</v>
      </c>
      <c r="R22" s="248">
        <v>29.790562554230384</v>
      </c>
      <c r="S22" s="248">
        <v>37.374079973816762</v>
      </c>
      <c r="T22" s="248">
        <v>47.234590545263899</v>
      </c>
      <c r="U22" s="248">
        <v>63.500453948974609</v>
      </c>
      <c r="V22" s="248">
        <v>58.475695164767615</v>
      </c>
      <c r="W22" s="248">
        <v>54.502219668196389</v>
      </c>
      <c r="X22" s="248">
        <v>55.354202813477187</v>
      </c>
      <c r="Y22" s="301"/>
      <c r="Z22" s="301"/>
      <c r="AA22" s="301"/>
      <c r="AB22" s="301"/>
      <c r="AC22" s="301"/>
    </row>
    <row r="23" spans="1:29" s="196" customFormat="1" ht="16.5" customHeight="1" x14ac:dyDescent="0.2">
      <c r="A23" s="222"/>
      <c r="B23" s="64" t="s">
        <v>364</v>
      </c>
      <c r="C23" s="349">
        <v>185.2392672942112</v>
      </c>
      <c r="D23" s="349">
        <v>191.41468363925026</v>
      </c>
      <c r="E23" s="349">
        <v>195.64636585671167</v>
      </c>
      <c r="F23" s="349">
        <v>198.62947917404034</v>
      </c>
      <c r="G23" s="349">
        <v>210.28088093168122</v>
      </c>
      <c r="H23" s="349">
        <v>215.0158144037643</v>
      </c>
      <c r="I23" s="349">
        <v>211.24248957072555</v>
      </c>
      <c r="J23" s="349">
        <v>213.19738170326585</v>
      </c>
      <c r="K23" s="349">
        <v>220.26044976228215</v>
      </c>
      <c r="L23" s="349">
        <v>220.31867954630439</v>
      </c>
      <c r="M23" s="349">
        <v>225.60021944601775</v>
      </c>
      <c r="N23" s="349">
        <v>208.02479262458138</v>
      </c>
      <c r="O23" s="349">
        <v>212.734618914327</v>
      </c>
      <c r="P23" s="349">
        <v>218.86184991438762</v>
      </c>
      <c r="Q23" s="349">
        <v>217.75052429827318</v>
      </c>
      <c r="R23" s="349">
        <v>208.25863319105821</v>
      </c>
      <c r="S23" s="349">
        <v>220.52022448562855</v>
      </c>
      <c r="T23" s="349">
        <v>226.62729677772609</v>
      </c>
      <c r="U23" s="349">
        <v>248.10007858276367</v>
      </c>
      <c r="V23" s="349">
        <v>250.35212933397099</v>
      </c>
      <c r="W23" s="349">
        <v>255.18533114971743</v>
      </c>
      <c r="X23" s="349">
        <v>261.6723789546827</v>
      </c>
      <c r="Y23" s="249"/>
      <c r="Z23" s="249"/>
      <c r="AA23" s="249"/>
      <c r="AB23" s="249"/>
      <c r="AC23" s="249"/>
    </row>
    <row r="24" spans="1:29" ht="14.25" x14ac:dyDescent="0.2">
      <c r="A24" s="222"/>
      <c r="B24" s="234" t="s">
        <v>759</v>
      </c>
      <c r="C24" s="245" t="s">
        <v>942</v>
      </c>
      <c r="D24" s="245" t="s">
        <v>942</v>
      </c>
      <c r="E24" s="245" t="s">
        <v>942</v>
      </c>
      <c r="F24" s="245" t="s">
        <v>942</v>
      </c>
      <c r="G24" s="245" t="s">
        <v>942</v>
      </c>
      <c r="H24" s="245" t="s">
        <v>942</v>
      </c>
      <c r="I24" s="245" t="s">
        <v>942</v>
      </c>
      <c r="J24" s="245" t="s">
        <v>942</v>
      </c>
      <c r="K24" s="245" t="s">
        <v>942</v>
      </c>
      <c r="L24" s="245" t="s">
        <v>942</v>
      </c>
      <c r="M24" s="245" t="s">
        <v>942</v>
      </c>
      <c r="N24" s="245" t="s">
        <v>942</v>
      </c>
      <c r="O24" s="245" t="s">
        <v>942</v>
      </c>
      <c r="P24" s="245" t="s">
        <v>942</v>
      </c>
      <c r="Q24" s="245" t="s">
        <v>942</v>
      </c>
      <c r="R24" s="245" t="s">
        <v>942</v>
      </c>
      <c r="S24" s="245" t="s">
        <v>942</v>
      </c>
      <c r="T24" s="245" t="s">
        <v>942</v>
      </c>
      <c r="U24" s="245" t="s">
        <v>942</v>
      </c>
      <c r="V24" s="245" t="s">
        <v>942</v>
      </c>
      <c r="W24" s="245" t="s">
        <v>942</v>
      </c>
      <c r="X24" s="245" t="s">
        <v>942</v>
      </c>
      <c r="Y24" s="250"/>
      <c r="Z24" s="250"/>
      <c r="AA24" s="250"/>
      <c r="AB24" s="250"/>
      <c r="AC24" s="250"/>
    </row>
    <row r="25" spans="1:29" x14ac:dyDescent="0.2">
      <c r="A25" s="222"/>
      <c r="B25" s="235" t="s">
        <v>359</v>
      </c>
      <c r="C25" s="245">
        <v>40.415852020211695</v>
      </c>
      <c r="D25" s="245">
        <v>46.609483170313894</v>
      </c>
      <c r="E25" s="245">
        <v>40.123709639890322</v>
      </c>
      <c r="F25" s="245">
        <v>51.715536118946225</v>
      </c>
      <c r="G25" s="245">
        <v>63.565725606614954</v>
      </c>
      <c r="H25" s="245">
        <v>56.939888598837143</v>
      </c>
      <c r="I25" s="245">
        <v>58.64326593908509</v>
      </c>
      <c r="J25" s="245">
        <v>57.736891741844275</v>
      </c>
      <c r="K25" s="245">
        <v>67.219118137040795</v>
      </c>
      <c r="L25" s="245">
        <v>64.189114803800123</v>
      </c>
      <c r="M25" s="245">
        <v>73.805888667358161</v>
      </c>
      <c r="N25" s="245">
        <v>59.746404985927192</v>
      </c>
      <c r="O25" s="245">
        <v>65.592464051241748</v>
      </c>
      <c r="P25" s="245">
        <v>68.463371486682718</v>
      </c>
      <c r="Q25" s="245">
        <v>61.198258871525589</v>
      </c>
      <c r="R25" s="245">
        <v>60.099930155509981</v>
      </c>
      <c r="S25" s="245">
        <v>67.373768801109875</v>
      </c>
      <c r="T25" s="245">
        <v>60.903114329355304</v>
      </c>
      <c r="U25" s="245">
        <v>63.541477203369148</v>
      </c>
      <c r="V25" s="245">
        <v>59.483991412761718</v>
      </c>
      <c r="W25" s="245">
        <v>54.825515889275934</v>
      </c>
      <c r="X25" s="245">
        <v>60.06382922380817</v>
      </c>
      <c r="Y25" s="238"/>
      <c r="Z25" s="238"/>
      <c r="AA25" s="238"/>
      <c r="AB25" s="238"/>
      <c r="AC25" s="238"/>
    </row>
    <row r="26" spans="1:29" x14ac:dyDescent="0.2">
      <c r="A26" s="236"/>
      <c r="B26" s="237" t="s">
        <v>360</v>
      </c>
      <c r="C26" s="252">
        <v>-4.1060509105846146</v>
      </c>
      <c r="D26" s="252">
        <v>-3.9971590541707744</v>
      </c>
      <c r="E26" s="252">
        <v>-3.9311474440034293</v>
      </c>
      <c r="F26" s="252">
        <v>-4.2126958465061684</v>
      </c>
      <c r="G26" s="252">
        <v>-4.4819009162855412</v>
      </c>
      <c r="H26" s="252">
        <v>-4.654947769631157</v>
      </c>
      <c r="I26" s="252">
        <v>-4.6346415282023514</v>
      </c>
      <c r="J26" s="252">
        <v>-4.700296344332509</v>
      </c>
      <c r="K26" s="252">
        <v>-4.7837050829860601</v>
      </c>
      <c r="L26" s="252">
        <v>-4.88365615987093</v>
      </c>
      <c r="M26" s="252">
        <v>-4.9640511769043094</v>
      </c>
      <c r="N26" s="252">
        <v>-4.4980521764762047</v>
      </c>
      <c r="O26" s="252">
        <v>-5.1556281951277283</v>
      </c>
      <c r="P26" s="252">
        <v>-6.3441842971876969</v>
      </c>
      <c r="Q26" s="252">
        <v>-6.5383411654794417</v>
      </c>
      <c r="R26" s="252">
        <v>-7.1782985246922362</v>
      </c>
      <c r="S26" s="252">
        <v>-8.178496455424666</v>
      </c>
      <c r="T26" s="252">
        <v>-8.9505814748897983</v>
      </c>
      <c r="U26" s="252">
        <v>-9.1294336318969727</v>
      </c>
      <c r="V26" s="252">
        <v>-9.511410739896375</v>
      </c>
      <c r="W26" s="252">
        <v>-9.5891146321086698</v>
      </c>
      <c r="X26" s="252">
        <v>-10.973586131212203</v>
      </c>
      <c r="Y26" s="238"/>
      <c r="Z26" s="238"/>
      <c r="AA26" s="238"/>
      <c r="AB26" s="238"/>
      <c r="AC26" s="238"/>
    </row>
    <row r="27" spans="1:29" s="130" customFormat="1" x14ac:dyDescent="0.2">
      <c r="A27" s="299"/>
      <c r="B27" s="300" t="s">
        <v>476</v>
      </c>
      <c r="C27" s="248">
        <v>36.309801109627081</v>
      </c>
      <c r="D27" s="248">
        <v>42.612324116143121</v>
      </c>
      <c r="E27" s="248">
        <v>36.192562195886893</v>
      </c>
      <c r="F27" s="248">
        <v>47.502840272440054</v>
      </c>
      <c r="G27" s="248">
        <v>59.083824690329415</v>
      </c>
      <c r="H27" s="248">
        <v>52.284940829205986</v>
      </c>
      <c r="I27" s="248">
        <v>54.008624410882739</v>
      </c>
      <c r="J27" s="248">
        <v>53.036595397511768</v>
      </c>
      <c r="K27" s="248">
        <v>62.435413054054735</v>
      </c>
      <c r="L27" s="248">
        <v>59.305458643929192</v>
      </c>
      <c r="M27" s="248">
        <v>68.841837490453855</v>
      </c>
      <c r="N27" s="248">
        <v>55.248352809450985</v>
      </c>
      <c r="O27" s="248">
        <v>60.436835856114023</v>
      </c>
      <c r="P27" s="248">
        <v>62.119187189495022</v>
      </c>
      <c r="Q27" s="248">
        <v>54.659917706046144</v>
      </c>
      <c r="R27" s="248">
        <v>52.921631630817743</v>
      </c>
      <c r="S27" s="248">
        <v>59.195272345685211</v>
      </c>
      <c r="T27" s="248">
        <v>51.952532854465503</v>
      </c>
      <c r="U27" s="248">
        <v>54.412043571472175</v>
      </c>
      <c r="V27" s="248">
        <v>49.972580672865341</v>
      </c>
      <c r="W27" s="248">
        <v>45.236401257167266</v>
      </c>
      <c r="X27" s="248">
        <v>49.090243092595969</v>
      </c>
      <c r="Y27" s="301"/>
      <c r="Z27" s="301"/>
      <c r="AA27" s="301"/>
      <c r="AB27" s="301"/>
      <c r="AC27" s="301"/>
    </row>
    <row r="28" spans="1:29" s="196" customFormat="1" ht="16.5" customHeight="1" x14ac:dyDescent="0.2">
      <c r="A28" s="230"/>
      <c r="B28" s="66" t="s">
        <v>760</v>
      </c>
      <c r="C28" s="350">
        <v>221.54906840383828</v>
      </c>
      <c r="D28" s="350">
        <v>234.02700775539338</v>
      </c>
      <c r="E28" s="350">
        <v>231.83892805259853</v>
      </c>
      <c r="F28" s="350">
        <v>246.13231944648041</v>
      </c>
      <c r="G28" s="350">
        <v>269.3647056220106</v>
      </c>
      <c r="H28" s="350">
        <v>267.30075523297029</v>
      </c>
      <c r="I28" s="350">
        <v>265.25111398160828</v>
      </c>
      <c r="J28" s="350">
        <v>266.23397710077762</v>
      </c>
      <c r="K28" s="350">
        <v>282.6958628163369</v>
      </c>
      <c r="L28" s="350">
        <v>279.62413819023357</v>
      </c>
      <c r="M28" s="350">
        <v>294.4420569364716</v>
      </c>
      <c r="N28" s="350">
        <v>263.27314543403236</v>
      </c>
      <c r="O28" s="350">
        <v>273.17145477044102</v>
      </c>
      <c r="P28" s="350">
        <v>280.98103710388261</v>
      </c>
      <c r="Q28" s="350">
        <v>272.41044200431935</v>
      </c>
      <c r="R28" s="350">
        <v>261.18026482187594</v>
      </c>
      <c r="S28" s="350">
        <v>279.71549683131371</v>
      </c>
      <c r="T28" s="350">
        <v>278.57982963219155</v>
      </c>
      <c r="U28" s="350">
        <v>302.51212215423584</v>
      </c>
      <c r="V28" s="350">
        <v>300.32471000683637</v>
      </c>
      <c r="W28" s="350">
        <v>300.4217324068847</v>
      </c>
      <c r="X28" s="350">
        <v>310.76262204727868</v>
      </c>
      <c r="Y28" s="249"/>
      <c r="Z28" s="249"/>
      <c r="AA28" s="249"/>
      <c r="AB28" s="249"/>
      <c r="AC28" s="249"/>
    </row>
    <row r="29" spans="1:29" s="46" customFormat="1" ht="16.5" customHeight="1" x14ac:dyDescent="0.2">
      <c r="A29" s="239"/>
      <c r="B29" s="240" t="s">
        <v>365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38"/>
      <c r="Z29" s="238"/>
      <c r="AA29" s="238"/>
      <c r="AB29" s="238"/>
      <c r="AC29" s="238"/>
    </row>
    <row r="30" spans="1:29" x14ac:dyDescent="0.2">
      <c r="A30" s="222"/>
      <c r="B30" s="235" t="s">
        <v>366</v>
      </c>
      <c r="C30" s="241"/>
      <c r="D30" s="241">
        <f t="shared" ref="D30" si="0">D16/C16-1</f>
        <v>-8.1939334489220528E-3</v>
      </c>
      <c r="E30" s="241">
        <f t="shared" ref="E30" si="1">E16/D16-1</f>
        <v>-1.2551663682353387E-2</v>
      </c>
      <c r="F30" s="241">
        <f t="shared" ref="F30" si="2">F16/E16-1</f>
        <v>1.3541027549423212E-2</v>
      </c>
      <c r="G30" s="241">
        <f t="shared" ref="G30" si="3">G16/F16-1</f>
        <v>6.8260931068532038E-2</v>
      </c>
      <c r="H30" s="241">
        <f t="shared" ref="H30" si="4">H16/G16-1</f>
        <v>3.7414561948029723E-2</v>
      </c>
      <c r="I30" s="241">
        <f t="shared" ref="I30" si="5">I16/H16-1</f>
        <v>-1.6158536776128218E-2</v>
      </c>
      <c r="J30" s="241">
        <f t="shared" ref="J30" si="6">J16/I16-1</f>
        <v>9.4925921403423708E-3</v>
      </c>
      <c r="K30" s="241">
        <f t="shared" ref="K30" si="7">K16/J16-1</f>
        <v>2.2847998905605849E-2</v>
      </c>
      <c r="L30" s="241">
        <f t="shared" ref="L30" si="8">L16/K16-1</f>
        <v>6.6812799042115234E-3</v>
      </c>
      <c r="M30" s="241">
        <f t="shared" ref="M30" si="9">M16/L16-1</f>
        <v>2.7691181106918261E-2</v>
      </c>
      <c r="N30" s="241">
        <f t="shared" ref="N30" si="10">N16/M16-1</f>
        <v>-6.7530491499887102E-2</v>
      </c>
      <c r="O30" s="241">
        <f t="shared" ref="O30" si="11">O16/N16-1</f>
        <v>1.4438000192634304E-2</v>
      </c>
      <c r="P30" s="241">
        <f t="shared" ref="P30" si="12">P16/O16-1</f>
        <v>7.5553914374400177E-2</v>
      </c>
      <c r="Q30" s="241">
        <f t="shared" ref="Q30" si="13">Q16/P16-1</f>
        <v>-7.5615343325708961E-3</v>
      </c>
      <c r="R30" s="241">
        <f t="shared" ref="R30" si="14">R16/Q16-1</f>
        <v>-2.3703722047622722E-2</v>
      </c>
      <c r="S30" s="241">
        <f t="shared" ref="S30" si="15">S16/R16-1</f>
        <v>3.7176662590923337E-2</v>
      </c>
      <c r="T30" s="241">
        <f t="shared" ref="T30" si="16">T16/S16-1</f>
        <v>-9.3997207152133333E-3</v>
      </c>
      <c r="U30" s="241">
        <f t="shared" ref="U30" si="17">U16/T16-1</f>
        <v>1.5912938262270249E-2</v>
      </c>
      <c r="V30" s="241">
        <f t="shared" ref="V30" si="18">V16/U16-1</f>
        <v>1.3066707907912534E-2</v>
      </c>
      <c r="W30" s="241">
        <f t="shared" ref="W30" si="19">W16/V16-1</f>
        <v>4.0566249953798206E-2</v>
      </c>
      <c r="X30" s="241">
        <f t="shared" ref="X30" si="20">X16/W16-1</f>
        <v>3.6247584034132307E-2</v>
      </c>
      <c r="Y30" s="251"/>
      <c r="Z30" s="251"/>
      <c r="AA30" s="251"/>
      <c r="AB30" s="251"/>
      <c r="AC30" s="251"/>
    </row>
    <row r="31" spans="1:29" x14ac:dyDescent="0.2">
      <c r="A31" s="222"/>
      <c r="B31" s="235" t="s">
        <v>1087</v>
      </c>
      <c r="C31" s="241"/>
      <c r="D31" s="241">
        <f t="shared" ref="D31" si="21">D18/C18-1</f>
        <v>-8.0551838519726804E-4</v>
      </c>
      <c r="E31" s="241">
        <f t="shared" ref="E31" si="22">E18/D18-1</f>
        <v>4.4399410107742732E-4</v>
      </c>
      <c r="F31" s="241">
        <f t="shared" ref="F31" si="23">F18/E18-1</f>
        <v>6.6717572850427675E-3</v>
      </c>
      <c r="G31" s="241">
        <f t="shared" ref="G31" si="24">G18/F18-1</f>
        <v>6.7782760023535227E-2</v>
      </c>
      <c r="H31" s="241">
        <f t="shared" ref="H31" si="25">H18/G18-1</f>
        <v>5.2939665723209295E-2</v>
      </c>
      <c r="I31" s="241">
        <f t="shared" ref="I31" si="26">I18/H18-1</f>
        <v>-2.3393703375323871E-2</v>
      </c>
      <c r="J31" s="241">
        <f t="shared" ref="J31" si="27">J18/I18-1</f>
        <v>3.4134736123356824E-3</v>
      </c>
      <c r="K31" s="241">
        <f t="shared" ref="K31" si="28">K18/J18-1</f>
        <v>2.5490595833007612E-2</v>
      </c>
      <c r="L31" s="241">
        <f t="shared" ref="L31" si="29">L18/K18-1</f>
        <v>1.8903921036247162E-2</v>
      </c>
      <c r="M31" s="241">
        <f t="shared" ref="M31" si="30">M18/L18-1</f>
        <v>2.5319445895099157E-2</v>
      </c>
      <c r="N31" s="241">
        <f t="shared" ref="N31" si="31">N18/M18-1</f>
        <v>-5.7308139422280524E-2</v>
      </c>
      <c r="O31" s="241">
        <f t="shared" ref="O31" si="32">O18/N18-1</f>
        <v>1.6407708655371112E-2</v>
      </c>
      <c r="P31" s="241">
        <f t="shared" ref="P31" si="33">P18/O18-1</f>
        <v>4.902140169442526E-2</v>
      </c>
      <c r="Q31" s="241">
        <f t="shared" ref="Q31" si="34">Q18/P18-1</f>
        <v>1.0464049828694977E-2</v>
      </c>
      <c r="R31" s="241">
        <f t="shared" ref="R31" si="35">R18/Q18-1</f>
        <v>1.2724800585712792E-3</v>
      </c>
      <c r="S31" s="241">
        <f t="shared" ref="S31" si="36">S18/R18-1</f>
        <v>2.6212385544883032E-2</v>
      </c>
      <c r="T31" s="241">
        <f t="shared" ref="T31" si="37">T18/S18-1</f>
        <v>-2.0494224922695592E-2</v>
      </c>
      <c r="U31" s="241">
        <f t="shared" ref="U31" si="38">U18/T18-1</f>
        <v>2.9025251420086162E-2</v>
      </c>
      <c r="V31" s="241">
        <f t="shared" ref="V31" si="39">V18/U18-1</f>
        <v>3.9419416750440917E-2</v>
      </c>
      <c r="W31" s="241">
        <f t="shared" ref="W31" si="40">W18/V18-1</f>
        <v>4.5897649445328259E-2</v>
      </c>
      <c r="X31" s="241">
        <f t="shared" ref="X31" si="41">X18/W18-1</f>
        <v>2.8079416439600768E-2</v>
      </c>
      <c r="Y31" s="251"/>
      <c r="Z31" s="251"/>
      <c r="AA31" s="251"/>
      <c r="AB31" s="251"/>
      <c r="AC31" s="251"/>
    </row>
    <row r="32" spans="1:29" x14ac:dyDescent="0.2">
      <c r="A32" s="222"/>
      <c r="B32" s="235" t="s">
        <v>367</v>
      </c>
      <c r="C32" s="241"/>
      <c r="D32" s="241">
        <f t="shared" ref="D32" si="42">D23/C23-1</f>
        <v>3.3337512263157398E-2</v>
      </c>
      <c r="E32" s="241">
        <f t="shared" ref="E32" si="43">E23/D23-1</f>
        <v>2.2107406480041281E-2</v>
      </c>
      <c r="F32" s="241">
        <f t="shared" ref="F32" si="44">F23/E23-1</f>
        <v>1.5247476252707282E-2</v>
      </c>
      <c r="G32" s="241">
        <f t="shared" ref="G32" si="45">G23/F23-1</f>
        <v>5.865897552614463E-2</v>
      </c>
      <c r="H32" s="241">
        <f t="shared" ref="H32" si="46">H23/G23-1</f>
        <v>2.2517184877218765E-2</v>
      </c>
      <c r="I32" s="241">
        <f t="shared" ref="I32" si="47">I23/H23-1</f>
        <v>-1.754905723331146E-2</v>
      </c>
      <c r="J32" s="241">
        <f t="shared" ref="J32" si="48">J23/I23-1</f>
        <v>9.254256264981997E-3</v>
      </c>
      <c r="K32" s="241">
        <f t="shared" ref="K32" si="49">K23/J23-1</f>
        <v>3.3129243908102346E-2</v>
      </c>
      <c r="L32" s="241">
        <f t="shared" ref="L32" si="50">L23/K23-1</f>
        <v>2.643678612528344E-4</v>
      </c>
      <c r="M32" s="241">
        <f t="shared" ref="M32" si="51">M23/L23-1</f>
        <v>2.3972274664088689E-2</v>
      </c>
      <c r="N32" s="241">
        <f t="shared" ref="N32" si="52">N23/M23-1</f>
        <v>-7.7905184953252493E-2</v>
      </c>
      <c r="O32" s="241">
        <f t="shared" ref="O32" si="53">O23/N23-1</f>
        <v>2.2640696958873274E-2</v>
      </c>
      <c r="P32" s="241">
        <f t="shared" ref="P32" si="54">P23/O23-1</f>
        <v>2.8802228012207998E-2</v>
      </c>
      <c r="Q32" s="241">
        <f t="shared" ref="Q32" si="55">Q23/P23-1</f>
        <v>-5.0777493498714854E-3</v>
      </c>
      <c r="R32" s="241">
        <f t="shared" ref="R32" si="56">R23/Q23-1</f>
        <v>-4.3590669357989831E-2</v>
      </c>
      <c r="S32" s="241">
        <f t="shared" ref="S32" si="57">S23/R23-1</f>
        <v>5.8876749101303583E-2</v>
      </c>
      <c r="T32" s="241">
        <f t="shared" ref="T32" si="58">T23/S23-1</f>
        <v>2.7693932864173876E-2</v>
      </c>
      <c r="U32" s="241">
        <f t="shared" ref="U32" si="59">U23/T23-1</f>
        <v>9.4749317978662928E-2</v>
      </c>
      <c r="V32" s="241">
        <f t="shared" ref="V32" si="60">V23/U23-1</f>
        <v>9.0771867710475185E-3</v>
      </c>
      <c r="W32" s="241">
        <f t="shared" ref="W32" si="61">W23/V23-1</f>
        <v>1.9305614969621132E-2</v>
      </c>
      <c r="X32" s="241">
        <f t="shared" ref="X32" si="62">X23/W23-1</f>
        <v>2.5420927510756197E-2</v>
      </c>
      <c r="Y32" s="251"/>
      <c r="Z32" s="251"/>
      <c r="AA32" s="251"/>
      <c r="AB32" s="251"/>
      <c r="AC32" s="251"/>
    </row>
    <row r="33" spans="1:39" x14ac:dyDescent="0.2">
      <c r="A33" s="230"/>
      <c r="B33" s="242" t="s">
        <v>368</v>
      </c>
      <c r="C33" s="243"/>
      <c r="D33" s="243">
        <f t="shared" ref="D33" si="63">D28/C28-1</f>
        <v>5.6321335230398617E-2</v>
      </c>
      <c r="E33" s="243">
        <f t="shared" ref="E33" si="64">E28/D28-1</f>
        <v>-9.349688840536885E-3</v>
      </c>
      <c r="F33" s="243">
        <f t="shared" ref="F33" si="65">F28/E28-1</f>
        <v>6.1652249317849961E-2</v>
      </c>
      <c r="G33" s="243">
        <f t="shared" ref="G33" si="66">G28/F28-1</f>
        <v>9.4389823440403253E-2</v>
      </c>
      <c r="H33" s="243">
        <f t="shared" ref="H33" si="67">H28/G28-1</f>
        <v>-7.6622896243006E-3</v>
      </c>
      <c r="I33" s="243">
        <f t="shared" ref="I33" si="68">I28/H28-1</f>
        <v>-7.667921662157684E-3</v>
      </c>
      <c r="J33" s="243">
        <f t="shared" ref="J33" si="69">J28/I28-1</f>
        <v>3.7054061881809375E-3</v>
      </c>
      <c r="K33" s="243">
        <f t="shared" ref="K33" si="70">K28/J28-1</f>
        <v>6.183239981171873E-2</v>
      </c>
      <c r="L33" s="243">
        <f t="shared" ref="L33" si="71">L28/K28-1</f>
        <v>-1.0865828015668488E-2</v>
      </c>
      <c r="M33" s="243">
        <f t="shared" ref="M33" si="72">M28/L28-1</f>
        <v>5.2992273278486213E-2</v>
      </c>
      <c r="N33" s="243">
        <f t="shared" ref="N33" si="73">N28/M28-1</f>
        <v>-0.10585753892204397</v>
      </c>
      <c r="O33" s="243">
        <f t="shared" ref="O33" si="74">O28/N28-1</f>
        <v>3.7597109724542221E-2</v>
      </c>
      <c r="P33" s="243">
        <f t="shared" ref="P33" si="75">P28/O28-1</f>
        <v>2.8588573941608741E-2</v>
      </c>
      <c r="Q33" s="243">
        <f t="shared" ref="Q33" si="76">Q28/P28-1</f>
        <v>-3.0502396844647506E-2</v>
      </c>
      <c r="R33" s="243">
        <f t="shared" ref="R33" si="77">R28/Q28-1</f>
        <v>-4.1225208181503326E-2</v>
      </c>
      <c r="S33" s="243">
        <f t="shared" ref="S33" si="78">S28/R28-1</f>
        <v>7.0967199692820282E-2</v>
      </c>
      <c r="T33" s="243">
        <f t="shared" ref="T33" si="79">T28/S28-1</f>
        <v>-4.060079659465754E-3</v>
      </c>
      <c r="U33" s="243">
        <f t="shared" ref="U33" si="80">U28/T28-1</f>
        <v>8.5908202879017015E-2</v>
      </c>
      <c r="V33" s="243">
        <f t="shared" ref="V33" si="81">V28/U28-1</f>
        <v>-7.2308247743018139E-3</v>
      </c>
      <c r="W33" s="243">
        <f t="shared" ref="W33" si="82">W28/V28-1</f>
        <v>3.2305833258305938E-4</v>
      </c>
      <c r="X33" s="243">
        <f t="shared" ref="X33" si="83">X28/W28-1</f>
        <v>3.4421243621578279E-2</v>
      </c>
      <c r="Y33" s="251"/>
      <c r="Z33" s="251"/>
      <c r="AA33" s="251"/>
      <c r="AB33" s="251"/>
      <c r="AC33" s="251"/>
    </row>
    <row r="34" spans="1:39" s="196" customFormat="1" ht="16.5" customHeight="1" x14ac:dyDescent="0.2">
      <c r="A34" s="222"/>
      <c r="B34" s="64" t="s">
        <v>761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49"/>
      <c r="Z34" s="249"/>
      <c r="AA34" s="249"/>
      <c r="AB34" s="249"/>
      <c r="AC34" s="249"/>
    </row>
    <row r="35" spans="1:39" s="50" customFormat="1" ht="16.5" customHeight="1" x14ac:dyDescent="0.2">
      <c r="A35" s="222"/>
      <c r="B35" s="235" t="s">
        <v>0</v>
      </c>
      <c r="C35" s="229">
        <v>49286.22265625</v>
      </c>
      <c r="D35" s="229">
        <v>50028.078125</v>
      </c>
      <c r="E35" s="229">
        <v>50840</v>
      </c>
      <c r="F35" s="229">
        <v>51231.33203125</v>
      </c>
      <c r="G35" s="229">
        <v>50539.66796875</v>
      </c>
      <c r="H35" s="229">
        <v>49714</v>
      </c>
      <c r="I35" s="229">
        <v>49995.3359375</v>
      </c>
      <c r="J35" s="229">
        <v>50460.66796875</v>
      </c>
      <c r="K35" s="229">
        <v>51186.00390625</v>
      </c>
      <c r="L35" s="229">
        <v>51479.3359375</v>
      </c>
      <c r="M35" s="229">
        <v>51796.671875</v>
      </c>
      <c r="N35" s="229">
        <v>52476.40234375</v>
      </c>
      <c r="O35" s="229">
        <v>52278.359375</v>
      </c>
      <c r="P35" s="229">
        <v>52920.5078125</v>
      </c>
      <c r="Q35" s="229">
        <v>53158</v>
      </c>
      <c r="R35" s="229">
        <v>53355.50390625</v>
      </c>
      <c r="S35" s="229">
        <v>53553.7421875</v>
      </c>
      <c r="T35" s="229">
        <v>53752.71875</v>
      </c>
      <c r="U35" s="229">
        <v>53952.43359375</v>
      </c>
      <c r="V35" s="229">
        <v>54152.890625</v>
      </c>
      <c r="W35" s="229">
        <v>54354.08984375</v>
      </c>
      <c r="X35" s="229">
        <v>54556.0390625</v>
      </c>
      <c r="Y35" s="238"/>
      <c r="Z35" s="238"/>
      <c r="AA35" s="238"/>
      <c r="AB35" s="238"/>
    </row>
    <row r="36" spans="1:39" s="50" customFormat="1" ht="16.5" customHeight="1" x14ac:dyDescent="0.2">
      <c r="A36" s="260"/>
      <c r="B36" s="261" t="s">
        <v>383</v>
      </c>
      <c r="C36" s="229">
        <f t="shared" ref="C36" si="84">C4/C$35*1000000</f>
        <v>2246.1771937069921</v>
      </c>
      <c r="D36" s="229">
        <f t="shared" ref="D36:X36" si="85">D4/D$35*1000000</f>
        <v>2244.3280484365496</v>
      </c>
      <c r="E36" s="229">
        <f t="shared" si="85"/>
        <v>2248.7464802739755</v>
      </c>
      <c r="F36" s="229">
        <f t="shared" si="85"/>
        <v>2251.5029662386169</v>
      </c>
      <c r="G36" s="229">
        <f t="shared" si="85"/>
        <v>2430.2503006127999</v>
      </c>
      <c r="H36" s="229">
        <f t="shared" si="85"/>
        <v>2649.9216509646112</v>
      </c>
      <c r="I36" s="229">
        <f t="shared" si="85"/>
        <v>2628.2145234875816</v>
      </c>
      <c r="J36" s="229">
        <f t="shared" si="85"/>
        <v>2651.6962884768468</v>
      </c>
      <c r="K36" s="229">
        <f t="shared" si="85"/>
        <v>2772.6820817870362</v>
      </c>
      <c r="L36" s="229">
        <f t="shared" si="85"/>
        <v>2825.8737838339262</v>
      </c>
      <c r="M36" s="229">
        <f t="shared" si="85"/>
        <v>2970.9366012408191</v>
      </c>
      <c r="N36" s="229">
        <f t="shared" si="85"/>
        <v>2918.1841052961381</v>
      </c>
      <c r="O36" s="229">
        <f t="shared" si="85"/>
        <v>2903.1624091402241</v>
      </c>
      <c r="P36" s="229">
        <f t="shared" si="85"/>
        <v>3064.3079703860076</v>
      </c>
      <c r="Q36" s="229">
        <f t="shared" si="85"/>
        <v>3279.5078262230932</v>
      </c>
      <c r="R36" s="229">
        <f t="shared" si="85"/>
        <v>3427.4783061677458</v>
      </c>
      <c r="S36" s="229">
        <f t="shared" si="85"/>
        <v>3505.0294446298763</v>
      </c>
      <c r="T36" s="229">
        <f t="shared" si="85"/>
        <v>3435.9099073731445</v>
      </c>
      <c r="U36" s="229">
        <f t="shared" si="85"/>
        <v>3421.5254500618785</v>
      </c>
      <c r="V36" s="229">
        <f t="shared" si="85"/>
        <v>3703.5578812772574</v>
      </c>
      <c r="W36" s="229">
        <f t="shared" si="85"/>
        <v>3916.5595051566884</v>
      </c>
      <c r="X36" s="229">
        <f t="shared" si="85"/>
        <v>4055.975431941898</v>
      </c>
      <c r="Y36" s="238"/>
      <c r="Z36" s="238"/>
      <c r="AA36" s="238"/>
      <c r="AB36" s="238"/>
    </row>
    <row r="37" spans="1:39" x14ac:dyDescent="0.2">
      <c r="A37" s="222"/>
      <c r="B37" s="233" t="s">
        <v>384</v>
      </c>
      <c r="C37" s="229">
        <f t="shared" ref="C37" si="86">C9/C$35*1000000</f>
        <v>2772.3980085920707</v>
      </c>
      <c r="D37" s="229">
        <f t="shared" ref="D37:X37" si="87">D9/D$35*1000000</f>
        <v>2863.4660853208466</v>
      </c>
      <c r="E37" s="229">
        <f t="shared" si="87"/>
        <v>2936.7665434146284</v>
      </c>
      <c r="F37" s="229">
        <f t="shared" si="87"/>
        <v>2959.4790791530504</v>
      </c>
      <c r="G37" s="229">
        <f t="shared" si="87"/>
        <v>3168.1360445193404</v>
      </c>
      <c r="H37" s="229">
        <f t="shared" si="87"/>
        <v>3370.2470514153456</v>
      </c>
      <c r="I37" s="229">
        <f t="shared" si="87"/>
        <v>3356.4557488067635</v>
      </c>
      <c r="J37" s="229">
        <f t="shared" si="87"/>
        <v>3400.7322882300673</v>
      </c>
      <c r="K37" s="229">
        <f t="shared" si="87"/>
        <v>3591.2398234145485</v>
      </c>
      <c r="L37" s="229">
        <f t="shared" si="87"/>
        <v>3589.827987864755</v>
      </c>
      <c r="M37" s="229">
        <f t="shared" si="87"/>
        <v>3771.2246808254831</v>
      </c>
      <c r="N37" s="229">
        <f t="shared" si="87"/>
        <v>3689.9421636080065</v>
      </c>
      <c r="O37" s="229">
        <f t="shared" si="87"/>
        <v>3662.2398070075042</v>
      </c>
      <c r="P37" s="229">
        <f t="shared" si="87"/>
        <v>3742.4109012909985</v>
      </c>
      <c r="Q37" s="229">
        <f t="shared" si="87"/>
        <v>3974.9400619908124</v>
      </c>
      <c r="R37" s="229">
        <f t="shared" si="87"/>
        <v>3975.7255947109707</v>
      </c>
      <c r="S37" s="229">
        <f t="shared" si="87"/>
        <v>4173.3839491823992</v>
      </c>
      <c r="T37" s="229">
        <f t="shared" si="87"/>
        <v>4280.6021897211813</v>
      </c>
      <c r="U37" s="229">
        <f t="shared" si="87"/>
        <v>4598.496528458807</v>
      </c>
      <c r="V37" s="229">
        <f t="shared" si="87"/>
        <v>4849.1132273694848</v>
      </c>
      <c r="W37" s="229">
        <f t="shared" si="87"/>
        <v>5031.5641821977224</v>
      </c>
      <c r="X37" s="229">
        <f t="shared" si="87"/>
        <v>5180.0885628701662</v>
      </c>
      <c r="Y37" s="238"/>
      <c r="Z37" s="238"/>
      <c r="AA37" s="238"/>
      <c r="AB37" s="238"/>
      <c r="AC37" s="238"/>
    </row>
    <row r="38" spans="1:39" x14ac:dyDescent="0.2">
      <c r="A38" s="236"/>
      <c r="B38" s="262" t="s">
        <v>385</v>
      </c>
      <c r="C38" s="229">
        <f t="shared" ref="C38" si="88">C14/C$35*1000000</f>
        <v>3282.0501857540353</v>
      </c>
      <c r="D38" s="229">
        <f t="shared" ref="D38:X38" si="89">D14/D$35*1000000</f>
        <v>3466.0267796170278</v>
      </c>
      <c r="E38" s="229">
        <f t="shared" si="89"/>
        <v>3456.0741494716763</v>
      </c>
      <c r="F38" s="229">
        <f t="shared" si="89"/>
        <v>3632.7899482271878</v>
      </c>
      <c r="G38" s="229">
        <f t="shared" si="89"/>
        <v>4014.3219458774506</v>
      </c>
      <c r="H38" s="229">
        <f t="shared" si="89"/>
        <v>4157.2991718869735</v>
      </c>
      <c r="I38" s="229">
        <f t="shared" si="89"/>
        <v>4176.0381876484953</v>
      </c>
      <c r="J38" s="229">
        <f t="shared" si="89"/>
        <v>4205.1192066516514</v>
      </c>
      <c r="K38" s="229">
        <f t="shared" si="89"/>
        <v>4568.9051804360579</v>
      </c>
      <c r="L38" s="229">
        <f t="shared" si="89"/>
        <v>4511.4974633966331</v>
      </c>
      <c r="M38" s="229">
        <f t="shared" si="89"/>
        <v>4870.781963229254</v>
      </c>
      <c r="N38" s="229">
        <f t="shared" si="89"/>
        <v>4691.1513927973738</v>
      </c>
      <c r="O38" s="229">
        <f t="shared" si="89"/>
        <v>4691.2648879726894</v>
      </c>
      <c r="P38" s="229">
        <f t="shared" si="89"/>
        <v>4734.3293206640083</v>
      </c>
      <c r="Q38" s="229">
        <f t="shared" si="89"/>
        <v>4937.0503810419132</v>
      </c>
      <c r="R38" s="229">
        <f t="shared" si="89"/>
        <v>4949.6629278533774</v>
      </c>
      <c r="S38" s="229">
        <f t="shared" si="89"/>
        <v>5231.9632359011412</v>
      </c>
      <c r="T38" s="229">
        <f t="shared" si="89"/>
        <v>5209.6650448029204</v>
      </c>
      <c r="U38" s="229">
        <f t="shared" si="89"/>
        <v>5607.0153282071724</v>
      </c>
      <c r="V38" s="229">
        <f t="shared" si="89"/>
        <v>5828.0901644802334</v>
      </c>
      <c r="W38" s="229">
        <f t="shared" si="89"/>
        <v>5957.0090407982052</v>
      </c>
      <c r="X38" s="229">
        <f t="shared" si="89"/>
        <v>6176.9954652564911</v>
      </c>
      <c r="Y38" s="238"/>
      <c r="Z38" s="238"/>
      <c r="AA38" s="238"/>
      <c r="AB38" s="238"/>
      <c r="AC38" s="238"/>
    </row>
    <row r="39" spans="1:39" s="50" customFormat="1" ht="16.5" customHeight="1" x14ac:dyDescent="0.2">
      <c r="A39" s="260"/>
      <c r="B39" s="261" t="s">
        <v>386</v>
      </c>
      <c r="C39" s="229">
        <f t="shared" ref="C39" si="90">C16/C35*1000000</f>
        <v>3148.5740198179114</v>
      </c>
      <c r="D39" s="229">
        <f t="shared" ref="D39:X39" si="91">D16/D35*1000000</f>
        <v>3076.4678666191203</v>
      </c>
      <c r="E39" s="229">
        <f t="shared" si="91"/>
        <v>2989.3381402400605</v>
      </c>
      <c r="F39" s="229">
        <f t="shared" si="91"/>
        <v>3006.6735055398608</v>
      </c>
      <c r="G39" s="229">
        <f t="shared" si="91"/>
        <v>3255.8686763104938</v>
      </c>
      <c r="H39" s="229">
        <f t="shared" si="91"/>
        <v>3433.7833918804627</v>
      </c>
      <c r="I39" s="229">
        <f t="shared" si="91"/>
        <v>3359.2879679557609</v>
      </c>
      <c r="J39" s="229">
        <f t="shared" si="91"/>
        <v>3359.9039824953388</v>
      </c>
      <c r="K39" s="229">
        <f t="shared" si="91"/>
        <v>3387.9714041932084</v>
      </c>
      <c r="L39" s="229">
        <f t="shared" si="91"/>
        <v>3391.173564692599</v>
      </c>
      <c r="M39" s="229">
        <f t="shared" si="91"/>
        <v>3463.7275844709193</v>
      </c>
      <c r="N39" s="229">
        <f t="shared" si="91"/>
        <v>3187.9842717995489</v>
      </c>
      <c r="O39" s="229">
        <f t="shared" si="91"/>
        <v>3246.2636042152662</v>
      </c>
      <c r="P39" s="229">
        <f t="shared" si="91"/>
        <v>3449.1645575985503</v>
      </c>
      <c r="Q39" s="229">
        <f t="shared" si="91"/>
        <v>3407.7903873571772</v>
      </c>
      <c r="R39" s="229">
        <f t="shared" si="91"/>
        <v>3314.6976017806273</v>
      </c>
      <c r="S39" s="229">
        <f t="shared" si="91"/>
        <v>3425.2009248631525</v>
      </c>
      <c r="T39" s="229">
        <f t="shared" si="91"/>
        <v>3380.4450983983661</v>
      </c>
      <c r="U39" s="229">
        <f t="shared" si="91"/>
        <v>3421.5254500618785</v>
      </c>
      <c r="V39" s="229">
        <f t="shared" si="91"/>
        <v>3453.4026134230776</v>
      </c>
      <c r="W39" s="229">
        <f t="shared" si="91"/>
        <v>3580.1923887289418</v>
      </c>
      <c r="X39" s="229">
        <f t="shared" si="91"/>
        <v>3696.232592350927</v>
      </c>
      <c r="Y39" s="238"/>
      <c r="Z39" s="238"/>
      <c r="AA39" s="238"/>
      <c r="AB39" s="238"/>
    </row>
    <row r="40" spans="1:39" x14ac:dyDescent="0.2">
      <c r="A40" s="222"/>
      <c r="B40" s="233" t="s">
        <v>387</v>
      </c>
      <c r="C40" s="229">
        <f t="shared" ref="C40" si="92">C18/C35*1000000</f>
        <v>2997.7758001917932</v>
      </c>
      <c r="D40" s="229">
        <f t="shared" ref="D40:X40" si="93">D18/D35*1000000</f>
        <v>2950.9434805851915</v>
      </c>
      <c r="E40" s="229">
        <f t="shared" si="93"/>
        <v>2905.1057799385617</v>
      </c>
      <c r="F40" s="229">
        <f t="shared" si="93"/>
        <v>2902.1491537422353</v>
      </c>
      <c r="G40" s="229">
        <f t="shared" si="93"/>
        <v>3141.274558771654</v>
      </c>
      <c r="H40" s="229">
        <f t="shared" si="93"/>
        <v>3362.5059373761137</v>
      </c>
      <c r="I40" s="229">
        <f t="shared" si="93"/>
        <v>3265.3654778794248</v>
      </c>
      <c r="J40" s="229">
        <f t="shared" si="93"/>
        <v>3246.2967807849409</v>
      </c>
      <c r="K40" s="229">
        <f t="shared" si="93"/>
        <v>3281.8722583424287</v>
      </c>
      <c r="L40" s="229">
        <f t="shared" si="93"/>
        <v>3324.8587186106329</v>
      </c>
      <c r="M40" s="229">
        <f t="shared" si="93"/>
        <v>3388.156562669164</v>
      </c>
      <c r="N40" s="229">
        <f t="shared" si="93"/>
        <v>3152.6156715356547</v>
      </c>
      <c r="O40" s="229">
        <f t="shared" si="93"/>
        <v>3216.4816906076335</v>
      </c>
      <c r="P40" s="229">
        <f t="shared" si="93"/>
        <v>3333.2153957618452</v>
      </c>
      <c r="Q40" s="229">
        <f t="shared" si="93"/>
        <v>3353.0468073494621</v>
      </c>
      <c r="R40" s="229">
        <f t="shared" si="93"/>
        <v>3344.8858612676745</v>
      </c>
      <c r="S40" s="229">
        <f t="shared" si="93"/>
        <v>3419.8570824535209</v>
      </c>
      <c r="T40" s="229">
        <f t="shared" si="93"/>
        <v>3337.3699117770147</v>
      </c>
      <c r="U40" s="229">
        <f t="shared" si="93"/>
        <v>3421.5254500618785</v>
      </c>
      <c r="V40" s="229">
        <f t="shared" si="93"/>
        <v>3543.2353094115806</v>
      </c>
      <c r="W40" s="229">
        <f t="shared" si="93"/>
        <v>3692.1437201582899</v>
      </c>
      <c r="X40" s="229">
        <f t="shared" si="93"/>
        <v>3781.7660461905075</v>
      </c>
      <c r="Y40" s="238"/>
      <c r="Z40" s="238"/>
      <c r="AA40" s="238"/>
      <c r="AB40" s="238"/>
      <c r="AC40" s="238"/>
    </row>
    <row r="41" spans="1:39" x14ac:dyDescent="0.2">
      <c r="A41" s="222"/>
      <c r="B41" s="233" t="s">
        <v>388</v>
      </c>
      <c r="C41" s="229">
        <f t="shared" ref="C41" si="94">C23/C35*1000000</f>
        <v>3758.4391197145428</v>
      </c>
      <c r="D41" s="229">
        <f t="shared" ref="D41:X41" si="95">D23/D35*1000000</f>
        <v>3826.1450532035656</v>
      </c>
      <c r="E41" s="229">
        <f t="shared" si="95"/>
        <v>3848.2762757024325</v>
      </c>
      <c r="F41" s="229">
        <f t="shared" si="95"/>
        <v>3877.1094035361148</v>
      </c>
      <c r="G41" s="229">
        <f t="shared" si="95"/>
        <v>4160.7095848295521</v>
      </c>
      <c r="H41" s="229">
        <f t="shared" si="95"/>
        <v>4325.0556061424204</v>
      </c>
      <c r="I41" s="229">
        <f t="shared" si="95"/>
        <v>4225.2439274496192</v>
      </c>
      <c r="J41" s="229">
        <f t="shared" si="95"/>
        <v>4225.0209972507255</v>
      </c>
      <c r="K41" s="229">
        <f t="shared" si="95"/>
        <v>4303.1382204733418</v>
      </c>
      <c r="L41" s="229">
        <f t="shared" si="95"/>
        <v>4279.7498362020206</v>
      </c>
      <c r="M41" s="229">
        <f t="shared" si="95"/>
        <v>4355.4964301655282</v>
      </c>
      <c r="N41" s="229">
        <f t="shared" si="95"/>
        <v>3964.1588091710587</v>
      </c>
      <c r="O41" s="229">
        <f t="shared" si="95"/>
        <v>4069.2673117063937</v>
      </c>
      <c r="P41" s="229">
        <f t="shared" si="95"/>
        <v>4135.6717643342745</v>
      </c>
      <c r="Q41" s="229">
        <f t="shared" si="95"/>
        <v>4096.2888802865646</v>
      </c>
      <c r="R41" s="229">
        <f t="shared" si="95"/>
        <v>3903.2268078094762</v>
      </c>
      <c r="S41" s="229">
        <f t="shared" si="95"/>
        <v>4117.7369774375966</v>
      </c>
      <c r="T41" s="229">
        <f t="shared" si="95"/>
        <v>4216.1085438627433</v>
      </c>
      <c r="U41" s="229">
        <f t="shared" si="95"/>
        <v>4598.496528458807</v>
      </c>
      <c r="V41" s="229">
        <f t="shared" si="95"/>
        <v>4623.0612335658861</v>
      </c>
      <c r="W41" s="229">
        <f t="shared" si="95"/>
        <v>4694.8689948316814</v>
      </c>
      <c r="X41" s="229">
        <f t="shared" si="95"/>
        <v>4796.3962093162208</v>
      </c>
      <c r="Y41" s="238"/>
      <c r="Z41" s="238"/>
      <c r="AA41" s="238"/>
      <c r="AB41" s="238"/>
      <c r="AC41" s="238"/>
    </row>
    <row r="42" spans="1:39" x14ac:dyDescent="0.2">
      <c r="A42" s="230"/>
      <c r="B42" s="263" t="s">
        <v>389</v>
      </c>
      <c r="C42" s="244">
        <f t="shared" ref="C42" si="96">C28/C35*1000000</f>
        <v>4495.1521229177342</v>
      </c>
      <c r="D42" s="244">
        <f t="shared" ref="D42:X42" si="97">D28/D35*1000000</f>
        <v>4677.9132144683681</v>
      </c>
      <c r="E42" s="244">
        <f t="shared" si="97"/>
        <v>4560.167742970073</v>
      </c>
      <c r="F42" s="244">
        <f t="shared" si="97"/>
        <v>4804.3318353765435</v>
      </c>
      <c r="G42" s="244">
        <f t="shared" si="97"/>
        <v>5329.7680109130488</v>
      </c>
      <c r="H42" s="244">
        <f t="shared" si="97"/>
        <v>5376.770230377163</v>
      </c>
      <c r="I42" s="244">
        <f t="shared" si="97"/>
        <v>5305.5171849070703</v>
      </c>
      <c r="J42" s="244">
        <f t="shared" si="97"/>
        <v>5276.0692202024511</v>
      </c>
      <c r="K42" s="244">
        <f t="shared" si="97"/>
        <v>5522.9133208779112</v>
      </c>
      <c r="L42" s="244">
        <f t="shared" si="97"/>
        <v>5431.7743828265275</v>
      </c>
      <c r="M42" s="244">
        <f t="shared" si="97"/>
        <v>5684.5748245571349</v>
      </c>
      <c r="N42" s="244">
        <f t="shared" si="97"/>
        <v>5016.9816084083841</v>
      </c>
      <c r="O42" s="244">
        <f t="shared" si="97"/>
        <v>5225.3256995106503</v>
      </c>
      <c r="P42" s="244">
        <f t="shared" si="97"/>
        <v>5309.4924579978033</v>
      </c>
      <c r="Q42" s="244">
        <f t="shared" si="97"/>
        <v>5124.5427217788356</v>
      </c>
      <c r="R42" s="244">
        <f t="shared" si="97"/>
        <v>4895.0950829888352</v>
      </c>
      <c r="S42" s="244">
        <f t="shared" si="97"/>
        <v>5223.0803190556917</v>
      </c>
      <c r="T42" s="244">
        <f t="shared" si="97"/>
        <v>5182.6184072259894</v>
      </c>
      <c r="U42" s="244">
        <f t="shared" si="97"/>
        <v>5607.0153282071724</v>
      </c>
      <c r="V42" s="244">
        <f t="shared" si="97"/>
        <v>5545.8666479419608</v>
      </c>
      <c r="W42" s="244">
        <f t="shared" si="97"/>
        <v>5527.1228581050227</v>
      </c>
      <c r="X42" s="244">
        <f t="shared" si="97"/>
        <v>5696.2093910678823</v>
      </c>
      <c r="Y42" s="238"/>
      <c r="Z42" s="238"/>
      <c r="AA42" s="238"/>
      <c r="AB42" s="238"/>
      <c r="AC42" s="238"/>
    </row>
    <row r="43" spans="1:39" s="196" customFormat="1" ht="16.5" customHeight="1" x14ac:dyDescent="0.2">
      <c r="A43" s="222"/>
      <c r="B43" s="921" t="s">
        <v>1088</v>
      </c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49"/>
      <c r="Z43" s="249"/>
      <c r="AA43" s="249"/>
      <c r="AB43" s="249"/>
      <c r="AC43" s="249"/>
    </row>
    <row r="44" spans="1:39" x14ac:dyDescent="0.2">
      <c r="B44" s="228" t="s">
        <v>358</v>
      </c>
      <c r="C44" s="245">
        <v>71.339507331540929</v>
      </c>
      <c r="D44" s="245">
        <v>72.95145425662939</v>
      </c>
      <c r="E44" s="245">
        <v>75.22556414756707</v>
      </c>
      <c r="F44" s="245">
        <v>74.88352034533095</v>
      </c>
      <c r="G44" s="245">
        <v>74.642147525640567</v>
      </c>
      <c r="H44" s="245">
        <v>77.172067907097059</v>
      </c>
      <c r="I44" s="245">
        <v>78.237249933858394</v>
      </c>
      <c r="J44" s="245">
        <v>78.921787714525109</v>
      </c>
      <c r="K44" s="245">
        <v>81.839004849785809</v>
      </c>
      <c r="L44" s="245">
        <v>83.330261041654595</v>
      </c>
      <c r="M44" s="245">
        <v>85.772813501862814</v>
      </c>
      <c r="N44" s="245">
        <v>91.536966826027822</v>
      </c>
      <c r="O44" s="245">
        <v>89.430889265137765</v>
      </c>
      <c r="P44" s="245">
        <v>88.842034620682313</v>
      </c>
      <c r="Q44" s="245">
        <v>96.235608809449985</v>
      </c>
      <c r="R44" s="245">
        <v>103.4024432372514</v>
      </c>
      <c r="S44" s="245">
        <v>102.33062297710063</v>
      </c>
      <c r="T44" s="245">
        <v>101.64075461545161</v>
      </c>
      <c r="U44" s="245">
        <v>100</v>
      </c>
      <c r="V44" s="245">
        <v>107.24373309042647</v>
      </c>
      <c r="W44" s="245">
        <v>109.39522461102058</v>
      </c>
      <c r="X44" s="245">
        <v>109.73268945075132</v>
      </c>
      <c r="Y44" s="252"/>
      <c r="Z44" s="252"/>
      <c r="AA44" s="252"/>
      <c r="AB44" s="252"/>
      <c r="AC44" s="353"/>
      <c r="AD44" s="51"/>
    </row>
    <row r="45" spans="1:39" x14ac:dyDescent="0.2">
      <c r="B45" s="228" t="s">
        <v>1089</v>
      </c>
      <c r="C45" s="245">
        <v>74.928124830525505</v>
      </c>
      <c r="D45" s="245">
        <v>76.054592817598959</v>
      </c>
      <c r="E45" s="245">
        <v>77.406698778504818</v>
      </c>
      <c r="F45" s="245">
        <v>77.580539350824566</v>
      </c>
      <c r="G45" s="245">
        <v>77.365103086153383</v>
      </c>
      <c r="H45" s="245">
        <v>78.807939682998509</v>
      </c>
      <c r="I45" s="245">
        <v>80.487606710241252</v>
      </c>
      <c r="J45" s="245">
        <v>81.683729724664232</v>
      </c>
      <c r="K45" s="245">
        <v>84.484765509655503</v>
      </c>
      <c r="L45" s="245">
        <v>84.992296605456403</v>
      </c>
      <c r="M45" s="245">
        <v>87.685930277682857</v>
      </c>
      <c r="N45" s="245">
        <v>92.563902782183277</v>
      </c>
      <c r="O45" s="245">
        <v>90.25894403868908</v>
      </c>
      <c r="P45" s="245">
        <v>91.932491800027378</v>
      </c>
      <c r="Q45" s="245">
        <v>97.806801236261279</v>
      </c>
      <c r="R45" s="245">
        <v>102.46921564219743</v>
      </c>
      <c r="S45" s="245">
        <v>102.49052402257846</v>
      </c>
      <c r="T45" s="245">
        <v>102.95262431798162</v>
      </c>
      <c r="U45" s="245">
        <v>100</v>
      </c>
      <c r="V45" s="245">
        <v>104.5247509088608</v>
      </c>
      <c r="W45" s="245">
        <v>106.07819743779577</v>
      </c>
      <c r="X45" s="245">
        <v>107.25082890909157</v>
      </c>
      <c r="Y45" s="252"/>
      <c r="Z45" s="252"/>
      <c r="AA45" s="252"/>
      <c r="AB45" s="252"/>
      <c r="AC45" s="353"/>
      <c r="AD45" s="51"/>
    </row>
    <row r="46" spans="1:39" x14ac:dyDescent="0.2">
      <c r="B46" s="228" t="s">
        <v>361</v>
      </c>
      <c r="C46" s="245">
        <v>73.764611326274107</v>
      </c>
      <c r="D46" s="245">
        <v>74.839454477119631</v>
      </c>
      <c r="E46" s="245">
        <v>76.31381774632527</v>
      </c>
      <c r="F46" s="245">
        <v>76.332101344725018</v>
      </c>
      <c r="G46" s="245">
        <v>76.144128301353831</v>
      </c>
      <c r="H46" s="245">
        <v>77.923785456745094</v>
      </c>
      <c r="I46" s="245">
        <v>79.438153309949598</v>
      </c>
      <c r="J46" s="245">
        <v>80.490305029086656</v>
      </c>
      <c r="K46" s="245">
        <v>83.456297228107985</v>
      </c>
      <c r="L46" s="245">
        <v>83.879388404871747</v>
      </c>
      <c r="M46" s="245">
        <v>86.585415492629821</v>
      </c>
      <c r="N46" s="245">
        <v>93.082601914720115</v>
      </c>
      <c r="O46" s="245">
        <v>89.997523546119467</v>
      </c>
      <c r="P46" s="245">
        <v>90.491003990337731</v>
      </c>
      <c r="Q46" s="245">
        <v>97.037591296850565</v>
      </c>
      <c r="R46" s="245">
        <v>101.8574064606351</v>
      </c>
      <c r="S46" s="245">
        <v>101.35139694569398</v>
      </c>
      <c r="T46" s="245">
        <v>101.52969604998236</v>
      </c>
      <c r="U46" s="245">
        <v>100</v>
      </c>
      <c r="V46" s="245">
        <v>104.88966038698213</v>
      </c>
      <c r="W46" s="245">
        <v>107.17155660225433</v>
      </c>
      <c r="X46" s="245">
        <v>107.9995967140639</v>
      </c>
      <c r="Y46" s="252"/>
      <c r="Z46" s="252"/>
      <c r="AA46" s="252"/>
      <c r="AB46" s="252"/>
      <c r="AC46" s="353"/>
      <c r="AD46" s="51"/>
    </row>
    <row r="47" spans="1:39" x14ac:dyDescent="0.2">
      <c r="A47" s="246"/>
      <c r="B47" s="922" t="s">
        <v>362</v>
      </c>
      <c r="C47" s="247">
        <v>73.013106030852356</v>
      </c>
      <c r="D47" s="247">
        <v>74.09343911932605</v>
      </c>
      <c r="E47" s="247">
        <v>75.788311840053225</v>
      </c>
      <c r="F47" s="247">
        <v>75.614884081845787</v>
      </c>
      <c r="G47" s="247">
        <v>75.318887007049156</v>
      </c>
      <c r="H47" s="247">
        <v>77.319636022373814</v>
      </c>
      <c r="I47" s="247">
        <v>78.711236663756864</v>
      </c>
      <c r="J47" s="247">
        <v>79.701744445466062</v>
      </c>
      <c r="K47" s="247">
        <v>82.726360436701455</v>
      </c>
      <c r="L47" s="247">
        <v>83.057526793831755</v>
      </c>
      <c r="M47" s="247">
        <v>85.684191229002224</v>
      </c>
      <c r="N47" s="247">
        <v>93.505453257693347</v>
      </c>
      <c r="O47" s="247">
        <v>89.779377549843915</v>
      </c>
      <c r="P47" s="247">
        <v>89.167267080916275</v>
      </c>
      <c r="Q47" s="247">
        <v>96.341286414881523</v>
      </c>
      <c r="R47" s="247">
        <v>101.11474535099785</v>
      </c>
      <c r="S47" s="247">
        <v>100.17007046231019</v>
      </c>
      <c r="T47" s="247">
        <v>100.52187206257017</v>
      </c>
      <c r="U47" s="247">
        <v>100</v>
      </c>
      <c r="V47" s="247">
        <v>105.08889835356941</v>
      </c>
      <c r="W47" s="247">
        <v>107.7777569583566</v>
      </c>
      <c r="X47" s="247">
        <v>108.44045647167606</v>
      </c>
      <c r="Y47" s="252"/>
      <c r="Z47" s="252"/>
      <c r="AA47" s="252"/>
      <c r="AB47" s="252"/>
      <c r="AC47" s="353"/>
      <c r="AD47" s="51"/>
    </row>
    <row r="48" spans="1:39" s="196" customFormat="1" ht="16.5" customHeight="1" x14ac:dyDescent="0.2">
      <c r="A48" s="222"/>
      <c r="B48" s="921" t="s">
        <v>1090</v>
      </c>
      <c r="C48" s="225" t="s">
        <v>942</v>
      </c>
      <c r="D48" s="225" t="s">
        <v>942</v>
      </c>
      <c r="E48" s="225" t="s">
        <v>942</v>
      </c>
      <c r="F48" s="225" t="s">
        <v>942</v>
      </c>
      <c r="G48" s="225" t="s">
        <v>942</v>
      </c>
      <c r="H48" s="225" t="s">
        <v>942</v>
      </c>
      <c r="I48" s="225" t="s">
        <v>942</v>
      </c>
      <c r="J48" s="225" t="s">
        <v>942</v>
      </c>
      <c r="K48" s="225" t="s">
        <v>942</v>
      </c>
      <c r="L48" s="225" t="s">
        <v>942</v>
      </c>
      <c r="M48" s="225" t="s">
        <v>942</v>
      </c>
      <c r="N48" s="225" t="s">
        <v>942</v>
      </c>
      <c r="O48" s="225" t="s">
        <v>942</v>
      </c>
      <c r="P48" s="225" t="s">
        <v>942</v>
      </c>
      <c r="Q48" s="225" t="s">
        <v>942</v>
      </c>
      <c r="R48" s="225" t="s">
        <v>942</v>
      </c>
      <c r="S48" s="225" t="s">
        <v>942</v>
      </c>
      <c r="T48" s="225" t="s">
        <v>942</v>
      </c>
      <c r="U48" s="225" t="s">
        <v>942</v>
      </c>
      <c r="V48" s="225" t="s">
        <v>942</v>
      </c>
      <c r="W48" s="225" t="s">
        <v>942</v>
      </c>
      <c r="X48" s="225" t="s">
        <v>942</v>
      </c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</row>
    <row r="49" spans="1:39" ht="14.25" x14ac:dyDescent="0.2">
      <c r="B49" s="228" t="s">
        <v>1093</v>
      </c>
      <c r="C49" s="245">
        <v>67.881041186836157</v>
      </c>
      <c r="D49" s="245">
        <v>68.44875889790643</v>
      </c>
      <c r="E49" s="245">
        <v>70.546124027105265</v>
      </c>
      <c r="F49" s="245">
        <v>72.24399981342161</v>
      </c>
      <c r="G49" s="245">
        <v>70.993795243648762</v>
      </c>
      <c r="H49" s="245">
        <v>74.292289888615642</v>
      </c>
      <c r="I49" s="245">
        <v>74.372714985442428</v>
      </c>
      <c r="J49" s="245">
        <v>75.209355965160469</v>
      </c>
      <c r="K49" s="245">
        <v>79.204169111896732</v>
      </c>
      <c r="L49" s="245">
        <v>83.090020026900234</v>
      </c>
      <c r="M49" s="245">
        <v>85.331481542620608</v>
      </c>
      <c r="N49" s="245">
        <v>94.544548284796164</v>
      </c>
      <c r="O49" s="245">
        <v>89.617660499444767</v>
      </c>
      <c r="P49" s="245">
        <v>87.395392041236505</v>
      </c>
      <c r="Q49" s="245">
        <v>98.561284932509366</v>
      </c>
      <c r="R49" s="245">
        <v>105.12620525036624</v>
      </c>
      <c r="S49" s="245">
        <v>103.79616036215612</v>
      </c>
      <c r="T49" s="245">
        <v>101.64638537654132</v>
      </c>
      <c r="U49" s="245">
        <v>100</v>
      </c>
      <c r="V49" s="245">
        <v>103.13132936477969</v>
      </c>
      <c r="W49" s="245">
        <v>106.30524579993144</v>
      </c>
      <c r="X49" s="245">
        <v>108.25378432096753</v>
      </c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</row>
    <row r="50" spans="1:39" ht="14.25" x14ac:dyDescent="0.2">
      <c r="B50" s="228" t="s">
        <v>1094</v>
      </c>
      <c r="C50" s="245">
        <v>82.537960078503673</v>
      </c>
      <c r="D50" s="245">
        <v>80.998262893665427</v>
      </c>
      <c r="E50" s="245">
        <v>80.118770103471121</v>
      </c>
      <c r="F50" s="245">
        <v>81.804908510529643</v>
      </c>
      <c r="G50" s="245">
        <v>81.788842295453108</v>
      </c>
      <c r="H50" s="245">
        <v>80.14215161718765</v>
      </c>
      <c r="I50" s="245">
        <v>81.561906098476186</v>
      </c>
      <c r="J50" s="245">
        <v>83.838844516380135</v>
      </c>
      <c r="K50" s="245">
        <v>87.300606568476269</v>
      </c>
      <c r="L50" s="245">
        <v>89.916851987247838</v>
      </c>
      <c r="M50" s="245">
        <v>92.963557964073942</v>
      </c>
      <c r="N50" s="245">
        <v>98.460858806426785</v>
      </c>
      <c r="O50" s="245">
        <v>92.60430046056841</v>
      </c>
      <c r="P50" s="245">
        <v>95.858513779524984</v>
      </c>
      <c r="Q50" s="245">
        <v>101.86715095674961</v>
      </c>
      <c r="R50" s="245">
        <v>103.38437046423819</v>
      </c>
      <c r="S50" s="245">
        <v>104.11771010325756</v>
      </c>
      <c r="T50" s="245">
        <v>104.30966151343748</v>
      </c>
      <c r="U50" s="245">
        <v>100</v>
      </c>
      <c r="V50" s="245">
        <v>96.524458361943203</v>
      </c>
      <c r="W50" s="245">
        <v>98.653085921778356</v>
      </c>
      <c r="X50" s="245">
        <v>102.41874291039836</v>
      </c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</row>
    <row r="51" spans="1:39" x14ac:dyDescent="0.2">
      <c r="A51" s="246"/>
      <c r="B51" s="922" t="s">
        <v>1091</v>
      </c>
      <c r="C51" s="247">
        <v>82.242208460535011</v>
      </c>
      <c r="D51" s="247">
        <v>84.506452919571871</v>
      </c>
      <c r="E51" s="247">
        <v>88.051930822199282</v>
      </c>
      <c r="F51" s="247">
        <v>88.312548878558573</v>
      </c>
      <c r="G51" s="247">
        <v>86.801320633921634</v>
      </c>
      <c r="H51" s="247">
        <v>92.700643031753316</v>
      </c>
      <c r="I51" s="247">
        <v>91.185601885819494</v>
      </c>
      <c r="J51" s="247">
        <v>89.70705214152413</v>
      </c>
      <c r="K51" s="247">
        <v>90.725794728323095</v>
      </c>
      <c r="L51" s="247">
        <v>92.407616804338517</v>
      </c>
      <c r="M51" s="247">
        <v>91.790249223891834</v>
      </c>
      <c r="N51" s="247">
        <v>96.022469670582439</v>
      </c>
      <c r="O51" s="247">
        <v>96.774836647683145</v>
      </c>
      <c r="P51" s="247">
        <v>91.17123622659777</v>
      </c>
      <c r="Q51" s="247">
        <v>96.754728101069759</v>
      </c>
      <c r="R51" s="247">
        <v>101.68481442437236</v>
      </c>
      <c r="S51" s="247">
        <v>99.691167102328166</v>
      </c>
      <c r="T51" s="247">
        <v>97.446759870318374</v>
      </c>
      <c r="U51" s="247">
        <v>100</v>
      </c>
      <c r="V51" s="247">
        <v>106.84476361220523</v>
      </c>
      <c r="W51" s="247">
        <v>107.75663508815168</v>
      </c>
      <c r="X51" s="247">
        <v>105.69723982618493</v>
      </c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</row>
    <row r="52" spans="1:39" s="196" customFormat="1" ht="16.5" customHeight="1" x14ac:dyDescent="0.2">
      <c r="A52" s="64"/>
      <c r="B52" s="64" t="s">
        <v>634</v>
      </c>
      <c r="C52" s="225" t="s">
        <v>942</v>
      </c>
      <c r="D52" s="225" t="s">
        <v>942</v>
      </c>
      <c r="E52" s="225" t="s">
        <v>942</v>
      </c>
      <c r="F52" s="225" t="s">
        <v>942</v>
      </c>
      <c r="G52" s="225" t="s">
        <v>942</v>
      </c>
      <c r="H52" s="225" t="s">
        <v>942</v>
      </c>
      <c r="I52" s="225" t="s">
        <v>942</v>
      </c>
      <c r="J52" s="225" t="s">
        <v>942</v>
      </c>
      <c r="K52" s="225" t="s">
        <v>942</v>
      </c>
      <c r="L52" s="225" t="s">
        <v>942</v>
      </c>
      <c r="M52" s="225" t="s">
        <v>942</v>
      </c>
      <c r="N52" s="225" t="s">
        <v>942</v>
      </c>
      <c r="O52" s="225" t="s">
        <v>942</v>
      </c>
      <c r="P52" s="225" t="s">
        <v>942</v>
      </c>
      <c r="Q52" s="225" t="s">
        <v>942</v>
      </c>
      <c r="R52" s="225" t="s">
        <v>942</v>
      </c>
      <c r="S52" s="225" t="s">
        <v>942</v>
      </c>
      <c r="T52" s="225" t="s">
        <v>942</v>
      </c>
      <c r="U52" s="225" t="s">
        <v>942</v>
      </c>
      <c r="V52" s="225" t="s">
        <v>942</v>
      </c>
      <c r="W52" s="225" t="s">
        <v>942</v>
      </c>
      <c r="X52" s="225" t="s">
        <v>942</v>
      </c>
      <c r="Y52" s="249"/>
      <c r="Z52" s="249"/>
      <c r="AA52" s="249"/>
      <c r="AB52" s="249"/>
      <c r="AC52" s="204"/>
      <c r="AD52" s="204"/>
    </row>
    <row r="53" spans="1:39" s="196" customFormat="1" x14ac:dyDescent="0.2">
      <c r="A53" s="64"/>
      <c r="B53" s="469" t="s">
        <v>635</v>
      </c>
      <c r="C53" s="252">
        <v>63.577163696289063</v>
      </c>
      <c r="D53" s="252">
        <v>65.427413940429688</v>
      </c>
      <c r="E53" s="252">
        <v>66.65203857421875</v>
      </c>
      <c r="F53" s="252">
        <v>67.254325866699219</v>
      </c>
      <c r="G53" s="252">
        <v>68.498847961425781</v>
      </c>
      <c r="H53" s="252">
        <v>68.221427917480469</v>
      </c>
      <c r="I53" s="252">
        <v>67.573928833007813</v>
      </c>
      <c r="J53" s="252">
        <v>68.93609619140625</v>
      </c>
      <c r="K53" s="252">
        <v>71.339523315429688</v>
      </c>
      <c r="L53" s="252">
        <v>75.086875915527344</v>
      </c>
      <c r="M53" s="252">
        <v>77.066696166992188</v>
      </c>
      <c r="N53" s="252">
        <v>88.376258850097656</v>
      </c>
      <c r="O53" s="252">
        <v>88.798362731933594</v>
      </c>
      <c r="P53" s="252">
        <v>90.368125915527344</v>
      </c>
      <c r="Q53" s="252">
        <v>95.205848693847656</v>
      </c>
      <c r="R53" s="252">
        <v>99.33837890625</v>
      </c>
      <c r="S53" s="252">
        <v>101.17689514160156</v>
      </c>
      <c r="T53" s="252">
        <v>102.28762817382813</v>
      </c>
      <c r="U53" s="252">
        <v>100</v>
      </c>
      <c r="V53" s="252">
        <v>98.492439270019531</v>
      </c>
      <c r="W53" s="252">
        <v>98.524604797363281</v>
      </c>
      <c r="X53" s="252">
        <v>99.209297180175781</v>
      </c>
      <c r="Y53" s="249"/>
      <c r="Z53" s="249"/>
      <c r="AA53" s="249"/>
      <c r="AB53" s="249"/>
      <c r="AC53" s="204"/>
      <c r="AD53" s="204"/>
    </row>
    <row r="54" spans="1:39" s="196" customFormat="1" x14ac:dyDescent="0.2">
      <c r="A54" s="64"/>
      <c r="B54" s="469" t="s">
        <v>937</v>
      </c>
      <c r="C54" s="252">
        <v>71.339507331540929</v>
      </c>
      <c r="D54" s="252">
        <v>72.95145425662939</v>
      </c>
      <c r="E54" s="252">
        <v>75.22556414756707</v>
      </c>
      <c r="F54" s="252">
        <v>74.88352034533095</v>
      </c>
      <c r="G54" s="252">
        <v>74.642147525640567</v>
      </c>
      <c r="H54" s="252">
        <v>77.172067907097059</v>
      </c>
      <c r="I54" s="252">
        <v>78.237249933858394</v>
      </c>
      <c r="J54" s="252">
        <v>78.921787714525109</v>
      </c>
      <c r="K54" s="252">
        <v>81.839004849785809</v>
      </c>
      <c r="L54" s="252">
        <v>83.330261041654595</v>
      </c>
      <c r="M54" s="252">
        <v>85.772813501862814</v>
      </c>
      <c r="N54" s="252">
        <v>91.536966826027822</v>
      </c>
      <c r="O54" s="252">
        <v>89.430889265137765</v>
      </c>
      <c r="P54" s="252">
        <v>88.842034620682313</v>
      </c>
      <c r="Q54" s="252">
        <v>96.235608809449985</v>
      </c>
      <c r="R54" s="252">
        <v>103.4024432372514</v>
      </c>
      <c r="S54" s="252">
        <v>102.33062297710063</v>
      </c>
      <c r="T54" s="252">
        <v>101.64075461545161</v>
      </c>
      <c r="U54" s="252">
        <v>100</v>
      </c>
      <c r="V54" s="252">
        <v>107.24373309042647</v>
      </c>
      <c r="W54" s="252">
        <v>109.39522461102058</v>
      </c>
      <c r="X54" s="252">
        <v>109.73268945075132</v>
      </c>
      <c r="Y54" s="249"/>
      <c r="Z54" s="249"/>
      <c r="AA54" s="249"/>
      <c r="AB54" s="249"/>
      <c r="AC54" s="204"/>
      <c r="AD54" s="204"/>
    </row>
    <row r="55" spans="1:39" x14ac:dyDescent="0.2">
      <c r="A55" s="468"/>
      <c r="B55" s="469" t="s">
        <v>636</v>
      </c>
      <c r="C55" s="252">
        <v>69.545372009277344</v>
      </c>
      <c r="D55" s="252">
        <v>71.631736755371094</v>
      </c>
      <c r="E55" s="252">
        <v>73.279266357421875</v>
      </c>
      <c r="F55" s="252">
        <v>72.128524780273438</v>
      </c>
      <c r="G55" s="252">
        <v>74.451728820800781</v>
      </c>
      <c r="H55" s="252">
        <v>75.567573547363281</v>
      </c>
      <c r="I55" s="252">
        <v>77.341659545898438</v>
      </c>
      <c r="J55" s="252">
        <v>79.136863708496094</v>
      </c>
      <c r="K55" s="252">
        <v>81.738151550292969</v>
      </c>
      <c r="L55" s="252">
        <v>84.747764587402344</v>
      </c>
      <c r="M55" s="252">
        <v>86.735160827636719</v>
      </c>
      <c r="N55" s="252">
        <v>90.589324951171875</v>
      </c>
      <c r="O55" s="252">
        <v>90.295791625976563</v>
      </c>
      <c r="P55" s="252">
        <v>91.816963195800781</v>
      </c>
      <c r="Q55" s="252">
        <v>94.253196716308594</v>
      </c>
      <c r="R55" s="252">
        <v>96.529624938964844</v>
      </c>
      <c r="S55" s="252">
        <v>98.101272583007813</v>
      </c>
      <c r="T55" s="252">
        <v>99.690277099609375</v>
      </c>
      <c r="U55" s="252">
        <v>100</v>
      </c>
      <c r="V55" s="252">
        <v>100.92823028564453</v>
      </c>
      <c r="W55" s="252">
        <v>102.99876403808594</v>
      </c>
      <c r="X55" s="252">
        <v>105.41419982910156</v>
      </c>
      <c r="Y55" s="252"/>
      <c r="Z55" s="252"/>
      <c r="AA55" s="252"/>
      <c r="AB55" s="252"/>
      <c r="AC55" s="353"/>
      <c r="AD55" s="51"/>
    </row>
    <row r="56" spans="1:39" x14ac:dyDescent="0.2">
      <c r="A56" s="246"/>
      <c r="B56" s="470" t="s">
        <v>637</v>
      </c>
      <c r="C56" s="247">
        <v>70.919525146484375</v>
      </c>
      <c r="D56" s="247">
        <v>71.801567077636719</v>
      </c>
      <c r="E56" s="247">
        <v>72.741226196289063</v>
      </c>
      <c r="F56" s="247">
        <v>74.226753234863281</v>
      </c>
      <c r="G56" s="247">
        <v>75.941337585449219</v>
      </c>
      <c r="H56" s="247">
        <v>77.185127258300781</v>
      </c>
      <c r="I56" s="247">
        <v>78.581710815429688</v>
      </c>
      <c r="J56" s="247">
        <v>80.476333618164063</v>
      </c>
      <c r="K56" s="247">
        <v>82.939300537109375</v>
      </c>
      <c r="L56" s="247">
        <v>85.58062744140625</v>
      </c>
      <c r="M56" s="247">
        <v>87.892959594726563</v>
      </c>
      <c r="N56" s="247">
        <v>89.737373352050781</v>
      </c>
      <c r="O56" s="247">
        <v>90.795150756835938</v>
      </c>
      <c r="P56" s="247">
        <v>91.556678771972656</v>
      </c>
      <c r="Q56" s="247">
        <v>93.373359680175781</v>
      </c>
      <c r="R56" s="247">
        <v>95.152259826660156</v>
      </c>
      <c r="S56" s="247">
        <v>96.889076232910156</v>
      </c>
      <c r="T56" s="247">
        <v>98.743293762207031</v>
      </c>
      <c r="U56" s="247">
        <v>100</v>
      </c>
      <c r="V56" s="247">
        <v>100.93583679199219</v>
      </c>
      <c r="W56" s="247">
        <v>102.73434448242188</v>
      </c>
      <c r="X56" s="247">
        <v>104.99813842773438</v>
      </c>
      <c r="Y56" s="252"/>
      <c r="Z56" s="252"/>
      <c r="AA56" s="252"/>
      <c r="AB56" s="252"/>
      <c r="AC56" s="353"/>
      <c r="AD56" s="51"/>
    </row>
    <row r="57" spans="1:39" s="130" customFormat="1" ht="19.5" customHeight="1" x14ac:dyDescent="0.2">
      <c r="A57" s="239" t="s">
        <v>390</v>
      </c>
      <c r="B57" s="239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</row>
    <row r="58" spans="1:39" s="130" customFormat="1" x14ac:dyDescent="0.2">
      <c r="A58" s="264" t="s">
        <v>456</v>
      </c>
      <c r="B58" s="239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</row>
    <row r="59" spans="1:39" s="130" customFormat="1" x14ac:dyDescent="0.2">
      <c r="A59" s="264" t="s">
        <v>578</v>
      </c>
      <c r="B59" s="239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</row>
    <row r="60" spans="1:39" s="130" customFormat="1" x14ac:dyDescent="0.2">
      <c r="A60" s="264" t="s">
        <v>1092</v>
      </c>
      <c r="B60" s="239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</row>
    <row r="61" spans="1:39" s="130" customFormat="1" x14ac:dyDescent="0.2">
      <c r="A61" s="264" t="s">
        <v>779</v>
      </c>
      <c r="B61" s="239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</row>
    <row r="62" spans="1:39" x14ac:dyDescent="0.2">
      <c r="A62" s="264" t="s">
        <v>428</v>
      </c>
      <c r="B62" s="239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</row>
    <row r="63" spans="1:39" x14ac:dyDescent="0.2">
      <c r="A63" s="264" t="s">
        <v>1096</v>
      </c>
    </row>
    <row r="64" spans="1:39" x14ac:dyDescent="0.2">
      <c r="A64" s="264" t="s">
        <v>1095</v>
      </c>
    </row>
  </sheetData>
  <phoneticPr fontId="6" type="noConversion"/>
  <pageMargins left="0.74803149606299213" right="0.74803149606299213" top="0.98425196850393704" bottom="0.98425196850393704" header="0.51181102362204722" footer="0.51181102362204722"/>
  <pageSetup scale="52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I47"/>
  <sheetViews>
    <sheetView view="pageBreakPreview" zoomScale="80" zoomScaleNormal="80" zoomScaleSheetLayoutView="80" zoomScalePageLayoutView="80" workbookViewId="0">
      <pane xSplit="1" ySplit="2" topLeftCell="B3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8.7109375" defaultRowHeight="12.75" x14ac:dyDescent="0.2"/>
  <cols>
    <col min="7" max="7" width="10.28515625" customWidth="1"/>
  </cols>
  <sheetData>
    <row r="1" spans="1:9" s="32" customFormat="1" ht="25.15" customHeight="1" x14ac:dyDescent="0.2">
      <c r="A1" s="73" t="str">
        <f>Index!B10</f>
        <v>Table 3b    Current and constant price RMI GDP, GDP per capita, 1981-2018</v>
      </c>
    </row>
    <row r="2" spans="1:9" s="67" customFormat="1" ht="65.25" x14ac:dyDescent="0.2">
      <c r="A2" s="68"/>
      <c r="B2" s="68" t="s">
        <v>551</v>
      </c>
      <c r="C2" s="68" t="s">
        <v>552</v>
      </c>
      <c r="D2" s="68" t="s">
        <v>105</v>
      </c>
      <c r="E2" s="68" t="s">
        <v>553</v>
      </c>
      <c r="F2" s="68" t="s">
        <v>300</v>
      </c>
      <c r="G2" s="68" t="s">
        <v>0</v>
      </c>
      <c r="H2" s="68" t="s">
        <v>382</v>
      </c>
      <c r="I2" s="68" t="s">
        <v>107</v>
      </c>
    </row>
    <row r="3" spans="1:9" ht="20.100000000000001" customHeight="1" x14ac:dyDescent="0.2">
      <c r="A3" s="297" t="s">
        <v>644</v>
      </c>
      <c r="B3" s="354">
        <v>27.152000000000001</v>
      </c>
      <c r="C3" s="354"/>
      <c r="D3" s="354">
        <v>32.339557440034284</v>
      </c>
      <c r="E3" s="354">
        <v>81.487774969066152</v>
      </c>
      <c r="F3" s="2"/>
      <c r="G3" s="2">
        <v>32213.852978479477</v>
      </c>
      <c r="H3" s="2">
        <f>E3/G3*1000000</f>
        <v>2529.5879702283428</v>
      </c>
      <c r="I3" s="3"/>
    </row>
    <row r="4" spans="1:9" x14ac:dyDescent="0.2">
      <c r="A4" s="297" t="s">
        <v>643</v>
      </c>
      <c r="B4" s="354">
        <v>30.564</v>
      </c>
      <c r="C4" s="354"/>
      <c r="D4" s="354">
        <v>36.403441131305534</v>
      </c>
      <c r="E4" s="354">
        <v>85.424637428964942</v>
      </c>
      <c r="F4" s="3">
        <f>E4/E3-1</f>
        <v>4.831230772214945E-2</v>
      </c>
      <c r="G4" s="2">
        <v>33612.940877760215</v>
      </c>
      <c r="H4" s="2">
        <f t="shared" ref="H4:H32" si="0">E4/G4*1000000</f>
        <v>2541.4211074129962</v>
      </c>
      <c r="I4" s="3">
        <f>H4/H3-1</f>
        <v>4.6778911522042943E-3</v>
      </c>
    </row>
    <row r="5" spans="1:9" x14ac:dyDescent="0.2">
      <c r="A5" s="297" t="s">
        <v>341</v>
      </c>
      <c r="B5" s="354">
        <v>36.542999999999999</v>
      </c>
      <c r="C5" s="354"/>
      <c r="D5" s="354">
        <v>43.524766040482206</v>
      </c>
      <c r="E5" s="354">
        <v>98.672209571858488</v>
      </c>
      <c r="F5" s="3">
        <f t="shared" ref="F5:F31" si="1">E5/E4-1</f>
        <v>0.15507905613189865</v>
      </c>
      <c r="G5" s="2">
        <v>35072.792913241035</v>
      </c>
      <c r="H5" s="2">
        <f t="shared" si="0"/>
        <v>2813.3547794708634</v>
      </c>
      <c r="I5" s="3">
        <f t="shared" ref="I5:I31" si="2">H5/H4-1</f>
        <v>0.10700063490645917</v>
      </c>
    </row>
    <row r="6" spans="1:9" x14ac:dyDescent="0.2">
      <c r="A6" s="297" t="s">
        <v>336</v>
      </c>
      <c r="B6" s="354">
        <v>39.515000000000001</v>
      </c>
      <c r="C6" s="354"/>
      <c r="D6" s="354">
        <v>47.064585011894323</v>
      </c>
      <c r="E6" s="354">
        <v>102.48697107756017</v>
      </c>
      <c r="F6" s="3">
        <f t="shared" si="1"/>
        <v>3.8660951470064875E-2</v>
      </c>
      <c r="G6" s="2">
        <v>36596.048147306828</v>
      </c>
      <c r="H6" s="2">
        <f t="shared" si="0"/>
        <v>2800.4928473432005</v>
      </c>
      <c r="I6" s="3">
        <f t="shared" si="2"/>
        <v>-4.5717419720814334E-3</v>
      </c>
    </row>
    <row r="7" spans="1:9" x14ac:dyDescent="0.2">
      <c r="A7" s="297" t="s">
        <v>337</v>
      </c>
      <c r="B7" s="354">
        <v>38.408000000000001</v>
      </c>
      <c r="C7" s="354"/>
      <c r="D7" s="354">
        <v>45.746085818976013</v>
      </c>
      <c r="E7" s="354">
        <v>96.073969949408209</v>
      </c>
      <c r="F7" s="3">
        <f t="shared" si="1"/>
        <v>-6.2573818512976942E-2</v>
      </c>
      <c r="G7" s="2">
        <v>38185.460260120446</v>
      </c>
      <c r="H7" s="2">
        <f t="shared" si="0"/>
        <v>2515.9830284864865</v>
      </c>
      <c r="I7" s="3">
        <f t="shared" si="2"/>
        <v>-0.10159276754683577</v>
      </c>
    </row>
    <row r="8" spans="1:9" x14ac:dyDescent="0.2">
      <c r="A8" s="297" t="s">
        <v>338</v>
      </c>
      <c r="B8" s="354">
        <v>49.008000000000003</v>
      </c>
      <c r="C8" s="354"/>
      <c r="D8" s="354">
        <v>58.371281342855049</v>
      </c>
      <c r="E8" s="354">
        <v>119.6529404972664</v>
      </c>
      <c r="F8" s="3">
        <f t="shared" si="1"/>
        <v>0.24542517146189224</v>
      </c>
      <c r="G8" s="2">
        <v>39843.902527616068</v>
      </c>
      <c r="H8" s="2">
        <f t="shared" si="0"/>
        <v>3003.0426967924182</v>
      </c>
      <c r="I8" s="3">
        <f t="shared" si="2"/>
        <v>0.19358622963324468</v>
      </c>
    </row>
    <row r="9" spans="1:9" x14ac:dyDescent="0.2">
      <c r="A9" s="297" t="s">
        <v>339</v>
      </c>
      <c r="B9" s="354">
        <v>55.13</v>
      </c>
      <c r="C9" s="354"/>
      <c r="D9" s="354">
        <v>65.66292728598593</v>
      </c>
      <c r="E9" s="354">
        <v>130.85702756851811</v>
      </c>
      <c r="F9" s="3">
        <f t="shared" si="1"/>
        <v>9.3638209179720766E-2</v>
      </c>
      <c r="G9" s="2">
        <v>41574.373015693032</v>
      </c>
      <c r="H9" s="2">
        <f t="shared" si="0"/>
        <v>3147.5406140009291</v>
      </c>
      <c r="I9" s="3">
        <f t="shared" si="2"/>
        <v>4.811717041614183E-2</v>
      </c>
    </row>
    <row r="10" spans="1:9" x14ac:dyDescent="0.2">
      <c r="A10" s="297" t="s">
        <v>340</v>
      </c>
      <c r="B10" s="354">
        <v>61.874000000000002</v>
      </c>
      <c r="C10" s="354"/>
      <c r="D10" s="354">
        <v>73.695410174008586</v>
      </c>
      <c r="E10" s="354">
        <v>141.04946336242335</v>
      </c>
      <c r="F10" s="3">
        <f t="shared" si="1"/>
        <v>7.7889861807906247E-2</v>
      </c>
      <c r="G10" s="2">
        <v>43380</v>
      </c>
      <c r="H10" s="2">
        <f t="shared" si="0"/>
        <v>3251.4860157312901</v>
      </c>
      <c r="I10" s="3">
        <f t="shared" si="2"/>
        <v>3.3024324219357082E-2</v>
      </c>
    </row>
    <row r="11" spans="1:9" x14ac:dyDescent="0.2">
      <c r="A11" s="297" t="s">
        <v>329</v>
      </c>
      <c r="B11" s="354">
        <v>63.720999999999997</v>
      </c>
      <c r="C11" s="354"/>
      <c r="D11" s="354">
        <v>75.89529094123543</v>
      </c>
      <c r="E11" s="354">
        <v>138.66348911128313</v>
      </c>
      <c r="F11" s="3">
        <f t="shared" si="1"/>
        <v>-1.6915869045240672E-2</v>
      </c>
      <c r="G11" s="2">
        <v>43734</v>
      </c>
      <c r="H11" s="2">
        <f t="shared" si="0"/>
        <v>3170.6107173202345</v>
      </c>
      <c r="I11" s="3">
        <f t="shared" si="2"/>
        <v>-2.4873334229261967E-2</v>
      </c>
    </row>
    <row r="12" spans="1:9" x14ac:dyDescent="0.2">
      <c r="A12" s="297" t="s">
        <v>330</v>
      </c>
      <c r="B12" s="354">
        <v>68.691000000000003</v>
      </c>
      <c r="C12" s="354"/>
      <c r="D12" s="354">
        <v>81.814840163280607</v>
      </c>
      <c r="E12" s="354">
        <v>142.3745156998678</v>
      </c>
      <c r="F12" s="3">
        <f t="shared" si="1"/>
        <v>2.6762824247170247E-2</v>
      </c>
      <c r="G12" s="2">
        <v>44392.284168000006</v>
      </c>
      <c r="H12" s="2">
        <f t="shared" si="0"/>
        <v>3207.1905820628594</v>
      </c>
      <c r="I12" s="3">
        <f t="shared" si="2"/>
        <v>1.1537166812311206E-2</v>
      </c>
    </row>
    <row r="13" spans="1:9" x14ac:dyDescent="0.2">
      <c r="A13" s="297" t="s">
        <v>331</v>
      </c>
      <c r="B13" s="354">
        <v>72.219200000000001</v>
      </c>
      <c r="C13" s="354"/>
      <c r="D13" s="354">
        <v>86.01712458284193</v>
      </c>
      <c r="E13" s="354">
        <v>142.499624183777</v>
      </c>
      <c r="F13" s="3">
        <f t="shared" si="1"/>
        <v>8.7872807358957417E-4</v>
      </c>
      <c r="G13" s="2">
        <v>45060.476829296742</v>
      </c>
      <c r="H13" s="2">
        <f t="shared" si="0"/>
        <v>3162.4082613153514</v>
      </c>
      <c r="I13" s="3">
        <f t="shared" si="2"/>
        <v>-1.3963099354920239E-2</v>
      </c>
    </row>
    <row r="14" spans="1:9" x14ac:dyDescent="0.2">
      <c r="A14" s="297" t="s">
        <v>332</v>
      </c>
      <c r="B14" s="354">
        <v>79.708500000000001</v>
      </c>
      <c r="C14" s="354"/>
      <c r="D14" s="354">
        <v>94.937301642935054</v>
      </c>
      <c r="E14" s="354">
        <v>152.67517389476967</v>
      </c>
      <c r="F14" s="3">
        <f t="shared" si="1"/>
        <v>7.1407554716562682E-2</v>
      </c>
      <c r="G14" s="2">
        <v>45738.727126531317</v>
      </c>
      <c r="H14" s="2">
        <f t="shared" si="0"/>
        <v>3337.9847557281178</v>
      </c>
      <c r="I14" s="3">
        <f t="shared" si="2"/>
        <v>5.5519869638760211E-2</v>
      </c>
    </row>
    <row r="15" spans="1:9" x14ac:dyDescent="0.2">
      <c r="A15" s="297" t="s">
        <v>333</v>
      </c>
      <c r="B15" s="354">
        <v>87.059399999999997</v>
      </c>
      <c r="C15" s="354"/>
      <c r="D15" s="354">
        <v>103.69263652750885</v>
      </c>
      <c r="E15" s="354">
        <v>161.84524992239582</v>
      </c>
      <c r="F15" s="3">
        <f t="shared" si="1"/>
        <v>6.0062653237562769E-2</v>
      </c>
      <c r="G15" s="2">
        <v>46427.186447239867</v>
      </c>
      <c r="H15" s="2">
        <f t="shared" si="0"/>
        <v>3486.0016793461677</v>
      </c>
      <c r="I15" s="3">
        <f t="shared" si="2"/>
        <v>4.4343199400191047E-2</v>
      </c>
    </row>
    <row r="16" spans="1:9" x14ac:dyDescent="0.2">
      <c r="A16" s="297" t="s">
        <v>334</v>
      </c>
      <c r="B16" s="354">
        <v>94.596174000000005</v>
      </c>
      <c r="C16" s="354"/>
      <c r="D16" s="354">
        <v>112.66935778876244</v>
      </c>
      <c r="E16" s="354">
        <v>171.35810803198183</v>
      </c>
      <c r="F16" s="3">
        <f t="shared" si="1"/>
        <v>5.8777493402786929E-2</v>
      </c>
      <c r="G16" s="2">
        <v>47126.008457643722</v>
      </c>
      <c r="H16" s="2">
        <f t="shared" si="0"/>
        <v>3636.1685116191497</v>
      </c>
      <c r="I16" s="3">
        <f t="shared" si="2"/>
        <v>4.3077096939651227E-2</v>
      </c>
    </row>
    <row r="17" spans="1:9" x14ac:dyDescent="0.2">
      <c r="A17" s="297" t="s">
        <v>335</v>
      </c>
      <c r="B17" s="354">
        <v>105.2388</v>
      </c>
      <c r="C17" s="354"/>
      <c r="D17" s="354">
        <v>125.34532327343399</v>
      </c>
      <c r="E17" s="354">
        <v>185.43208648961516</v>
      </c>
      <c r="F17" s="3">
        <f t="shared" si="1"/>
        <v>8.2131966904108289E-2</v>
      </c>
      <c r="G17" s="2">
        <v>47835.349136948178</v>
      </c>
      <c r="H17" s="2">
        <f t="shared" si="0"/>
        <v>3876.465622917066</v>
      </c>
      <c r="I17" s="3">
        <f t="shared" si="2"/>
        <v>6.60852516955861E-2</v>
      </c>
    </row>
    <row r="18" spans="1:9" x14ac:dyDescent="0.2">
      <c r="A18" s="297" t="s">
        <v>302</v>
      </c>
      <c r="B18" s="354">
        <v>97.035699999999991</v>
      </c>
      <c r="C18" s="354"/>
      <c r="D18" s="354">
        <v>115.57497031098757</v>
      </c>
      <c r="E18" s="354">
        <v>166.32715021122587</v>
      </c>
      <c r="F18" s="3">
        <f t="shared" si="1"/>
        <v>-0.10302929034592523</v>
      </c>
      <c r="G18" s="2">
        <v>48555.366812157525</v>
      </c>
      <c r="H18" s="2">
        <f t="shared" si="0"/>
        <v>3425.5152649692286</v>
      </c>
      <c r="I18" s="3">
        <f t="shared" si="2"/>
        <v>-0.1163302868679883</v>
      </c>
    </row>
    <row r="19" spans="1:9" x14ac:dyDescent="0.2">
      <c r="A19" s="297" t="s">
        <v>303</v>
      </c>
      <c r="B19" s="354">
        <v>92.183899999999994</v>
      </c>
      <c r="C19" s="354">
        <v>110.70558929443359</v>
      </c>
      <c r="D19" s="354">
        <v>110.70558929443359</v>
      </c>
      <c r="E19" s="354">
        <v>155.18132019042969</v>
      </c>
      <c r="F19" s="3">
        <f t="shared" si="1"/>
        <v>-6.7011489144385816E-2</v>
      </c>
      <c r="G19" s="2">
        <v>49286.22265625</v>
      </c>
      <c r="H19" s="2">
        <f t="shared" si="0"/>
        <v>3148.5740198179114</v>
      </c>
      <c r="I19" s="3">
        <f t="shared" si="2"/>
        <v>-8.084659495855584E-2</v>
      </c>
    </row>
    <row r="20" spans="1:9" x14ac:dyDescent="0.2">
      <c r="A20" s="297" t="s">
        <v>304</v>
      </c>
      <c r="B20" s="354">
        <v>95.659300000000002</v>
      </c>
      <c r="C20" s="354">
        <v>112.2794189453125</v>
      </c>
      <c r="D20" s="354">
        <v>112.2794189453125</v>
      </c>
      <c r="E20" s="354">
        <v>153.90977478027347</v>
      </c>
      <c r="F20" s="3">
        <f t="shared" si="1"/>
        <v>-8.1939334489219418E-3</v>
      </c>
      <c r="G20" s="2">
        <v>50028.078125</v>
      </c>
      <c r="H20" s="2">
        <f t="shared" si="0"/>
        <v>3076.4678666191207</v>
      </c>
      <c r="I20" s="3">
        <f t="shared" si="2"/>
        <v>-2.290120948243124E-2</v>
      </c>
    </row>
    <row r="21" spans="1:9" x14ac:dyDescent="0.2">
      <c r="A21" s="297" t="s">
        <v>320</v>
      </c>
      <c r="B21" s="354">
        <v>95.360300000000009</v>
      </c>
      <c r="C21" s="354">
        <v>114.32627105712891</v>
      </c>
      <c r="D21" s="354">
        <v>114.32627105712891</v>
      </c>
      <c r="E21" s="354">
        <v>151.97795104980469</v>
      </c>
      <c r="F21" s="3">
        <f t="shared" si="1"/>
        <v>-1.2551663682353609E-2</v>
      </c>
      <c r="G21" s="2">
        <v>50840</v>
      </c>
      <c r="H21" s="2">
        <f t="shared" si="0"/>
        <v>2989.3381402400605</v>
      </c>
      <c r="I21" s="3">
        <f t="shared" si="2"/>
        <v>-2.832135102870792E-2</v>
      </c>
    </row>
    <row r="22" spans="1:9" x14ac:dyDescent="0.2">
      <c r="A22" s="297" t="s">
        <v>321</v>
      </c>
      <c r="B22" s="354">
        <v>98.848600000000005</v>
      </c>
      <c r="C22" s="354">
        <v>115.34749603271484</v>
      </c>
      <c r="D22" s="354">
        <v>115.34749603271484</v>
      </c>
      <c r="E22" s="354">
        <v>154.035888671875</v>
      </c>
      <c r="F22" s="3">
        <f t="shared" si="1"/>
        <v>1.3541027549423212E-2</v>
      </c>
      <c r="G22" s="2">
        <v>51231.33203125</v>
      </c>
      <c r="H22" s="2">
        <f t="shared" si="0"/>
        <v>3006.6735055398608</v>
      </c>
      <c r="I22" s="3">
        <f t="shared" si="2"/>
        <v>5.7990647048071775E-3</v>
      </c>
    </row>
    <row r="23" spans="1:9" x14ac:dyDescent="0.2">
      <c r="A23" s="297" t="s">
        <v>290</v>
      </c>
      <c r="B23" s="354">
        <v>99.173789989559936</v>
      </c>
      <c r="C23" s="354">
        <v>122.82404327392578</v>
      </c>
      <c r="D23" s="354">
        <v>122.82404327392578</v>
      </c>
      <c r="E23" s="354">
        <v>164.55052185058594</v>
      </c>
      <c r="F23" s="3">
        <f t="shared" si="1"/>
        <v>6.8260931068532038E-2</v>
      </c>
      <c r="G23" s="2">
        <v>50539.66796875</v>
      </c>
      <c r="H23" s="2">
        <f t="shared" si="0"/>
        <v>3255.8686763104938</v>
      </c>
      <c r="I23" s="3">
        <f t="shared" si="2"/>
        <v>8.2880688678529824E-2</v>
      </c>
    </row>
    <row r="24" spans="1:9" x14ac:dyDescent="0.2">
      <c r="A24" s="297" t="s">
        <v>291</v>
      </c>
      <c r="B24" s="354"/>
      <c r="C24" s="354">
        <v>131.73820495605469</v>
      </c>
      <c r="D24" s="354">
        <v>131.73820495605469</v>
      </c>
      <c r="E24" s="354">
        <v>170.70710754394531</v>
      </c>
      <c r="F24" s="3">
        <f t="shared" si="1"/>
        <v>3.7414561948029723E-2</v>
      </c>
      <c r="G24" s="2">
        <v>49714</v>
      </c>
      <c r="H24" s="2">
        <f t="shared" si="0"/>
        <v>3433.7833918804627</v>
      </c>
      <c r="I24" s="3">
        <f t="shared" si="2"/>
        <v>5.4644315621347195E-2</v>
      </c>
    </row>
    <row r="25" spans="1:9" x14ac:dyDescent="0.2">
      <c r="A25" s="297" t="s">
        <v>292</v>
      </c>
      <c r="B25" s="354"/>
      <c r="C25" s="354">
        <v>131.39846801757813</v>
      </c>
      <c r="D25" s="354">
        <v>131.39846801757813</v>
      </c>
      <c r="E25" s="354">
        <v>167.94873046875</v>
      </c>
      <c r="F25" s="3">
        <f t="shared" si="1"/>
        <v>-1.6158536776128218E-2</v>
      </c>
      <c r="G25" s="2">
        <v>49995.3359375</v>
      </c>
      <c r="H25" s="2">
        <f t="shared" si="0"/>
        <v>3359.2879679557609</v>
      </c>
      <c r="I25" s="3">
        <f t="shared" si="2"/>
        <v>-2.1694852418720934E-2</v>
      </c>
    </row>
    <row r="26" spans="1:9" x14ac:dyDescent="0.2">
      <c r="A26" s="297" t="s">
        <v>293</v>
      </c>
      <c r="B26" s="354"/>
      <c r="C26" s="354">
        <v>133.80636596679688</v>
      </c>
      <c r="D26" s="354">
        <v>133.80636596679688</v>
      </c>
      <c r="E26" s="354">
        <v>169.54299926757815</v>
      </c>
      <c r="F26" s="3">
        <f t="shared" si="1"/>
        <v>9.4925921403423708E-3</v>
      </c>
      <c r="G26" s="2">
        <v>50460.66796875</v>
      </c>
      <c r="H26" s="2">
        <f t="shared" si="0"/>
        <v>3359.9039824953397</v>
      </c>
      <c r="I26" s="3">
        <f t="shared" si="2"/>
        <v>1.8337652069577715E-4</v>
      </c>
    </row>
    <row r="27" spans="1:9" x14ac:dyDescent="0.2">
      <c r="A27" s="297" t="s">
        <v>294</v>
      </c>
      <c r="B27" s="354"/>
      <c r="C27" s="354">
        <v>141.92251586914063</v>
      </c>
      <c r="D27" s="354">
        <v>141.92251586914063</v>
      </c>
      <c r="E27" s="354">
        <v>173.41671752929688</v>
      </c>
      <c r="F27" s="3">
        <f t="shared" si="1"/>
        <v>2.2847998905605627E-2</v>
      </c>
      <c r="G27" s="2">
        <v>51186.00390625</v>
      </c>
      <c r="H27" s="2">
        <f t="shared" si="0"/>
        <v>3387.9714041932084</v>
      </c>
      <c r="I27" s="3">
        <f t="shared" si="2"/>
        <v>8.3536380337343452E-3</v>
      </c>
    </row>
    <row r="28" spans="1:9" x14ac:dyDescent="0.2">
      <c r="A28" s="297" t="s">
        <v>295</v>
      </c>
      <c r="B28" s="354"/>
      <c r="C28" s="354">
        <v>145.47410583496094</v>
      </c>
      <c r="D28" s="354">
        <v>145.47410583496094</v>
      </c>
      <c r="E28" s="354">
        <v>174.57536315917969</v>
      </c>
      <c r="F28" s="3">
        <f t="shared" si="1"/>
        <v>6.6812799042115234E-3</v>
      </c>
      <c r="G28" s="2">
        <v>51479.3359375</v>
      </c>
      <c r="H28" s="2">
        <f t="shared" si="0"/>
        <v>3391.173564692599</v>
      </c>
      <c r="I28" s="3">
        <f t="shared" si="2"/>
        <v>9.4515570451014774E-4</v>
      </c>
    </row>
    <row r="29" spans="1:9" x14ac:dyDescent="0.2">
      <c r="A29" s="297" t="s">
        <v>296</v>
      </c>
      <c r="B29" s="354"/>
      <c r="C29" s="354">
        <v>153.88462829589844</v>
      </c>
      <c r="D29" s="354">
        <v>153.88462829589844</v>
      </c>
      <c r="E29" s="354">
        <v>179.40956115722656</v>
      </c>
      <c r="F29" s="3">
        <f t="shared" si="1"/>
        <v>2.7691181106918261E-2</v>
      </c>
      <c r="G29" s="2">
        <v>51796.671875</v>
      </c>
      <c r="H29" s="2">
        <f t="shared" si="0"/>
        <v>3463.7275844709193</v>
      </c>
      <c r="I29" s="3">
        <f t="shared" si="2"/>
        <v>2.1394959117905676E-2</v>
      </c>
    </row>
    <row r="30" spans="1:9" x14ac:dyDescent="0.2">
      <c r="A30" s="297" t="s">
        <v>297</v>
      </c>
      <c r="B30" s="354"/>
      <c r="C30" s="354">
        <v>153.13580322265625</v>
      </c>
      <c r="D30" s="354">
        <v>153.13580322265625</v>
      </c>
      <c r="E30" s="354">
        <v>167.2939453125</v>
      </c>
      <c r="F30" s="3">
        <f t="shared" si="1"/>
        <v>-6.7530491499887102E-2</v>
      </c>
      <c r="G30" s="2">
        <v>52476.40234375</v>
      </c>
      <c r="H30" s="2">
        <f t="shared" si="0"/>
        <v>3187.9842717995489</v>
      </c>
      <c r="I30" s="3">
        <f t="shared" si="2"/>
        <v>-7.9608833531719547E-2</v>
      </c>
    </row>
    <row r="31" spans="1:9" x14ac:dyDescent="0.2">
      <c r="A31" s="297" t="s">
        <v>431</v>
      </c>
      <c r="B31" s="354"/>
      <c r="C31" s="354">
        <v>151.77256774902344</v>
      </c>
      <c r="D31" s="354">
        <v>151.77256774902344</v>
      </c>
      <c r="E31" s="354">
        <v>169.70933532714844</v>
      </c>
      <c r="F31" s="3">
        <f t="shared" si="1"/>
        <v>1.4438000192634304E-2</v>
      </c>
      <c r="G31" s="2">
        <v>52278.359375</v>
      </c>
      <c r="H31" s="2">
        <f t="shared" si="0"/>
        <v>3246.2636042152662</v>
      </c>
      <c r="I31" s="3">
        <f t="shared" si="2"/>
        <v>1.8280934737115118E-2</v>
      </c>
    </row>
    <row r="32" spans="1:9" x14ac:dyDescent="0.2">
      <c r="A32" s="297" t="s">
        <v>445</v>
      </c>
      <c r="B32" s="354"/>
      <c r="C32" s="354">
        <v>162.16473388671875</v>
      </c>
      <c r="D32" s="354">
        <v>162.16473388671875</v>
      </c>
      <c r="E32" s="354">
        <v>182.53153991699219</v>
      </c>
      <c r="F32" s="3">
        <f t="shared" ref="F32" si="3">E32/E31-1</f>
        <v>7.5553914374400177E-2</v>
      </c>
      <c r="G32" s="2">
        <v>52920.5078125</v>
      </c>
      <c r="H32" s="2">
        <f t="shared" si="0"/>
        <v>3449.1645575985503</v>
      </c>
      <c r="I32" s="3">
        <f t="shared" ref="I32" si="4">H32/H31-1</f>
        <v>6.2502919701227455E-2</v>
      </c>
    </row>
    <row r="33" spans="1:9" x14ac:dyDescent="0.2">
      <c r="A33" s="297" t="s">
        <v>542</v>
      </c>
      <c r="B33" s="354"/>
      <c r="C33" s="354">
        <v>174.33207702636719</v>
      </c>
      <c r="D33" s="354">
        <v>174.33207702636719</v>
      </c>
      <c r="E33" s="354">
        <v>181.15132141113281</v>
      </c>
      <c r="F33" s="3">
        <f>E33/E32-1</f>
        <v>-7.5615343325708961E-3</v>
      </c>
      <c r="G33" s="2">
        <v>53158</v>
      </c>
      <c r="H33" s="2">
        <f t="shared" ref="H33" si="5">E33/G33*1000000</f>
        <v>3407.7903873571772</v>
      </c>
      <c r="I33" s="3">
        <f>H33/H32-1</f>
        <v>-1.1995417890464322E-2</v>
      </c>
    </row>
    <row r="34" spans="1:9" x14ac:dyDescent="0.2">
      <c r="A34" s="297" t="s">
        <v>595</v>
      </c>
      <c r="B34" s="354"/>
      <c r="C34" s="354">
        <v>182.87483215332031</v>
      </c>
      <c r="D34" s="354">
        <v>182.87483215332031</v>
      </c>
      <c r="E34" s="354">
        <v>176.85736083984375</v>
      </c>
      <c r="F34" s="3">
        <f>E34/E33-1</f>
        <v>-2.3703722047622722E-2</v>
      </c>
      <c r="G34" s="2">
        <v>53355.50390625</v>
      </c>
      <c r="H34" s="2">
        <f t="shared" ref="H34" si="6">E34/G34*1000000</f>
        <v>3314.6976017806273</v>
      </c>
      <c r="I34" s="3">
        <f>H34/H33-1</f>
        <v>-2.7317638409311229E-2</v>
      </c>
    </row>
    <row r="35" spans="1:9" x14ac:dyDescent="0.2">
      <c r="A35" s="297" t="s">
        <v>657</v>
      </c>
      <c r="B35" s="354"/>
      <c r="C35" s="354">
        <v>187.70744323730469</v>
      </c>
      <c r="D35" s="354">
        <v>187.70744323730469</v>
      </c>
      <c r="E35" s="354">
        <v>183.43232727050781</v>
      </c>
      <c r="F35" s="3">
        <f>E35/E34-1</f>
        <v>3.7176662590923337E-2</v>
      </c>
      <c r="G35" s="2">
        <v>53553.7421875</v>
      </c>
      <c r="H35" s="2">
        <f t="shared" ref="H35" si="7">E35/G35*1000000</f>
        <v>3425.2009248631525</v>
      </c>
      <c r="I35" s="3">
        <f>H35/H34-1</f>
        <v>3.333737684643201E-2</v>
      </c>
    </row>
    <row r="36" spans="1:9" x14ac:dyDescent="0.2">
      <c r="A36" s="297" t="s">
        <v>676</v>
      </c>
      <c r="B36" s="354"/>
      <c r="C36" s="354">
        <v>184.68949890136719</v>
      </c>
      <c r="D36" s="354">
        <v>184.68949890136719</v>
      </c>
      <c r="E36" s="354">
        <v>181.70811462402341</v>
      </c>
      <c r="F36" s="3">
        <f t="shared" ref="F36:F37" si="8">E36/E35-1</f>
        <v>-9.3997207152134443E-3</v>
      </c>
      <c r="G36" s="2">
        <v>53752.71875</v>
      </c>
      <c r="H36" s="2">
        <f t="shared" ref="H36:H37" si="9">E36/G36*1000000</f>
        <v>3380.4450983983656</v>
      </c>
      <c r="I36" s="3">
        <f t="shared" ref="I36:I37" si="10">H36/H35-1</f>
        <v>-1.3066628045061313E-2</v>
      </c>
    </row>
    <row r="37" spans="1:9" x14ac:dyDescent="0.2">
      <c r="A37" s="297" t="s">
        <v>677</v>
      </c>
      <c r="B37" s="354"/>
      <c r="C37" s="354">
        <v>184.59962463378906</v>
      </c>
      <c r="D37" s="354">
        <v>184.59962463378906</v>
      </c>
      <c r="E37" s="354">
        <v>184.59962463378906</v>
      </c>
      <c r="F37" s="3">
        <f t="shared" si="8"/>
        <v>1.5912938262270471E-2</v>
      </c>
      <c r="G37" s="2">
        <v>53952.43359375</v>
      </c>
      <c r="H37" s="2">
        <f t="shared" si="9"/>
        <v>3421.5254500618785</v>
      </c>
      <c r="I37" s="3">
        <f t="shared" si="10"/>
        <v>1.2152349902968762E-2</v>
      </c>
    </row>
    <row r="38" spans="1:9" x14ac:dyDescent="0.2">
      <c r="A38" s="297" t="s">
        <v>678</v>
      </c>
      <c r="B38" s="354"/>
      <c r="C38" s="354">
        <v>200.55836486816406</v>
      </c>
      <c r="D38" s="354">
        <v>200.55836486816406</v>
      </c>
      <c r="E38" s="354">
        <v>187.01173400878906</v>
      </c>
      <c r="F38" s="3">
        <f t="shared" ref="F38" si="11">E38/E37-1</f>
        <v>1.3066707907912534E-2</v>
      </c>
      <c r="G38" s="2">
        <v>54152.890625</v>
      </c>
      <c r="H38" s="2">
        <f t="shared" ref="H38" si="12">E38/G38*1000000</f>
        <v>3453.4026134230776</v>
      </c>
      <c r="I38" s="3">
        <f t="shared" ref="I38" si="13">H38/H37-1</f>
        <v>9.316652419061322E-3</v>
      </c>
    </row>
    <row r="39" spans="1:9" x14ac:dyDescent="0.2">
      <c r="A39" s="297" t="s">
        <v>679</v>
      </c>
      <c r="B39" s="354"/>
      <c r="C39" s="354">
        <v>212.88102722167969</v>
      </c>
      <c r="D39" s="354">
        <v>212.88102722167969</v>
      </c>
      <c r="E39" s="354">
        <v>194.59809875488281</v>
      </c>
      <c r="F39" s="3">
        <f t="shared" ref="F39:F40" si="14">E39/E38-1</f>
        <v>4.0566249953798206E-2</v>
      </c>
      <c r="G39" s="2">
        <v>54354.08984375</v>
      </c>
      <c r="H39" s="2">
        <f t="shared" ref="H39:H40" si="15">E39/G39*1000000</f>
        <v>3580.1923887289418</v>
      </c>
      <c r="I39" s="3">
        <f t="shared" ref="I39:I40" si="16">H39/H38-1</f>
        <v>3.6714449341366473E-2</v>
      </c>
    </row>
    <row r="40" spans="1:9" s="4" customFormat="1" ht="20.100000000000001" customHeight="1" x14ac:dyDescent="0.2">
      <c r="A40" s="298" t="s">
        <v>680</v>
      </c>
      <c r="B40" s="355"/>
      <c r="C40" s="355">
        <v>221.2779541015625</v>
      </c>
      <c r="D40" s="355">
        <v>221.2779541015625</v>
      </c>
      <c r="E40" s="355">
        <v>201.65180969238281</v>
      </c>
      <c r="F40" s="7">
        <f t="shared" si="14"/>
        <v>3.6247584034132307E-2</v>
      </c>
      <c r="G40" s="6">
        <v>54556.0390625</v>
      </c>
      <c r="H40" s="6">
        <f t="shared" si="15"/>
        <v>3696.232592350927</v>
      </c>
      <c r="I40" s="7">
        <f t="shared" si="16"/>
        <v>3.2411722897154771E-2</v>
      </c>
    </row>
    <row r="41" spans="1:9" ht="20.100000000000001" customHeight="1" x14ac:dyDescent="0.2">
      <c r="A41" s="69" t="s">
        <v>106</v>
      </c>
      <c r="B41" s="443" t="s">
        <v>1042</v>
      </c>
    </row>
    <row r="42" spans="1:9" x14ac:dyDescent="0.2">
      <c r="B42" s="124" t="s">
        <v>1043</v>
      </c>
    </row>
    <row r="43" spans="1:9" x14ac:dyDescent="0.2">
      <c r="B43" t="s">
        <v>299</v>
      </c>
    </row>
    <row r="44" spans="1:9" x14ac:dyDescent="0.2">
      <c r="B44" s="124" t="s">
        <v>1041</v>
      </c>
      <c r="C44" s="2"/>
      <c r="D44" s="2"/>
      <c r="E44" s="2"/>
      <c r="F44" s="2"/>
      <c r="G44" s="2"/>
      <c r="H44" s="2"/>
      <c r="I44" s="2"/>
    </row>
    <row r="47" spans="1:9" x14ac:dyDescent="0.2">
      <c r="B47" s="2"/>
    </row>
  </sheetData>
  <phoneticPr fontId="6" type="noConversion"/>
  <pageMargins left="0.74803149606299202" right="0.74803149606299202" top="0.98425196850393704" bottom="0.98425196850393704" header="0.511811023622047" footer="0.511811023622047"/>
  <pageSetup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3407-1E2E-4C42-830B-8A0E2D51FDD0}">
  <sheetPr codeName="Sheet33"/>
  <dimension ref="A1:AM176"/>
  <sheetViews>
    <sheetView view="pageBreakPreview" zoomScale="80" zoomScaleNormal="80" zoomScaleSheetLayoutView="80" workbookViewId="0">
      <pane xSplit="2" topLeftCell="C1" activePane="topRight" state="frozen"/>
      <selection activeCell="A3" sqref="A3"/>
      <selection pane="topRight" activeCell="A2" sqref="A2"/>
    </sheetView>
  </sheetViews>
  <sheetFormatPr defaultColWidth="9.140625" defaultRowHeight="12.75" outlineLevelCol="1" x14ac:dyDescent="0.2"/>
  <cols>
    <col min="1" max="1" width="4" style="835" customWidth="1"/>
    <col min="2" max="2" width="38.5703125" style="788" customWidth="1"/>
    <col min="3" max="9" width="9.28515625" style="788" hidden="1" customWidth="1" outlineLevel="1"/>
    <col min="10" max="10" width="9.28515625" style="788" customWidth="1" collapsed="1"/>
    <col min="11" max="12" width="9.28515625" style="788" customWidth="1"/>
    <col min="13" max="13" width="10" style="788" bestFit="1" customWidth="1"/>
    <col min="14" max="20" width="9.28515625" style="788" customWidth="1"/>
    <col min="21" max="16384" width="9.140625" style="788"/>
  </cols>
  <sheetData>
    <row r="1" spans="1:39" s="787" customFormat="1" ht="25.15" customHeight="1" x14ac:dyDescent="0.2">
      <c r="A1" s="786" t="str">
        <f>Index!B11</f>
        <v>Table 3c    RMI constant price GDP by industry, FY2004-FY2018</v>
      </c>
      <c r="U1" s="788"/>
      <c r="V1" s="788"/>
      <c r="W1" s="788"/>
      <c r="X1" s="788"/>
      <c r="Y1" s="788"/>
      <c r="Z1" s="788"/>
      <c r="AA1" s="788"/>
      <c r="AB1" s="788"/>
      <c r="AC1" s="788"/>
    </row>
    <row r="2" spans="1:39" ht="20.100000000000001" customHeight="1" x14ac:dyDescent="0.2">
      <c r="A2" s="789" t="s">
        <v>942</v>
      </c>
      <c r="B2" s="923" t="s">
        <v>1097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</row>
    <row r="3" spans="1:39" ht="20.100000000000001" customHeight="1" x14ac:dyDescent="0.2">
      <c r="A3" s="792" t="s">
        <v>1002</v>
      </c>
      <c r="B3" s="793" t="s">
        <v>1003</v>
      </c>
      <c r="C3" s="794">
        <v>7.2002472877502441</v>
      </c>
      <c r="D3" s="794">
        <v>6.4492588043212891</v>
      </c>
      <c r="E3" s="794">
        <v>5.8130254745483398</v>
      </c>
      <c r="F3" s="794">
        <v>5.9146137237548828</v>
      </c>
      <c r="G3" s="794">
        <v>6.6980724334716797</v>
      </c>
      <c r="H3" s="794">
        <v>5.1501941680908203</v>
      </c>
      <c r="I3" s="794">
        <v>5.8069381713867188</v>
      </c>
      <c r="J3" s="794">
        <v>6.2074756622314453</v>
      </c>
      <c r="K3" s="794">
        <v>6.1119046211242676</v>
      </c>
      <c r="L3" s="794">
        <v>5.9625616073608398</v>
      </c>
      <c r="M3" s="794">
        <v>6.8129873275756836</v>
      </c>
      <c r="N3" s="794">
        <v>7.6335043907165527</v>
      </c>
      <c r="O3" s="794">
        <v>7.5783319473266602</v>
      </c>
      <c r="P3" s="794">
        <v>6.9505901336669922</v>
      </c>
      <c r="Q3" s="794">
        <v>6.182377815246582</v>
      </c>
      <c r="R3" s="794">
        <v>7.5853796005249023</v>
      </c>
      <c r="S3" s="794">
        <v>8.0676498413085938</v>
      </c>
      <c r="T3" s="794">
        <v>6.8275232315063477</v>
      </c>
      <c r="U3" s="794">
        <v>7.0618381500244141</v>
      </c>
      <c r="V3" s="794">
        <v>8.2321338653564453</v>
      </c>
      <c r="W3" s="794">
        <v>7.1845998764038086</v>
      </c>
      <c r="X3" s="794">
        <v>7.3438973426818848</v>
      </c>
    </row>
    <row r="4" spans="1:39" x14ac:dyDescent="0.2">
      <c r="A4" s="792" t="s">
        <v>1004</v>
      </c>
      <c r="B4" s="793" t="s">
        <v>957</v>
      </c>
      <c r="C4" s="794">
        <v>6.9861302375793457</v>
      </c>
      <c r="D4" s="794">
        <v>7.1523628234863281</v>
      </c>
      <c r="E4" s="794">
        <v>7.4335293769836426</v>
      </c>
      <c r="F4" s="794">
        <v>7.7308731079101563</v>
      </c>
      <c r="G4" s="794">
        <v>7.442115306854248</v>
      </c>
      <c r="H4" s="794">
        <v>7.2345013618469238</v>
      </c>
      <c r="I4" s="794">
        <v>7.2483234405517578</v>
      </c>
      <c r="J4" s="794">
        <v>7.4712071418762207</v>
      </c>
      <c r="K4" s="794">
        <v>7.5319647789001465</v>
      </c>
      <c r="L4" s="794">
        <v>7.6934261322021484</v>
      </c>
      <c r="M4" s="794">
        <v>7.7188072204589844</v>
      </c>
      <c r="N4" s="794">
        <v>7.6635909080505371</v>
      </c>
      <c r="O4" s="794">
        <v>8.6463241577148438</v>
      </c>
      <c r="P4" s="794">
        <v>11.076785087585449</v>
      </c>
      <c r="Q4" s="794">
        <v>12.607146263122559</v>
      </c>
      <c r="R4" s="794">
        <v>14.266613960266113</v>
      </c>
      <c r="S4" s="794">
        <v>13.906818389892578</v>
      </c>
      <c r="T4" s="794">
        <v>13.835164070129395</v>
      </c>
      <c r="U4" s="794">
        <v>14.868302345275879</v>
      </c>
      <c r="V4" s="794">
        <v>13.336359977722168</v>
      </c>
      <c r="W4" s="794">
        <v>14.77060604095459</v>
      </c>
      <c r="X4" s="794">
        <v>15.532196998596191</v>
      </c>
    </row>
    <row r="5" spans="1:39" x14ac:dyDescent="0.2">
      <c r="A5" s="792" t="s">
        <v>41</v>
      </c>
      <c r="B5" s="793" t="s">
        <v>958</v>
      </c>
      <c r="C5" s="794">
        <v>0</v>
      </c>
      <c r="D5" s="794">
        <v>0</v>
      </c>
      <c r="E5" s="794">
        <v>0</v>
      </c>
      <c r="F5" s="794">
        <v>0</v>
      </c>
      <c r="G5" s="794">
        <v>0</v>
      </c>
      <c r="H5" s="794">
        <v>0</v>
      </c>
      <c r="I5" s="794">
        <v>0</v>
      </c>
      <c r="J5" s="794">
        <v>0</v>
      </c>
      <c r="K5" s="794">
        <v>0</v>
      </c>
      <c r="L5" s="794">
        <v>0</v>
      </c>
      <c r="M5" s="794">
        <v>0</v>
      </c>
      <c r="N5" s="794">
        <v>0</v>
      </c>
      <c r="O5" s="794">
        <v>0</v>
      </c>
      <c r="P5" s="794">
        <v>0</v>
      </c>
      <c r="Q5" s="794">
        <v>0</v>
      </c>
      <c r="R5" s="794">
        <v>0</v>
      </c>
      <c r="S5" s="794">
        <v>0</v>
      </c>
      <c r="T5" s="794">
        <v>0</v>
      </c>
      <c r="U5" s="794">
        <v>0</v>
      </c>
      <c r="V5" s="794">
        <v>0</v>
      </c>
      <c r="W5" s="794">
        <v>0</v>
      </c>
      <c r="X5" s="794">
        <v>0</v>
      </c>
    </row>
    <row r="6" spans="1:39" x14ac:dyDescent="0.2">
      <c r="A6" s="792" t="s">
        <v>42</v>
      </c>
      <c r="B6" s="793" t="s">
        <v>44</v>
      </c>
      <c r="C6" s="794">
        <v>0.51917749643325806</v>
      </c>
      <c r="D6" s="794">
        <v>0.32593265175819397</v>
      </c>
      <c r="E6" s="794">
        <v>1.962354302406311</v>
      </c>
      <c r="F6" s="794">
        <v>2.6484720706939697</v>
      </c>
      <c r="G6" s="794">
        <v>3.4682238101959229</v>
      </c>
      <c r="H6" s="794">
        <v>3.3069732189178467</v>
      </c>
      <c r="I6" s="794">
        <v>4.8279571533203125</v>
      </c>
      <c r="J6" s="794">
        <v>7.9425835609436035</v>
      </c>
      <c r="K6" s="794">
        <v>1.0389291048049927</v>
      </c>
      <c r="L6" s="794">
        <v>4.7734432220458984</v>
      </c>
      <c r="M6" s="794">
        <v>5.7395968437194824</v>
      </c>
      <c r="N6" s="794">
        <v>5.415532112121582</v>
      </c>
      <c r="O6" s="794">
        <v>7.1672992706298828</v>
      </c>
      <c r="P6" s="794">
        <v>13.453424453735352</v>
      </c>
      <c r="Q6" s="794">
        <v>12.616192817687988</v>
      </c>
      <c r="R6" s="794">
        <v>7.8893327713012695</v>
      </c>
      <c r="S6" s="794">
        <v>8.5622339248657227</v>
      </c>
      <c r="T6" s="794">
        <v>10.287638664245605</v>
      </c>
      <c r="U6" s="794">
        <v>7.1482505798339844</v>
      </c>
      <c r="V6" s="794">
        <v>5.3164916038513184</v>
      </c>
      <c r="W6" s="794">
        <v>3.8459970951080322</v>
      </c>
      <c r="X6" s="794">
        <v>6.2162590026855469</v>
      </c>
    </row>
    <row r="7" spans="1:39" x14ac:dyDescent="0.2">
      <c r="A7" s="792" t="s">
        <v>43</v>
      </c>
      <c r="B7" s="788" t="s">
        <v>1005</v>
      </c>
      <c r="C7" s="794">
        <v>7.4468178749084473</v>
      </c>
      <c r="D7" s="794">
        <v>7.9005875587463379</v>
      </c>
      <c r="E7" s="794">
        <v>7.3720169067382813</v>
      </c>
      <c r="F7" s="794">
        <v>9.581024169921875</v>
      </c>
      <c r="G7" s="794">
        <v>9.2054042816162109</v>
      </c>
      <c r="H7" s="794">
        <v>10.900392532348633</v>
      </c>
      <c r="I7" s="794">
        <v>7.9306573867797852</v>
      </c>
      <c r="J7" s="794">
        <v>11.304945945739746</v>
      </c>
      <c r="K7" s="794">
        <v>12.41654109954834</v>
      </c>
      <c r="L7" s="794">
        <v>12.455219268798828</v>
      </c>
      <c r="M7" s="794">
        <v>10.477601051330566</v>
      </c>
      <c r="N7" s="794">
        <v>8.6230077743530273</v>
      </c>
      <c r="O7" s="794">
        <v>9.3834142684936523</v>
      </c>
      <c r="P7" s="794">
        <v>8.0267429351806641</v>
      </c>
      <c r="Q7" s="794">
        <v>8.268467903137207</v>
      </c>
      <c r="R7" s="794">
        <v>6.2109594345092773</v>
      </c>
      <c r="S7" s="794">
        <v>7.5016975402832031</v>
      </c>
      <c r="T7" s="794">
        <v>6.6027054786682129</v>
      </c>
      <c r="U7" s="794">
        <v>6.8434772491455078</v>
      </c>
      <c r="V7" s="794">
        <v>6.2597103118896484</v>
      </c>
      <c r="W7" s="794">
        <v>6.5676031112670898</v>
      </c>
      <c r="X7" s="794">
        <v>6.3537611961364746</v>
      </c>
    </row>
    <row r="8" spans="1:39" x14ac:dyDescent="0.2">
      <c r="A8" s="792" t="s">
        <v>45</v>
      </c>
      <c r="B8" s="793" t="s">
        <v>1006</v>
      </c>
      <c r="C8" s="794">
        <v>0.32374322414398193</v>
      </c>
      <c r="D8" s="794">
        <v>0.88162249326705933</v>
      </c>
      <c r="E8" s="794">
        <v>0.41317811608314514</v>
      </c>
      <c r="F8" s="794">
        <v>0.28529149293899536</v>
      </c>
      <c r="G8" s="794">
        <v>0.33441132307052612</v>
      </c>
      <c r="H8" s="794">
        <v>0.46838024258613586</v>
      </c>
      <c r="I8" s="794">
        <v>0.62674838304519653</v>
      </c>
      <c r="J8" s="794">
        <v>0.59764391183853149</v>
      </c>
      <c r="K8" s="794">
        <v>0.72464805841445923</v>
      </c>
      <c r="L8" s="794">
        <v>0.74310094118118286</v>
      </c>
      <c r="M8" s="794">
        <v>0.7057347297668457</v>
      </c>
      <c r="N8" s="794">
        <v>0.84544515609741211</v>
      </c>
      <c r="O8" s="794">
        <v>1.0488193035125732</v>
      </c>
      <c r="P8" s="794">
        <v>1.0661646127700806</v>
      </c>
      <c r="Q8" s="794">
        <v>1.492032527923584</v>
      </c>
      <c r="R8" s="794">
        <v>1.219670295715332</v>
      </c>
      <c r="S8" s="794">
        <v>1.0200660228729248</v>
      </c>
      <c r="T8" s="794">
        <v>1.3157936334609985</v>
      </c>
      <c r="U8" s="794">
        <v>1.2409549951553345</v>
      </c>
      <c r="V8" s="794">
        <v>1.0992618799209595</v>
      </c>
      <c r="W8" s="794">
        <v>1.4544913768768311</v>
      </c>
      <c r="X8" s="794">
        <v>1.6720700263977051</v>
      </c>
    </row>
    <row r="9" spans="1:39" x14ac:dyDescent="0.2">
      <c r="A9" s="792" t="s">
        <v>46</v>
      </c>
      <c r="B9" s="793" t="s">
        <v>47</v>
      </c>
      <c r="C9" s="794">
        <v>8.4746875762939453</v>
      </c>
      <c r="D9" s="794">
        <v>11.373439788818359</v>
      </c>
      <c r="E9" s="794">
        <v>11.858553886413574</v>
      </c>
      <c r="F9" s="794">
        <v>8.6175289154052734</v>
      </c>
      <c r="G9" s="794">
        <v>9.6979656219482422</v>
      </c>
      <c r="H9" s="794">
        <v>10.017294883728027</v>
      </c>
      <c r="I9" s="794">
        <v>8.6516399383544922</v>
      </c>
      <c r="J9" s="794">
        <v>7.610084056854248</v>
      </c>
      <c r="K9" s="794">
        <v>8.4886035919189453</v>
      </c>
      <c r="L9" s="794">
        <v>12.661398887634277</v>
      </c>
      <c r="M9" s="794">
        <v>12.463484764099121</v>
      </c>
      <c r="N9" s="794">
        <v>11.188846588134766</v>
      </c>
      <c r="O9" s="794">
        <v>10.159608840942383</v>
      </c>
      <c r="P9" s="794">
        <v>10.786948204040527</v>
      </c>
      <c r="Q9" s="794">
        <v>9.5405416488647461</v>
      </c>
      <c r="R9" s="794">
        <v>7.83099365234375</v>
      </c>
      <c r="S9" s="794">
        <v>9.0863313674926758</v>
      </c>
      <c r="T9" s="794">
        <v>7.9394888877868652</v>
      </c>
      <c r="U9" s="794">
        <v>7.5334568023681641</v>
      </c>
      <c r="V9" s="794">
        <v>8.8066120147705078</v>
      </c>
      <c r="W9" s="794">
        <v>10.189249038696289</v>
      </c>
      <c r="X9" s="794">
        <v>10.674858093261719</v>
      </c>
    </row>
    <row r="10" spans="1:39" x14ac:dyDescent="0.2">
      <c r="A10" s="792" t="s">
        <v>48</v>
      </c>
      <c r="B10" s="793" t="s">
        <v>1007</v>
      </c>
      <c r="C10" s="794">
        <v>15.144143104553223</v>
      </c>
      <c r="D10" s="794">
        <v>15.272457122802734</v>
      </c>
      <c r="E10" s="794">
        <v>16.035602569580078</v>
      </c>
      <c r="F10" s="794">
        <v>19.408771514892578</v>
      </c>
      <c r="G10" s="794">
        <v>20.791820526123047</v>
      </c>
      <c r="H10" s="794">
        <v>23.051446914672852</v>
      </c>
      <c r="I10" s="794">
        <v>23.018220901489258</v>
      </c>
      <c r="J10" s="794">
        <v>23.484718322753906</v>
      </c>
      <c r="K10" s="794">
        <v>23.17529296875</v>
      </c>
      <c r="L10" s="794">
        <v>20.215154647827148</v>
      </c>
      <c r="M10" s="794">
        <v>21.024677276611328</v>
      </c>
      <c r="N10" s="794">
        <v>20.830194473266602</v>
      </c>
      <c r="O10" s="794">
        <v>20.935022354125977</v>
      </c>
      <c r="P10" s="794">
        <v>22.315940856933594</v>
      </c>
      <c r="Q10" s="794">
        <v>22.300090789794922</v>
      </c>
      <c r="R10" s="794">
        <v>23.059972763061523</v>
      </c>
      <c r="S10" s="794">
        <v>23.005548477172852</v>
      </c>
      <c r="T10" s="794">
        <v>22.300220489501953</v>
      </c>
      <c r="U10" s="794">
        <v>23.102184295654297</v>
      </c>
      <c r="V10" s="794">
        <v>23.416248321533203</v>
      </c>
      <c r="W10" s="794">
        <v>24.007102966308594</v>
      </c>
      <c r="X10" s="794">
        <v>25.431957244873047</v>
      </c>
    </row>
    <row r="11" spans="1:39" x14ac:dyDescent="0.2">
      <c r="A11" s="792" t="s">
        <v>49</v>
      </c>
      <c r="B11" s="793" t="s">
        <v>1008</v>
      </c>
      <c r="C11" s="794">
        <v>8.7014436721801758</v>
      </c>
      <c r="D11" s="794">
        <v>9.8652744293212891</v>
      </c>
      <c r="E11" s="794">
        <v>8.5200443267822266</v>
      </c>
      <c r="F11" s="794">
        <v>9.5282163619995117</v>
      </c>
      <c r="G11" s="794">
        <v>11.095280647277832</v>
      </c>
      <c r="H11" s="794">
        <v>13.361855506896973</v>
      </c>
      <c r="I11" s="794">
        <v>15.378871917724609</v>
      </c>
      <c r="J11" s="794">
        <v>14.596621513366699</v>
      </c>
      <c r="K11" s="794">
        <v>14.451719284057617</v>
      </c>
      <c r="L11" s="794">
        <v>11.437753677368164</v>
      </c>
      <c r="M11" s="794">
        <v>13.832606315612793</v>
      </c>
      <c r="N11" s="794">
        <v>7.2744483947753906</v>
      </c>
      <c r="O11" s="794">
        <v>8.8038854598999023</v>
      </c>
      <c r="P11" s="794">
        <v>10.086838722229004</v>
      </c>
      <c r="Q11" s="794">
        <v>9.189793586730957</v>
      </c>
      <c r="R11" s="794">
        <v>9.7981777191162109</v>
      </c>
      <c r="S11" s="794">
        <v>11.68653678894043</v>
      </c>
      <c r="T11" s="794">
        <v>12.580644607543945</v>
      </c>
      <c r="U11" s="794">
        <v>14.093178749084473</v>
      </c>
      <c r="V11" s="794">
        <v>14.219901084899902</v>
      </c>
      <c r="W11" s="794">
        <v>17.205104827880859</v>
      </c>
      <c r="X11" s="794">
        <v>18.022960662841797</v>
      </c>
    </row>
    <row r="12" spans="1:39" x14ac:dyDescent="0.2">
      <c r="A12" s="792" t="s">
        <v>50</v>
      </c>
      <c r="B12" s="793" t="s">
        <v>1009</v>
      </c>
      <c r="C12" s="794">
        <v>6.9560074806213379</v>
      </c>
      <c r="D12" s="794">
        <v>6.1574611663818359</v>
      </c>
      <c r="E12" s="794">
        <v>5.0384082794189453</v>
      </c>
      <c r="F12" s="794">
        <v>5.1144237518310547</v>
      </c>
      <c r="G12" s="794">
        <v>7.170989990234375</v>
      </c>
      <c r="H12" s="794">
        <v>5.1161365509033203</v>
      </c>
      <c r="I12" s="794">
        <v>4.9649195671081543</v>
      </c>
      <c r="J12" s="794">
        <v>5.1057028770446777</v>
      </c>
      <c r="K12" s="794">
        <v>5.1532821655273438</v>
      </c>
      <c r="L12" s="794">
        <v>4.1736230850219727</v>
      </c>
      <c r="M12" s="794">
        <v>5.1174764633178711</v>
      </c>
      <c r="N12" s="794">
        <v>4.4916782379150391</v>
      </c>
      <c r="O12" s="794">
        <v>4.8051409721374512</v>
      </c>
      <c r="P12" s="794">
        <v>4.4180879592895508</v>
      </c>
      <c r="Q12" s="794">
        <v>4.250709056854248</v>
      </c>
      <c r="R12" s="794">
        <v>4.2662420272827148</v>
      </c>
      <c r="S12" s="794">
        <v>3.6351609230041504</v>
      </c>
      <c r="T12" s="794">
        <v>3.8691215515136719</v>
      </c>
      <c r="U12" s="794">
        <v>4.0322127342224121</v>
      </c>
      <c r="V12" s="794">
        <v>4.1501684188842773</v>
      </c>
      <c r="W12" s="794">
        <v>4.2352752685546875</v>
      </c>
      <c r="X12" s="794">
        <v>4.1971373558044434</v>
      </c>
    </row>
    <row r="13" spans="1:39" x14ac:dyDescent="0.2">
      <c r="A13" s="792" t="s">
        <v>51</v>
      </c>
      <c r="B13" s="793" t="s">
        <v>1010</v>
      </c>
      <c r="C13" s="794">
        <v>6.6661958694458008</v>
      </c>
      <c r="D13" s="794">
        <v>6.1296086311340332</v>
      </c>
      <c r="E13" s="794">
        <v>6.0943584442138672</v>
      </c>
      <c r="F13" s="794">
        <v>6.3046526908874512</v>
      </c>
      <c r="G13" s="794">
        <v>6.5313687324523926</v>
      </c>
      <c r="H13" s="794">
        <v>6.8832926750183105</v>
      </c>
      <c r="I13" s="794">
        <v>5.8681459426879883</v>
      </c>
      <c r="J13" s="794">
        <v>4.9528894424438477</v>
      </c>
      <c r="K13" s="794">
        <v>5.2143192291259766</v>
      </c>
      <c r="L13" s="794">
        <v>5.638401985168457</v>
      </c>
      <c r="M13" s="794">
        <v>6.3276700973510742</v>
      </c>
      <c r="N13" s="794">
        <v>5.431297779083252</v>
      </c>
      <c r="O13" s="794">
        <v>6.1161904335021973</v>
      </c>
      <c r="P13" s="794">
        <v>5.9077448844909668</v>
      </c>
      <c r="Q13" s="794">
        <v>5.3275160789489746</v>
      </c>
      <c r="R13" s="794">
        <v>5.4196681976318359</v>
      </c>
      <c r="S13" s="794">
        <v>5.6116518974304199</v>
      </c>
      <c r="T13" s="794">
        <v>4.9449262619018555</v>
      </c>
      <c r="U13" s="794">
        <v>6.4547967910766602</v>
      </c>
      <c r="V13" s="794">
        <v>6.3594450950622559</v>
      </c>
      <c r="W13" s="794">
        <v>6.5894899368286133</v>
      </c>
      <c r="X13" s="794">
        <v>6.1068353652954102</v>
      </c>
    </row>
    <row r="14" spans="1:39" x14ac:dyDescent="0.2">
      <c r="A14" s="792" t="s">
        <v>53</v>
      </c>
      <c r="B14" s="788" t="s">
        <v>52</v>
      </c>
      <c r="C14" s="794">
        <v>4.9775538444519043</v>
      </c>
      <c r="D14" s="794">
        <v>4.9644412994384766</v>
      </c>
      <c r="E14" s="794">
        <v>5.5911655426025391</v>
      </c>
      <c r="F14" s="794">
        <v>5.7816920280456543</v>
      </c>
      <c r="G14" s="794">
        <v>5.9560632705688477</v>
      </c>
      <c r="H14" s="794">
        <v>5.7965397834777832</v>
      </c>
      <c r="I14" s="794">
        <v>6.8223080635070801</v>
      </c>
      <c r="J14" s="794">
        <v>6.8763036727905273</v>
      </c>
      <c r="K14" s="794">
        <v>7.0385217666625977</v>
      </c>
      <c r="L14" s="794">
        <v>6.3698983192443848</v>
      </c>
      <c r="M14" s="794">
        <v>6.1241135597229004</v>
      </c>
      <c r="N14" s="794">
        <v>6.2784328460693359</v>
      </c>
      <c r="O14" s="794">
        <v>6.8855099678039551</v>
      </c>
      <c r="P14" s="794">
        <v>7.1144556999206543</v>
      </c>
      <c r="Q14" s="794">
        <v>7.0659661293029785</v>
      </c>
      <c r="R14" s="794">
        <v>7.1480922698974609</v>
      </c>
      <c r="S14" s="794">
        <v>7.703895092010498</v>
      </c>
      <c r="T14" s="794">
        <v>9.0563106536865234</v>
      </c>
      <c r="U14" s="794">
        <v>10.415074348449707</v>
      </c>
      <c r="V14" s="794">
        <v>11.63247013092041</v>
      </c>
      <c r="W14" s="794">
        <v>12.743353843688965</v>
      </c>
      <c r="X14" s="794">
        <v>13.597281455993652</v>
      </c>
    </row>
    <row r="15" spans="1:39" x14ac:dyDescent="0.2">
      <c r="A15" s="792" t="s">
        <v>54</v>
      </c>
      <c r="B15" s="793" t="s">
        <v>965</v>
      </c>
      <c r="C15" s="794">
        <v>10.647674560546875</v>
      </c>
      <c r="D15" s="794">
        <v>10.023146629333496</v>
      </c>
      <c r="E15" s="794">
        <v>9.8506813049316406</v>
      </c>
      <c r="F15" s="794">
        <v>10.661882400512695</v>
      </c>
      <c r="G15" s="794">
        <v>10.692681312561035</v>
      </c>
      <c r="H15" s="794">
        <v>10.966912269592285</v>
      </c>
      <c r="I15" s="794">
        <v>10.745275497436523</v>
      </c>
      <c r="J15" s="794">
        <v>10.904067039489746</v>
      </c>
      <c r="K15" s="794">
        <v>11.055234909057617</v>
      </c>
      <c r="L15" s="794">
        <v>11.630053520202637</v>
      </c>
      <c r="M15" s="794">
        <v>12.054471015930176</v>
      </c>
      <c r="N15" s="794">
        <v>11.679025650024414</v>
      </c>
      <c r="O15" s="794">
        <v>11.160848617553711</v>
      </c>
      <c r="P15" s="794">
        <v>11.209224700927734</v>
      </c>
      <c r="Q15" s="794">
        <v>11.110738754272461</v>
      </c>
      <c r="R15" s="794">
        <v>11.142106056213379</v>
      </c>
      <c r="S15" s="794">
        <v>11.362079620361328</v>
      </c>
      <c r="T15" s="794">
        <v>11.462870597839355</v>
      </c>
      <c r="U15" s="794">
        <v>11.042096138000488</v>
      </c>
      <c r="V15" s="794">
        <v>11.003505706787109</v>
      </c>
      <c r="W15" s="794">
        <v>11.844053268432617</v>
      </c>
      <c r="X15" s="794">
        <v>12.05242919921875</v>
      </c>
    </row>
    <row r="16" spans="1:39" x14ac:dyDescent="0.2">
      <c r="A16" s="792" t="s">
        <v>56</v>
      </c>
      <c r="B16" s="793" t="s">
        <v>1011</v>
      </c>
      <c r="C16" s="794">
        <v>1.7348126173019409</v>
      </c>
      <c r="D16" s="794">
        <v>1.5027282238006592</v>
      </c>
      <c r="E16" s="794">
        <v>1.6160504817962646</v>
      </c>
      <c r="F16" s="794">
        <v>1.7513145208358765</v>
      </c>
      <c r="G16" s="794">
        <v>1.5901615619659424</v>
      </c>
      <c r="H16" s="794">
        <v>1.5644830465316772</v>
      </c>
      <c r="I16" s="794">
        <v>1.4522337913513184</v>
      </c>
      <c r="J16" s="794">
        <v>1.1600350141525269</v>
      </c>
      <c r="K16" s="794">
        <v>1.0680429935455322</v>
      </c>
      <c r="L16" s="794">
        <v>1.1999993324279785</v>
      </c>
      <c r="M16" s="794">
        <v>1.3345556259155273</v>
      </c>
      <c r="N16" s="794">
        <v>1.446643590927124</v>
      </c>
      <c r="O16" s="794">
        <v>1.4929163455963135</v>
      </c>
      <c r="P16" s="794">
        <v>1.4323018789291382</v>
      </c>
      <c r="Q16" s="794">
        <v>1.6062667369842529</v>
      </c>
      <c r="R16" s="794">
        <v>1.3269116878509521</v>
      </c>
      <c r="S16" s="794">
        <v>1.4433135986328125</v>
      </c>
      <c r="T16" s="794">
        <v>1.2075287103652954</v>
      </c>
      <c r="U16" s="794">
        <v>0.95321589708328247</v>
      </c>
      <c r="V16" s="794">
        <v>1.1048119068145752</v>
      </c>
      <c r="W16" s="794">
        <v>1.256489634513855</v>
      </c>
      <c r="X16" s="794">
        <v>1.5858521461486816</v>
      </c>
    </row>
    <row r="17" spans="1:39" x14ac:dyDescent="0.2">
      <c r="A17" s="792" t="s">
        <v>58</v>
      </c>
      <c r="B17" s="793" t="s">
        <v>1012</v>
      </c>
      <c r="C17" s="794">
        <v>2.7103266716003418</v>
      </c>
      <c r="D17" s="794">
        <v>2.3968391418457031</v>
      </c>
      <c r="E17" s="794">
        <v>1.8157061338424683</v>
      </c>
      <c r="F17" s="794">
        <v>1.8299921751022339</v>
      </c>
      <c r="G17" s="794">
        <v>2.1560714244842529</v>
      </c>
      <c r="H17" s="794">
        <v>1.9786285161972046</v>
      </c>
      <c r="I17" s="794">
        <v>2.098207950592041</v>
      </c>
      <c r="J17" s="794">
        <v>2.2750165462493896</v>
      </c>
      <c r="K17" s="794">
        <v>2.1460666656494141</v>
      </c>
      <c r="L17" s="794">
        <v>2.1616132259368896</v>
      </c>
      <c r="M17" s="794">
        <v>2.0238633155822754</v>
      </c>
      <c r="N17" s="794">
        <v>1.851413369178772</v>
      </c>
      <c r="O17" s="794">
        <v>2.0223712921142578</v>
      </c>
      <c r="P17" s="794">
        <v>2.0279951095581055</v>
      </c>
      <c r="Q17" s="794">
        <v>1.9866080284118652</v>
      </c>
      <c r="R17" s="794">
        <v>1.5200892686843872</v>
      </c>
      <c r="S17" s="794">
        <v>1.468674898147583</v>
      </c>
      <c r="T17" s="794">
        <v>1.5027655363082886</v>
      </c>
      <c r="U17" s="794">
        <v>1.6063637733459473</v>
      </c>
      <c r="V17" s="794">
        <v>1.0579613447189331</v>
      </c>
      <c r="W17" s="794">
        <v>1.0095533132553101</v>
      </c>
      <c r="X17" s="794">
        <v>1.3438336849212646</v>
      </c>
    </row>
    <row r="18" spans="1:39" x14ac:dyDescent="0.2">
      <c r="A18" s="792" t="s">
        <v>59</v>
      </c>
      <c r="B18" s="788" t="s">
        <v>55</v>
      </c>
      <c r="C18" s="794">
        <v>29.588808059692383</v>
      </c>
      <c r="D18" s="794">
        <v>28.376480102539063</v>
      </c>
      <c r="E18" s="794">
        <v>27.330272674560547</v>
      </c>
      <c r="F18" s="794">
        <v>27.876272201538086</v>
      </c>
      <c r="G18" s="794">
        <v>27.257270812988281</v>
      </c>
      <c r="H18" s="794">
        <v>26.030338287353516</v>
      </c>
      <c r="I18" s="794">
        <v>26.372705459594727</v>
      </c>
      <c r="J18" s="794">
        <v>27.966259002685547</v>
      </c>
      <c r="K18" s="794">
        <v>26.508445739746094</v>
      </c>
      <c r="L18" s="794">
        <v>27.89600944519043</v>
      </c>
      <c r="M18" s="794">
        <v>27.872014999389648</v>
      </c>
      <c r="N18" s="794">
        <v>26.656255722045898</v>
      </c>
      <c r="O18" s="794">
        <v>27.387409210205078</v>
      </c>
      <c r="P18" s="794">
        <v>27.396400451660156</v>
      </c>
      <c r="Q18" s="794">
        <v>26.781814575195313</v>
      </c>
      <c r="R18" s="794">
        <v>28.249149322509766</v>
      </c>
      <c r="S18" s="794">
        <v>29.404356002807617</v>
      </c>
      <c r="T18" s="794">
        <v>29.6004638671875</v>
      </c>
      <c r="U18" s="794">
        <v>30.685487747192383</v>
      </c>
      <c r="V18" s="794">
        <v>33.038681030273438</v>
      </c>
      <c r="W18" s="794">
        <v>34.291866302490234</v>
      </c>
      <c r="X18" s="794">
        <v>33.935977935791016</v>
      </c>
    </row>
    <row r="19" spans="1:39" x14ac:dyDescent="0.2">
      <c r="A19" s="792" t="s">
        <v>60</v>
      </c>
      <c r="B19" s="793" t="s">
        <v>57</v>
      </c>
      <c r="C19" s="794">
        <v>14.109976768493652</v>
      </c>
      <c r="D19" s="794">
        <v>12.876179695129395</v>
      </c>
      <c r="E19" s="794">
        <v>12.922543525695801</v>
      </c>
      <c r="F19" s="794">
        <v>12.818414688110352</v>
      </c>
      <c r="G19" s="794">
        <v>13.897887229919434</v>
      </c>
      <c r="H19" s="794">
        <v>15.995364189147949</v>
      </c>
      <c r="I19" s="794">
        <v>16.119115829467773</v>
      </c>
      <c r="J19" s="794">
        <v>16.17694091796875</v>
      </c>
      <c r="K19" s="794">
        <v>18.979946136474609</v>
      </c>
      <c r="L19" s="794">
        <v>18.490459442138672</v>
      </c>
      <c r="M19" s="794">
        <v>19.424842834472656</v>
      </c>
      <c r="N19" s="794">
        <v>20.098068237304688</v>
      </c>
      <c r="O19" s="794">
        <v>19.895160675048828</v>
      </c>
      <c r="P19" s="794">
        <v>20.894571304321289</v>
      </c>
      <c r="Q19" s="794">
        <v>22.247604370117188</v>
      </c>
      <c r="R19" s="794">
        <v>22.783748626708984</v>
      </c>
      <c r="S19" s="794">
        <v>22.568952560424805</v>
      </c>
      <c r="T19" s="794">
        <v>22.670280456542969</v>
      </c>
      <c r="U19" s="794">
        <v>22.553272247314453</v>
      </c>
      <c r="V19" s="794">
        <v>21.684671401977539</v>
      </c>
      <c r="W19" s="794">
        <v>21.474481582641602</v>
      </c>
      <c r="X19" s="794">
        <v>21.581840515136719</v>
      </c>
    </row>
    <row r="20" spans="1:39" x14ac:dyDescent="0.2">
      <c r="A20" s="792" t="s">
        <v>61</v>
      </c>
      <c r="B20" s="793" t="s">
        <v>1013</v>
      </c>
      <c r="C20" s="794">
        <v>5.8875436782836914</v>
      </c>
      <c r="D20" s="794">
        <v>5.4465599060058594</v>
      </c>
      <c r="E20" s="794">
        <v>4.9680581092834473</v>
      </c>
      <c r="F20" s="794">
        <v>4.8430428504943848</v>
      </c>
      <c r="G20" s="794">
        <v>4.7386465072631836</v>
      </c>
      <c r="H20" s="794">
        <v>4.8677754402160645</v>
      </c>
      <c r="I20" s="794">
        <v>5.5009427070617676</v>
      </c>
      <c r="J20" s="794">
        <v>6.2993021011352539</v>
      </c>
      <c r="K20" s="794">
        <v>8.5372819900512695</v>
      </c>
      <c r="L20" s="794">
        <v>8.809199333190918</v>
      </c>
      <c r="M20" s="794">
        <v>9.1371612548828125</v>
      </c>
      <c r="N20" s="794">
        <v>9.0887956619262695</v>
      </c>
      <c r="O20" s="794">
        <v>9.2434120178222656</v>
      </c>
      <c r="P20" s="794">
        <v>9.966796875</v>
      </c>
      <c r="Q20" s="794">
        <v>10.083511352539063</v>
      </c>
      <c r="R20" s="794">
        <v>10.453449249267578</v>
      </c>
      <c r="S20" s="794">
        <v>10.451864242553711</v>
      </c>
      <c r="T20" s="794">
        <v>9.4601516723632813</v>
      </c>
      <c r="U20" s="794">
        <v>9.2013912200927734</v>
      </c>
      <c r="V20" s="794">
        <v>9.3096113204956055</v>
      </c>
      <c r="W20" s="794">
        <v>9.8334989547729492</v>
      </c>
      <c r="X20" s="794">
        <v>10.610562324523926</v>
      </c>
    </row>
    <row r="21" spans="1:39" x14ac:dyDescent="0.2">
      <c r="A21" s="792" t="s">
        <v>968</v>
      </c>
      <c r="B21" s="793" t="s">
        <v>1014</v>
      </c>
      <c r="C21" s="794">
        <v>0.22273637354373932</v>
      </c>
      <c r="D21" s="794">
        <v>0.30583620071411133</v>
      </c>
      <c r="E21" s="794">
        <v>0.41695374250411987</v>
      </c>
      <c r="F21" s="794">
        <v>0.54256415367126465</v>
      </c>
      <c r="G21" s="794">
        <v>0.63681548833847046</v>
      </c>
      <c r="H21" s="794">
        <v>0.54979395866394043</v>
      </c>
      <c r="I21" s="794">
        <v>0.46116039156913757</v>
      </c>
      <c r="J21" s="794">
        <v>0.45841342210769653</v>
      </c>
      <c r="K21" s="794">
        <v>0.38769742846488953</v>
      </c>
      <c r="L21" s="794">
        <v>0.32737627625465393</v>
      </c>
      <c r="M21" s="794">
        <v>0.26049870252609253</v>
      </c>
      <c r="N21" s="794">
        <v>0.26048210263252258</v>
      </c>
      <c r="O21" s="794">
        <v>0.3047994077205658</v>
      </c>
      <c r="P21" s="794">
        <v>0.32200184464454651</v>
      </c>
      <c r="Q21" s="794">
        <v>0.32246014475822449</v>
      </c>
      <c r="R21" s="794">
        <v>0.33027634024620056</v>
      </c>
      <c r="S21" s="794">
        <v>0.33379650115966797</v>
      </c>
      <c r="T21" s="794">
        <v>0.34749656915664673</v>
      </c>
      <c r="U21" s="794">
        <v>0.38869714736938477</v>
      </c>
      <c r="V21" s="794">
        <v>0.35042828321456909</v>
      </c>
      <c r="W21" s="794">
        <v>0.30167964100837708</v>
      </c>
      <c r="X21" s="794">
        <v>0.35043227672576904</v>
      </c>
    </row>
    <row r="22" spans="1:39" x14ac:dyDescent="0.2">
      <c r="A22" s="792" t="s">
        <v>970</v>
      </c>
      <c r="B22" s="788" t="s">
        <v>971</v>
      </c>
      <c r="C22" s="794">
        <v>1.0190988779067993</v>
      </c>
      <c r="D22" s="794">
        <v>1.1331487894058228</v>
      </c>
      <c r="E22" s="794">
        <v>1.1404986381530762</v>
      </c>
      <c r="F22" s="794">
        <v>1.1817256212234497</v>
      </c>
      <c r="G22" s="794">
        <v>1.303125262260437</v>
      </c>
      <c r="H22" s="794">
        <v>1.4457298517227173</v>
      </c>
      <c r="I22" s="794">
        <v>1.4256232976913452</v>
      </c>
      <c r="J22" s="794">
        <v>1.4140493869781494</v>
      </c>
      <c r="K22" s="794">
        <v>1.4910963773727417</v>
      </c>
      <c r="L22" s="794">
        <v>1.4213992357254028</v>
      </c>
      <c r="M22" s="794">
        <v>1.5079926252365112</v>
      </c>
      <c r="N22" s="794">
        <v>1.5861378908157349</v>
      </c>
      <c r="O22" s="794">
        <v>1.6283786296844482</v>
      </c>
      <c r="P22" s="794">
        <v>1.3654725551605225</v>
      </c>
      <c r="Q22" s="794">
        <v>1.2767671346664429</v>
      </c>
      <c r="R22" s="794">
        <v>1.385494589805603</v>
      </c>
      <c r="S22" s="794">
        <v>1.4256232976913452</v>
      </c>
      <c r="T22" s="794">
        <v>1.530211329460144</v>
      </c>
      <c r="U22" s="794">
        <v>1.4256232976913452</v>
      </c>
      <c r="V22" s="794">
        <v>1.8153359889984131</v>
      </c>
      <c r="W22" s="794">
        <v>1.8639127016067505</v>
      </c>
      <c r="X22" s="794">
        <v>1.9209376573562622</v>
      </c>
    </row>
    <row r="23" spans="1:39" x14ac:dyDescent="0.2">
      <c r="A23" s="795"/>
      <c r="B23" s="796" t="s">
        <v>544</v>
      </c>
      <c r="C23" s="794">
        <v>-1.5440393686294556</v>
      </c>
      <c r="D23" s="794">
        <v>-1.3788639307022095</v>
      </c>
      <c r="E23" s="794">
        <v>-1.4573471546173096</v>
      </c>
      <c r="F23" s="794">
        <v>-2.9494681358337402</v>
      </c>
      <c r="G23" s="794">
        <v>-3.0800826549530029</v>
      </c>
      <c r="H23" s="794">
        <v>-3.0158112049102783</v>
      </c>
      <c r="I23" s="794">
        <v>-3.0994288921356201</v>
      </c>
      <c r="J23" s="794">
        <v>-3.1047239303588867</v>
      </c>
      <c r="K23" s="794">
        <v>-3.0689558982849121</v>
      </c>
      <c r="L23" s="794">
        <v>-2.8222236633300781</v>
      </c>
      <c r="M23" s="794">
        <v>-2.97987961769104</v>
      </c>
      <c r="N23" s="794">
        <v>-3.1173138618469238</v>
      </c>
      <c r="O23" s="794">
        <v>-3.378232479095459</v>
      </c>
      <c r="P23" s="794">
        <v>-3.383080005645752</v>
      </c>
      <c r="Q23" s="794">
        <v>-3.2204964160919189</v>
      </c>
      <c r="R23" s="794">
        <v>-3.1973800659179688</v>
      </c>
      <c r="S23" s="794">
        <v>-3.4912192821502686</v>
      </c>
      <c r="T23" s="794">
        <v>-4.0712933540344238</v>
      </c>
      <c r="U23" s="794">
        <v>-4.7737665176391602</v>
      </c>
      <c r="V23" s="794">
        <v>-5.0869956016540527</v>
      </c>
      <c r="W23" s="794">
        <v>-5.8501687049865723</v>
      </c>
      <c r="X23" s="794">
        <v>-6.2694258689880371</v>
      </c>
    </row>
    <row r="24" spans="1:39" x14ac:dyDescent="0.2">
      <c r="A24" s="797"/>
      <c r="B24" s="798" t="s">
        <v>545</v>
      </c>
      <c r="C24" s="799">
        <v>137.77308654785156</v>
      </c>
      <c r="D24" s="799">
        <v>137.15449523925781</v>
      </c>
      <c r="E24" s="799">
        <v>134.73565673828125</v>
      </c>
      <c r="F24" s="799">
        <v>139.47129821777344</v>
      </c>
      <c r="G24" s="799">
        <v>147.58428955078125</v>
      </c>
      <c r="H24" s="799">
        <v>151.67022705078125</v>
      </c>
      <c r="I24" s="799">
        <v>152.22056579589844</v>
      </c>
      <c r="J24" s="799">
        <v>159.69953918457031</v>
      </c>
      <c r="K24" s="799">
        <v>158.45057678222656</v>
      </c>
      <c r="L24" s="799">
        <v>161.23786926269531</v>
      </c>
      <c r="M24" s="799">
        <v>166.98027038574219</v>
      </c>
      <c r="N24" s="799">
        <v>155.22549438476563</v>
      </c>
      <c r="O24" s="799">
        <v>161.28660583496094</v>
      </c>
      <c r="P24" s="799">
        <v>172.43540954589844</v>
      </c>
      <c r="Q24" s="799">
        <v>171.03611755371094</v>
      </c>
      <c r="R24" s="799">
        <v>168.68894958496094</v>
      </c>
      <c r="S24" s="799">
        <v>174.75503540039063</v>
      </c>
      <c r="T24" s="799">
        <v>173.27001953125</v>
      </c>
      <c r="U24" s="799">
        <v>175.87611389160156</v>
      </c>
      <c r="V24" s="799">
        <v>177.1068115234375</v>
      </c>
      <c r="W24" s="799">
        <v>184.8182373046875</v>
      </c>
      <c r="X24" s="799">
        <v>192.26165771484375</v>
      </c>
    </row>
    <row r="25" spans="1:39" x14ac:dyDescent="0.2">
      <c r="A25" s="797"/>
      <c r="B25" s="796" t="s">
        <v>546</v>
      </c>
      <c r="C25" s="794">
        <v>25.344825744628906</v>
      </c>
      <c r="D25" s="794">
        <v>24.374109268188477</v>
      </c>
      <c r="E25" s="794">
        <v>23.457672119140625</v>
      </c>
      <c r="F25" s="794">
        <v>21.724987030029297</v>
      </c>
      <c r="G25" s="794">
        <v>24.487968444824219</v>
      </c>
      <c r="H25" s="794">
        <v>26.578601837158203</v>
      </c>
      <c r="I25" s="794">
        <v>23.266424179077148</v>
      </c>
      <c r="J25" s="794">
        <v>18.294801712036133</v>
      </c>
      <c r="K25" s="794">
        <v>23.104597091674805</v>
      </c>
      <c r="L25" s="794">
        <v>21.255975723266602</v>
      </c>
      <c r="M25" s="794">
        <v>22.35563850402832</v>
      </c>
      <c r="N25" s="794">
        <v>20.406955718994141</v>
      </c>
      <c r="O25" s="794">
        <v>17.516578674316406</v>
      </c>
      <c r="P25" s="794">
        <v>18.458024978637695</v>
      </c>
      <c r="Q25" s="794">
        <v>17.474922180175781</v>
      </c>
      <c r="R25" s="794">
        <v>16.546163558959961</v>
      </c>
      <c r="S25" s="794">
        <v>17.26262092590332</v>
      </c>
      <c r="T25" s="794">
        <v>16.345998764038086</v>
      </c>
      <c r="U25" s="794">
        <v>18.126968383789063</v>
      </c>
      <c r="V25" s="794">
        <v>19.383926391601563</v>
      </c>
      <c r="W25" s="794">
        <v>20.005517959594727</v>
      </c>
      <c r="X25" s="794">
        <v>19.480068206787109</v>
      </c>
    </row>
    <row r="26" spans="1:39" x14ac:dyDescent="0.2">
      <c r="A26" s="797"/>
      <c r="B26" s="796" t="s">
        <v>547</v>
      </c>
      <c r="C26" s="794">
        <v>-7.9365878105163574</v>
      </c>
      <c r="D26" s="794">
        <v>-7.618833065032959</v>
      </c>
      <c r="E26" s="794">
        <v>-6.2153792381286621</v>
      </c>
      <c r="F26" s="794">
        <v>-7.1604037284851074</v>
      </c>
      <c r="G26" s="794">
        <v>-7.5217380523681641</v>
      </c>
      <c r="H26" s="794">
        <v>-7.5417156219482422</v>
      </c>
      <c r="I26" s="794">
        <v>-7.5382628440856934</v>
      </c>
      <c r="J26" s="794">
        <v>-8.4513311386108398</v>
      </c>
      <c r="K26" s="794">
        <v>-8.1384668350219727</v>
      </c>
      <c r="L26" s="794">
        <v>-7.918487548828125</v>
      </c>
      <c r="M26" s="794">
        <v>-9.9263525009155273</v>
      </c>
      <c r="N26" s="794">
        <v>-8.3385000228881836</v>
      </c>
      <c r="O26" s="794">
        <v>-9.093846321105957</v>
      </c>
      <c r="P26" s="794">
        <v>-8.3618879318237305</v>
      </c>
      <c r="Q26" s="794">
        <v>-7.3597064018249512</v>
      </c>
      <c r="R26" s="794">
        <v>-8.3777532577514648</v>
      </c>
      <c r="S26" s="794">
        <v>-8.5853252410888672</v>
      </c>
      <c r="T26" s="794">
        <v>-7.9078960418701172</v>
      </c>
      <c r="U26" s="794">
        <v>-9.4034576416015625</v>
      </c>
      <c r="V26" s="794">
        <v>-9.478999137878418</v>
      </c>
      <c r="W26" s="794">
        <v>-10.225659370422363</v>
      </c>
      <c r="X26" s="794">
        <v>-10.089917182922363</v>
      </c>
    </row>
    <row r="27" spans="1:39" s="803" customFormat="1" ht="20.100000000000001" customHeight="1" x14ac:dyDescent="0.2">
      <c r="A27" s="800"/>
      <c r="B27" s="801" t="s">
        <v>548</v>
      </c>
      <c r="C27" s="802">
        <v>155.18132019042969</v>
      </c>
      <c r="D27" s="802">
        <v>153.90977478027344</v>
      </c>
      <c r="E27" s="802">
        <v>151.97795104980469</v>
      </c>
      <c r="F27" s="802">
        <v>154.035888671875</v>
      </c>
      <c r="G27" s="802">
        <v>164.55052185058594</v>
      </c>
      <c r="H27" s="802">
        <v>170.70710754394531</v>
      </c>
      <c r="I27" s="802">
        <v>167.94873046875</v>
      </c>
      <c r="J27" s="802">
        <v>169.54299926757813</v>
      </c>
      <c r="K27" s="802">
        <v>173.41671752929688</v>
      </c>
      <c r="L27" s="802">
        <v>174.57536315917969</v>
      </c>
      <c r="M27" s="802">
        <v>179.40956115722656</v>
      </c>
      <c r="N27" s="802">
        <v>167.2939453125</v>
      </c>
      <c r="O27" s="802">
        <v>169.70933532714844</v>
      </c>
      <c r="P27" s="802">
        <v>182.53153991699219</v>
      </c>
      <c r="Q27" s="802">
        <v>181.15132141113281</v>
      </c>
      <c r="R27" s="802">
        <v>176.85736083984375</v>
      </c>
      <c r="S27" s="802">
        <v>183.43232727050781</v>
      </c>
      <c r="T27" s="802">
        <v>181.70811462402344</v>
      </c>
      <c r="U27" s="802">
        <v>184.59962463378906</v>
      </c>
      <c r="V27" s="802">
        <v>187.01173400878906</v>
      </c>
      <c r="W27" s="802">
        <v>194.59809875488281</v>
      </c>
      <c r="X27" s="802">
        <v>201.65180969238281</v>
      </c>
    </row>
    <row r="28" spans="1:39" s="807" customFormat="1" x14ac:dyDescent="0.2">
      <c r="A28" s="804"/>
      <c r="B28" s="805"/>
      <c r="C28" s="806"/>
      <c r="D28" s="806"/>
      <c r="E28" s="806"/>
      <c r="F28" s="806"/>
      <c r="G28" s="806"/>
      <c r="H28" s="806"/>
      <c r="I28" s="806"/>
      <c r="J28" s="806"/>
      <c r="K28" s="806"/>
      <c r="L28" s="806"/>
      <c r="M28" s="806"/>
      <c r="N28" s="806"/>
      <c r="O28" s="806"/>
      <c r="P28" s="806"/>
      <c r="Q28" s="806"/>
      <c r="R28" s="806"/>
      <c r="S28" s="806"/>
      <c r="T28" s="806"/>
      <c r="U28" s="806"/>
      <c r="V28" s="806"/>
      <c r="W28" s="806"/>
      <c r="X28" s="806"/>
    </row>
    <row r="29" spans="1:39" s="834" customFormat="1" ht="19.5" customHeight="1" x14ac:dyDescent="0.2">
      <c r="A29" s="859" t="s">
        <v>579</v>
      </c>
      <c r="B29" s="858"/>
      <c r="C29" s="806">
        <v>155.18132019042969</v>
      </c>
      <c r="D29" s="806">
        <v>153.90977478027344</v>
      </c>
      <c r="E29" s="806">
        <v>151.97795104980469</v>
      </c>
      <c r="F29" s="806">
        <v>154.035888671875</v>
      </c>
      <c r="G29" s="806">
        <v>164.55052185058594</v>
      </c>
      <c r="H29" s="806">
        <v>170.70710754394531</v>
      </c>
      <c r="I29" s="806">
        <v>167.94873046875</v>
      </c>
      <c r="J29" s="806">
        <v>169.54299926757813</v>
      </c>
      <c r="K29" s="806">
        <v>173.41671752929688</v>
      </c>
      <c r="L29" s="806">
        <v>174.57536315917969</v>
      </c>
      <c r="M29" s="806">
        <v>179.40956115722656</v>
      </c>
      <c r="N29" s="806">
        <v>167.2939453125</v>
      </c>
      <c r="O29" s="806">
        <v>168.93789672851563</v>
      </c>
      <c r="P29" s="806">
        <v>179.287353515625</v>
      </c>
      <c r="Q29" s="806">
        <v>176.51860046386719</v>
      </c>
      <c r="R29" s="806">
        <v>170.58636474609375</v>
      </c>
      <c r="S29" s="806">
        <v>177.60395812988281</v>
      </c>
      <c r="T29" s="806">
        <v>176.07402038574219</v>
      </c>
      <c r="U29" s="806">
        <v>178.02749633789063</v>
      </c>
      <c r="V29" s="806">
        <v>182.16279602050781</v>
      </c>
      <c r="W29" s="806">
        <v>188.60823059082031</v>
      </c>
      <c r="X29" s="806">
        <v>195.02566528320313</v>
      </c>
    </row>
    <row r="30" spans="1:39" s="787" customFormat="1" ht="19.5" customHeight="1" x14ac:dyDescent="0.2">
      <c r="A30" s="808" t="s">
        <v>1015</v>
      </c>
      <c r="B30" s="809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1"/>
      <c r="Z30" s="811"/>
      <c r="AA30" s="811"/>
      <c r="AB30" s="811"/>
      <c r="AC30" s="811"/>
      <c r="AD30" s="811"/>
      <c r="AE30" s="811"/>
      <c r="AF30" s="811"/>
      <c r="AG30" s="811"/>
      <c r="AH30" s="811"/>
      <c r="AI30" s="811"/>
      <c r="AJ30" s="811"/>
      <c r="AK30" s="811"/>
      <c r="AL30" s="811"/>
      <c r="AM30" s="811"/>
    </row>
    <row r="31" spans="1:39" s="787" customFormat="1" ht="25.15" customHeight="1" x14ac:dyDescent="0.2">
      <c r="A31" s="786" t="str">
        <f>Index!B12</f>
        <v>Table 3b    RMI constant price GDP by industry, contribution to change, FY2004-FY2018</v>
      </c>
      <c r="Y31" s="788"/>
      <c r="Z31" s="788"/>
      <c r="AA31" s="788"/>
      <c r="AB31" s="788"/>
      <c r="AC31" s="788"/>
    </row>
    <row r="32" spans="1:39" ht="20.100000000000001" customHeight="1" x14ac:dyDescent="0.2">
      <c r="A32" s="812"/>
      <c r="B32" s="790"/>
      <c r="C32" s="791" t="str">
        <f t="shared" ref="C32:X32" si="0">C2</f>
        <v>FY1997</v>
      </c>
      <c r="D32" s="791" t="str">
        <f t="shared" si="0"/>
        <v>FY1998</v>
      </c>
      <c r="E32" s="791" t="str">
        <f t="shared" si="0"/>
        <v>FY1999</v>
      </c>
      <c r="F32" s="791" t="str">
        <f t="shared" si="0"/>
        <v>FY2000</v>
      </c>
      <c r="G32" s="791" t="str">
        <f t="shared" si="0"/>
        <v>FY2001</v>
      </c>
      <c r="H32" s="791" t="str">
        <f t="shared" si="0"/>
        <v>FY2002</v>
      </c>
      <c r="I32" s="791" t="str">
        <f t="shared" si="0"/>
        <v>FY2003</v>
      </c>
      <c r="J32" s="791" t="str">
        <f t="shared" si="0"/>
        <v>FY2004</v>
      </c>
      <c r="K32" s="791" t="str">
        <f t="shared" si="0"/>
        <v>FY2005</v>
      </c>
      <c r="L32" s="791" t="str">
        <f t="shared" si="0"/>
        <v>FY2006</v>
      </c>
      <c r="M32" s="791" t="str">
        <f t="shared" si="0"/>
        <v>FY2007</v>
      </c>
      <c r="N32" s="791" t="str">
        <f t="shared" si="0"/>
        <v>FY2008</v>
      </c>
      <c r="O32" s="791" t="str">
        <f t="shared" si="0"/>
        <v>FY2009</v>
      </c>
      <c r="P32" s="791" t="str">
        <f t="shared" si="0"/>
        <v>FY2010</v>
      </c>
      <c r="Q32" s="791" t="str">
        <f t="shared" si="0"/>
        <v>FY2011</v>
      </c>
      <c r="R32" s="791" t="str">
        <f t="shared" si="0"/>
        <v>FY2012</v>
      </c>
      <c r="S32" s="791" t="str">
        <f t="shared" si="0"/>
        <v>FY2013</v>
      </c>
      <c r="T32" s="791" t="str">
        <f t="shared" si="0"/>
        <v>FY2014</v>
      </c>
      <c r="U32" s="791" t="str">
        <f t="shared" si="0"/>
        <v>FY2015</v>
      </c>
      <c r="V32" s="791" t="str">
        <f t="shared" si="0"/>
        <v>FY2016</v>
      </c>
      <c r="W32" s="791" t="str">
        <f t="shared" si="0"/>
        <v>FY2017</v>
      </c>
      <c r="X32" s="791" t="str">
        <f t="shared" si="0"/>
        <v>FY2018</v>
      </c>
    </row>
    <row r="33" spans="1:39" ht="20.100000000000001" customHeight="1" x14ac:dyDescent="0.2">
      <c r="A33" s="792" t="s">
        <v>1002</v>
      </c>
      <c r="B33" s="793" t="s">
        <v>1003</v>
      </c>
      <c r="C33" s="241"/>
      <c r="D33" s="241">
        <f t="shared" ref="D33:F33" si="1">(D3-C3)/(D$27-C$27)*D$57</f>
        <v>-4.8394257924045348E-3</v>
      </c>
      <c r="E33" s="241">
        <f t="shared" si="1"/>
        <v>-4.1338071651476037E-3</v>
      </c>
      <c r="F33" s="241">
        <f t="shared" si="1"/>
        <v>6.684407080422525E-4</v>
      </c>
      <c r="G33" s="241">
        <f t="shared" ref="G33:X33" si="2">(G3-F3)/(G$27-F$27)*G$57</f>
        <v>5.0862089119095419E-3</v>
      </c>
      <c r="H33" s="241">
        <f t="shared" si="2"/>
        <v>-9.4067052961785882E-3</v>
      </c>
      <c r="I33" s="241">
        <f t="shared" si="2"/>
        <v>3.8471977690022821E-3</v>
      </c>
      <c r="J33" s="241">
        <f t="shared" si="2"/>
        <v>2.3848795386950342E-3</v>
      </c>
      <c r="K33" s="241">
        <f t="shared" si="2"/>
        <v>-5.6369794990086667E-4</v>
      </c>
      <c r="L33" s="241">
        <f t="shared" si="2"/>
        <v>-8.6118002861055481E-4</v>
      </c>
      <c r="M33" s="241">
        <f t="shared" si="2"/>
        <v>4.8713959680520081E-3</v>
      </c>
      <c r="N33" s="241">
        <f t="shared" si="2"/>
        <v>4.5734299657631096E-3</v>
      </c>
      <c r="O33" s="241">
        <f t="shared" si="2"/>
        <v>-3.2979342609699297E-4</v>
      </c>
      <c r="P33" s="241">
        <f t="shared" si="2"/>
        <v>-3.6989232940519774E-3</v>
      </c>
      <c r="Q33" s="241">
        <f t="shared" si="2"/>
        <v>-4.2086552207347798E-3</v>
      </c>
      <c r="R33" s="241">
        <f t="shared" si="2"/>
        <v>7.7449160974880768E-3</v>
      </c>
      <c r="S33" s="241">
        <f t="shared" si="2"/>
        <v>2.7268881458681195E-3</v>
      </c>
      <c r="T33" s="241">
        <f t="shared" si="2"/>
        <v>-6.7606764208657539E-3</v>
      </c>
      <c r="U33" s="241">
        <f t="shared" si="2"/>
        <v>1.2895126835853852E-3</v>
      </c>
      <c r="V33" s="241">
        <f t="shared" si="2"/>
        <v>6.3396429849393579E-3</v>
      </c>
      <c r="W33" s="241">
        <f t="shared" si="2"/>
        <v>-5.6014345543868764E-3</v>
      </c>
      <c r="X33" s="241">
        <f t="shared" si="2"/>
        <v>8.1859723860266617E-4</v>
      </c>
      <c r="Y33" s="813"/>
      <c r="Z33" s="813"/>
      <c r="AA33" s="813"/>
      <c r="AB33" s="813"/>
      <c r="AC33" s="813"/>
      <c r="AD33" s="813"/>
      <c r="AE33" s="813"/>
      <c r="AF33" s="813"/>
      <c r="AG33" s="813"/>
      <c r="AH33" s="813"/>
      <c r="AI33" s="813"/>
      <c r="AJ33" s="813"/>
      <c r="AK33" s="813"/>
      <c r="AL33" s="813"/>
      <c r="AM33" s="813"/>
    </row>
    <row r="34" spans="1:39" x14ac:dyDescent="0.2">
      <c r="A34" s="792" t="s">
        <v>1004</v>
      </c>
      <c r="B34" s="793" t="s">
        <v>957</v>
      </c>
      <c r="C34" s="241"/>
      <c r="D34" s="241">
        <f t="shared" ref="D34:F34" si="3">(D4-C4)/(D$27-C$27)*D$57</f>
        <v>1.0712151804288723E-3</v>
      </c>
      <c r="E34" s="241">
        <f t="shared" si="3"/>
        <v>1.8268271388137401E-3</v>
      </c>
      <c r="F34" s="241">
        <f t="shared" si="3"/>
        <v>1.9564925627209503E-3</v>
      </c>
      <c r="G34" s="241">
        <f t="shared" ref="G34:X34" si="4">(G4-F4)/(G$27-F$27)*G$57</f>
        <v>-1.8746137899786183E-3</v>
      </c>
      <c r="H34" s="241">
        <f t="shared" si="4"/>
        <v>-1.2617033520917068E-3</v>
      </c>
      <c r="I34" s="241">
        <f t="shared" si="4"/>
        <v>8.0969556005603134E-5</v>
      </c>
      <c r="J34" s="241">
        <f t="shared" si="4"/>
        <v>1.3270936952151362E-3</v>
      </c>
      <c r="K34" s="241">
        <f t="shared" si="4"/>
        <v>3.5836122568550465E-4</v>
      </c>
      <c r="L34" s="241">
        <f t="shared" si="4"/>
        <v>9.3105990934654558E-4</v>
      </c>
      <c r="M34" s="241">
        <f t="shared" si="4"/>
        <v>1.4538757243594085E-4</v>
      </c>
      <c r="N34" s="241">
        <f t="shared" si="4"/>
        <v>-3.0776683278355577E-4</v>
      </c>
      <c r="O34" s="241">
        <f t="shared" si="4"/>
        <v>5.8742905956852588E-3</v>
      </c>
      <c r="P34" s="241">
        <f t="shared" si="4"/>
        <v>1.4321315472630941E-2</v>
      </c>
      <c r="Q34" s="241">
        <f t="shared" si="4"/>
        <v>8.3840917368749011E-3</v>
      </c>
      <c r="R34" s="241">
        <f t="shared" si="4"/>
        <v>9.1606712234646118E-3</v>
      </c>
      <c r="S34" s="241">
        <f t="shared" si="4"/>
        <v>-2.0343827854547346E-3</v>
      </c>
      <c r="T34" s="241">
        <f t="shared" si="4"/>
        <v>-3.9063081644008843E-4</v>
      </c>
      <c r="U34" s="241">
        <f t="shared" si="4"/>
        <v>5.6857024645496435E-3</v>
      </c>
      <c r="V34" s="241">
        <f t="shared" si="4"/>
        <v>-8.2987295916381581E-3</v>
      </c>
      <c r="W34" s="241">
        <f t="shared" si="4"/>
        <v>7.6692838063574034E-3</v>
      </c>
      <c r="X34" s="241">
        <f t="shared" si="4"/>
        <v>3.9136608348928747E-3</v>
      </c>
    </row>
    <row r="35" spans="1:39" x14ac:dyDescent="0.2">
      <c r="A35" s="792" t="s">
        <v>41</v>
      </c>
      <c r="B35" s="793" t="s">
        <v>958</v>
      </c>
      <c r="C35" s="241"/>
      <c r="D35" s="241">
        <f t="shared" ref="D35:F35" si="5">(D5-C5)/(D$27-C$27)*D$57</f>
        <v>0</v>
      </c>
      <c r="E35" s="241">
        <f t="shared" si="5"/>
        <v>0</v>
      </c>
      <c r="F35" s="241">
        <f t="shared" si="5"/>
        <v>0</v>
      </c>
      <c r="G35" s="241">
        <f t="shared" ref="G35:X35" si="6">(G5-F5)/(G$27-F$27)*G$57</f>
        <v>0</v>
      </c>
      <c r="H35" s="241">
        <f t="shared" si="6"/>
        <v>0</v>
      </c>
      <c r="I35" s="241">
        <f t="shared" si="6"/>
        <v>0</v>
      </c>
      <c r="J35" s="241">
        <f t="shared" si="6"/>
        <v>0</v>
      </c>
      <c r="K35" s="241">
        <f t="shared" si="6"/>
        <v>0</v>
      </c>
      <c r="L35" s="241">
        <f t="shared" si="6"/>
        <v>0</v>
      </c>
      <c r="M35" s="241">
        <f t="shared" si="6"/>
        <v>0</v>
      </c>
      <c r="N35" s="241">
        <f t="shared" si="6"/>
        <v>0</v>
      </c>
      <c r="O35" s="241">
        <f t="shared" si="6"/>
        <v>0</v>
      </c>
      <c r="P35" s="241">
        <f t="shared" si="6"/>
        <v>0</v>
      </c>
      <c r="Q35" s="241">
        <f t="shared" si="6"/>
        <v>0</v>
      </c>
      <c r="R35" s="241">
        <f t="shared" si="6"/>
        <v>0</v>
      </c>
      <c r="S35" s="241">
        <f t="shared" si="6"/>
        <v>0</v>
      </c>
      <c r="T35" s="241">
        <f t="shared" si="6"/>
        <v>0</v>
      </c>
      <c r="U35" s="241">
        <f t="shared" si="6"/>
        <v>0</v>
      </c>
      <c r="V35" s="241">
        <f t="shared" si="6"/>
        <v>0</v>
      </c>
      <c r="W35" s="241">
        <f t="shared" si="6"/>
        <v>0</v>
      </c>
      <c r="X35" s="241">
        <f t="shared" si="6"/>
        <v>0</v>
      </c>
    </row>
    <row r="36" spans="1:39" x14ac:dyDescent="0.2">
      <c r="A36" s="792" t="s">
        <v>42</v>
      </c>
      <c r="B36" s="793" t="s">
        <v>44</v>
      </c>
      <c r="C36" s="241"/>
      <c r="D36" s="241">
        <f t="shared" ref="D36:F36" si="7">(D6-C6)/(D$27-C$27)*D$57</f>
        <v>-1.2452841903775804E-3</v>
      </c>
      <c r="E36" s="241">
        <f t="shared" si="7"/>
        <v>1.0632343871494343E-2</v>
      </c>
      <c r="F36" s="241">
        <f t="shared" si="7"/>
        <v>4.5145875671320649E-3</v>
      </c>
      <c r="G36" s="241">
        <f t="shared" ref="G36:X36" si="8">(G6-F6)/(G$27-F$27)*G$57</f>
        <v>5.3218230281916711E-3</v>
      </c>
      <c r="H36" s="241">
        <f t="shared" si="8"/>
        <v>-9.7994579090118967E-4</v>
      </c>
      <c r="I36" s="241">
        <f t="shared" si="8"/>
        <v>8.9099039652518197E-3</v>
      </c>
      <c r="J36" s="241">
        <f t="shared" si="8"/>
        <v>1.854510241863868E-2</v>
      </c>
      <c r="K36" s="241">
        <f t="shared" si="8"/>
        <v>-4.0719195047641335E-2</v>
      </c>
      <c r="L36" s="241">
        <f t="shared" si="8"/>
        <v>2.1534914110054103E-2</v>
      </c>
      <c r="M36" s="241">
        <f t="shared" si="8"/>
        <v>5.5343068127696451E-3</v>
      </c>
      <c r="N36" s="241">
        <f t="shared" si="8"/>
        <v>-1.8062846233367937E-3</v>
      </c>
      <c r="O36" s="241">
        <f t="shared" si="8"/>
        <v>1.0471192817146167E-2</v>
      </c>
      <c r="P36" s="241">
        <f t="shared" si="8"/>
        <v>3.7040538583146938E-2</v>
      </c>
      <c r="Q36" s="241">
        <f t="shared" si="8"/>
        <v>-4.5867779148091306E-3</v>
      </c>
      <c r="R36" s="241">
        <f t="shared" si="8"/>
        <v>-2.6093433984170883E-2</v>
      </c>
      <c r="S36" s="241">
        <f t="shared" si="8"/>
        <v>3.804767584278322E-3</v>
      </c>
      <c r="T36" s="241">
        <f t="shared" si="8"/>
        <v>9.406219530952338E-3</v>
      </c>
      <c r="U36" s="241">
        <f t="shared" si="8"/>
        <v>-1.7277093490884476E-2</v>
      </c>
      <c r="V36" s="241">
        <f t="shared" si="8"/>
        <v>-9.9228748683348848E-3</v>
      </c>
      <c r="W36" s="241">
        <f t="shared" si="8"/>
        <v>-7.863113598391527E-3</v>
      </c>
      <c r="X36" s="241">
        <f t="shared" si="8"/>
        <v>1.2180293244093362E-2</v>
      </c>
    </row>
    <row r="37" spans="1:39" x14ac:dyDescent="0.2">
      <c r="A37" s="792" t="s">
        <v>43</v>
      </c>
      <c r="B37" s="788" t="s">
        <v>1005</v>
      </c>
      <c r="C37" s="241"/>
      <c r="D37" s="241">
        <f t="shared" ref="D37:F37" si="9">(D7-C7)/(D$27-C$27)*D$57</f>
        <v>2.9241256826597973E-3</v>
      </c>
      <c r="E37" s="241">
        <f t="shared" si="9"/>
        <v>-3.4342890356552102E-3</v>
      </c>
      <c r="F37" s="241">
        <f t="shared" si="9"/>
        <v>1.4535050959199103E-2</v>
      </c>
      <c r="G37" s="241">
        <f t="shared" ref="G37:X37" si="10">(G7-F7)/(G$27-F$27)*G$57</f>
        <v>-2.4385219025535271E-3</v>
      </c>
      <c r="H37" s="241">
        <f t="shared" si="10"/>
        <v>1.0300716349423015E-2</v>
      </c>
      <c r="I37" s="241">
        <f t="shared" si="10"/>
        <v>-1.7396669583920801E-2</v>
      </c>
      <c r="J37" s="241">
        <f t="shared" si="10"/>
        <v>2.0091182288441489E-2</v>
      </c>
      <c r="K37" s="241">
        <f t="shared" si="10"/>
        <v>6.5564202509726839E-3</v>
      </c>
      <c r="L37" s="241">
        <f t="shared" si="10"/>
        <v>2.2303598984886903E-4</v>
      </c>
      <c r="M37" s="241">
        <f t="shared" si="10"/>
        <v>-1.1328163273903926E-2</v>
      </c>
      <c r="N37" s="241">
        <f t="shared" si="10"/>
        <v>-1.0337204243826538E-2</v>
      </c>
      <c r="O37" s="241">
        <f t="shared" si="10"/>
        <v>4.5453318272828443E-3</v>
      </c>
      <c r="P37" s="241">
        <f t="shared" si="10"/>
        <v>-7.9940878366987524E-3</v>
      </c>
      <c r="Q37" s="241">
        <f t="shared" si="10"/>
        <v>1.3242915063690849E-3</v>
      </c>
      <c r="R37" s="241">
        <f t="shared" si="10"/>
        <v>-1.1357954513388838E-2</v>
      </c>
      <c r="S37" s="241">
        <f t="shared" si="10"/>
        <v>7.2981870793762072E-3</v>
      </c>
      <c r="T37" s="241">
        <f t="shared" si="10"/>
        <v>-4.9009467142029474E-3</v>
      </c>
      <c r="U37" s="241">
        <f t="shared" si="10"/>
        <v>1.3250468806826833E-3</v>
      </c>
      <c r="V37" s="241">
        <f t="shared" si="10"/>
        <v>-3.1623408683194632E-3</v>
      </c>
      <c r="W37" s="241">
        <f t="shared" si="10"/>
        <v>1.6463822498056283E-3</v>
      </c>
      <c r="X37" s="241">
        <f t="shared" si="10"/>
        <v>-1.0988900533913841E-3</v>
      </c>
    </row>
    <row r="38" spans="1:39" x14ac:dyDescent="0.2">
      <c r="A38" s="792" t="s">
        <v>45</v>
      </c>
      <c r="B38" s="793" t="s">
        <v>1006</v>
      </c>
      <c r="C38" s="241"/>
      <c r="D38" s="241">
        <f t="shared" ref="D38:F38" si="11">(D8-C8)/(D$27-C$27)*D$57</f>
        <v>3.595015614240667E-3</v>
      </c>
      <c r="E38" s="241">
        <f t="shared" si="11"/>
        <v>-3.0436298009835949E-3</v>
      </c>
      <c r="F38" s="241">
        <f t="shared" si="11"/>
        <v>-8.4148142714622555E-4</v>
      </c>
      <c r="G38" s="241">
        <f t="shared" ref="G38:X38" si="12">(G8-F8)/(G$27-F$27)*G$57</f>
        <v>3.18885621753805E-4</v>
      </c>
      <c r="H38" s="241">
        <f t="shared" si="12"/>
        <v>8.1415068155940042E-4</v>
      </c>
      <c r="I38" s="241">
        <f t="shared" si="12"/>
        <v>9.2771849243765045E-4</v>
      </c>
      <c r="J38" s="241">
        <f t="shared" si="12"/>
        <v>-1.7329378510592947E-4</v>
      </c>
      <c r="K38" s="241">
        <f t="shared" si="12"/>
        <v>7.490969672860749E-4</v>
      </c>
      <c r="L38" s="241">
        <f t="shared" si="12"/>
        <v>1.0640775024245455E-4</v>
      </c>
      <c r="M38" s="241">
        <f t="shared" si="12"/>
        <v>-2.1404057673513882E-4</v>
      </c>
      <c r="N38" s="241">
        <f t="shared" si="12"/>
        <v>7.787234160175578E-4</v>
      </c>
      <c r="O38" s="241">
        <f t="shared" si="12"/>
        <v>1.2156695033718262E-3</v>
      </c>
      <c r="P38" s="241">
        <f t="shared" si="12"/>
        <v>1.022059819164973E-4</v>
      </c>
      <c r="Q38" s="241">
        <f t="shared" si="12"/>
        <v>2.3331196096146971E-3</v>
      </c>
      <c r="R38" s="241">
        <f t="shared" si="12"/>
        <v>-1.503506737276902E-3</v>
      </c>
      <c r="S38" s="241">
        <f t="shared" si="12"/>
        <v>-1.1286172760610281E-3</v>
      </c>
      <c r="T38" s="241">
        <f t="shared" si="12"/>
        <v>1.6121891652825485E-3</v>
      </c>
      <c r="U38" s="241">
        <f t="shared" si="12"/>
        <v>-4.1186183930483285E-4</v>
      </c>
      <c r="V38" s="241">
        <f t="shared" si="12"/>
        <v>-7.6756989899339444E-4</v>
      </c>
      <c r="W38" s="241">
        <f t="shared" si="12"/>
        <v>1.8995037869611821E-3</v>
      </c>
      <c r="X38" s="241">
        <f t="shared" si="12"/>
        <v>1.1180923704446745E-3</v>
      </c>
    </row>
    <row r="39" spans="1:39" x14ac:dyDescent="0.2">
      <c r="A39" s="792" t="s">
        <v>46</v>
      </c>
      <c r="B39" s="793" t="s">
        <v>47</v>
      </c>
      <c r="C39" s="241"/>
      <c r="D39" s="241">
        <f t="shared" ref="D39:F39" si="13">(D9-C9)/(D$27-C$27)*D$57</f>
        <v>1.8679775432811234E-2</v>
      </c>
      <c r="E39" s="241">
        <f t="shared" si="13"/>
        <v>3.1519381942295656E-3</v>
      </c>
      <c r="F39" s="241">
        <f t="shared" si="13"/>
        <v>-2.1325626175511217E-2</v>
      </c>
      <c r="G39" s="241">
        <f t="shared" ref="G39:X39" si="14">(G9-F9)/(G$27-F$27)*G$57</f>
        <v>7.0141881600365155E-3</v>
      </c>
      <c r="H39" s="241">
        <f t="shared" si="14"/>
        <v>1.9406153088334774E-3</v>
      </c>
      <c r="I39" s="241">
        <f t="shared" si="14"/>
        <v>-7.999988782083807E-3</v>
      </c>
      <c r="J39" s="241">
        <f t="shared" si="14"/>
        <v>-6.201629977155748E-3</v>
      </c>
      <c r="K39" s="241">
        <f t="shared" si="14"/>
        <v>5.1816915995345336E-3</v>
      </c>
      <c r="L39" s="241">
        <f t="shared" si="14"/>
        <v>2.4062243566629622E-2</v>
      </c>
      <c r="M39" s="241">
        <f t="shared" si="14"/>
        <v>-1.1336887402301772E-3</v>
      </c>
      <c r="N39" s="241">
        <f t="shared" si="14"/>
        <v>-7.1046279124852172E-3</v>
      </c>
      <c r="O39" s="241">
        <f t="shared" si="14"/>
        <v>-6.1522713524975086E-3</v>
      </c>
      <c r="P39" s="241">
        <f t="shared" si="14"/>
        <v>3.6965518831879396E-3</v>
      </c>
      <c r="Q39" s="241">
        <f t="shared" si="14"/>
        <v>-6.8284448580370949E-3</v>
      </c>
      <c r="R39" s="241">
        <f t="shared" si="14"/>
        <v>-9.4371268352002914E-3</v>
      </c>
      <c r="S39" s="241">
        <f t="shared" si="14"/>
        <v>7.0980235664927522E-3</v>
      </c>
      <c r="T39" s="241">
        <f t="shared" si="14"/>
        <v>-6.2521284921308708E-3</v>
      </c>
      <c r="U39" s="241">
        <f t="shared" si="14"/>
        <v>-2.2345291857704306E-3</v>
      </c>
      <c r="V39" s="241">
        <f t="shared" si="14"/>
        <v>6.8968461605924342E-3</v>
      </c>
      <c r="W39" s="241">
        <f t="shared" si="14"/>
        <v>7.3933169555061339E-3</v>
      </c>
      <c r="X39" s="241">
        <f t="shared" si="14"/>
        <v>2.495446038129622E-3</v>
      </c>
    </row>
    <row r="40" spans="1:39" x14ac:dyDescent="0.2">
      <c r="A40" s="792" t="s">
        <v>48</v>
      </c>
      <c r="B40" s="793" t="s">
        <v>1007</v>
      </c>
      <c r="C40" s="241"/>
      <c r="D40" s="241">
        <f t="shared" ref="D40:F40" si="15">(D10-C10)/(D$27-C$27)*D$57</f>
        <v>8.2686510265572906E-4</v>
      </c>
      <c r="E40" s="241">
        <f t="shared" si="15"/>
        <v>4.9583949288915128E-3</v>
      </c>
      <c r="F40" s="241">
        <f t="shared" si="15"/>
        <v>2.2195120555395926E-2</v>
      </c>
      <c r="G40" s="241">
        <f t="shared" ref="G40:X40" si="16">(G10-F10)/(G$27-F$27)*G$57</f>
        <v>8.9787452986142668E-3</v>
      </c>
      <c r="H40" s="241">
        <f t="shared" si="16"/>
        <v>1.3732113171914291E-2</v>
      </c>
      <c r="I40" s="241">
        <f t="shared" si="16"/>
        <v>-1.9463755002140364E-4</v>
      </c>
      <c r="J40" s="241">
        <f t="shared" si="16"/>
        <v>2.7776180264217722E-3</v>
      </c>
      <c r="K40" s="241">
        <f t="shared" si="16"/>
        <v>-1.8250553272067696E-3</v>
      </c>
      <c r="L40" s="241">
        <f t="shared" si="16"/>
        <v>-1.7069509578410632E-2</v>
      </c>
      <c r="M40" s="241">
        <f t="shared" si="16"/>
        <v>4.6370954877868282E-3</v>
      </c>
      <c r="N40" s="241">
        <f t="shared" si="16"/>
        <v>-1.0840158244091044E-3</v>
      </c>
      <c r="O40" s="241">
        <f t="shared" si="16"/>
        <v>6.2660893473197299E-4</v>
      </c>
      <c r="P40" s="241">
        <f t="shared" si="16"/>
        <v>8.1369625315285184E-3</v>
      </c>
      <c r="Q40" s="241">
        <f t="shared" si="16"/>
        <v>-8.683467605587391E-5</v>
      </c>
      <c r="R40" s="241">
        <f t="shared" si="16"/>
        <v>4.1947360215055084E-3</v>
      </c>
      <c r="S40" s="241">
        <f t="shared" si="16"/>
        <v>-3.0772983171425142E-4</v>
      </c>
      <c r="T40" s="241">
        <f t="shared" si="16"/>
        <v>-3.8451673059283291E-3</v>
      </c>
      <c r="U40" s="241">
        <f t="shared" si="16"/>
        <v>4.4134727159087089E-3</v>
      </c>
      <c r="V40" s="241">
        <f t="shared" si="16"/>
        <v>1.7013253764841202E-3</v>
      </c>
      <c r="W40" s="241">
        <f t="shared" si="16"/>
        <v>3.1594522552666287E-3</v>
      </c>
      <c r="X40" s="241">
        <f t="shared" si="16"/>
        <v>7.3220359689084545E-3</v>
      </c>
    </row>
    <row r="41" spans="1:39" x14ac:dyDescent="0.2">
      <c r="A41" s="792" t="s">
        <v>49</v>
      </c>
      <c r="B41" s="793" t="s">
        <v>1008</v>
      </c>
      <c r="C41" s="241"/>
      <c r="D41" s="241">
        <f t="shared" ref="D41:F41" si="17">(D11-C11)/(D$27-C$27)*D$57</f>
        <v>7.4998121920403938E-3</v>
      </c>
      <c r="E41" s="241">
        <f t="shared" si="17"/>
        <v>-8.7403812035951219E-3</v>
      </c>
      <c r="F41" s="241">
        <f t="shared" si="17"/>
        <v>6.6336730312075987E-3</v>
      </c>
      <c r="G41" s="241">
        <f t="shared" ref="G41:X41" si="18">(G11-F11)/(G$27-F$27)*G$57</f>
        <v>1.0173371275939837E-2</v>
      </c>
      <c r="H41" s="241">
        <f t="shared" si="18"/>
        <v>1.3774340148718686E-2</v>
      </c>
      <c r="I41" s="241">
        <f t="shared" si="18"/>
        <v>1.1815655714911553E-2</v>
      </c>
      <c r="J41" s="241">
        <f t="shared" si="18"/>
        <v>-4.6576738161380011E-3</v>
      </c>
      <c r="K41" s="241">
        <f t="shared" si="18"/>
        <v>-8.5466359528294682E-4</v>
      </c>
      <c r="L41" s="241">
        <f t="shared" si="18"/>
        <v>-1.7379902293331605E-2</v>
      </c>
      <c r="M41" s="241">
        <f t="shared" si="18"/>
        <v>1.3718159280361769E-2</v>
      </c>
      <c r="N41" s="241">
        <f t="shared" si="18"/>
        <v>-3.6554116060125277E-2</v>
      </c>
      <c r="O41" s="241">
        <f t="shared" si="18"/>
        <v>9.1422140966761437E-3</v>
      </c>
      <c r="P41" s="241">
        <f t="shared" si="18"/>
        <v>7.5597094282170959E-3</v>
      </c>
      <c r="Q41" s="241">
        <f t="shared" si="18"/>
        <v>-4.9144664856604157E-3</v>
      </c>
      <c r="R41" s="241">
        <f t="shared" si="18"/>
        <v>3.358430552126597E-3</v>
      </c>
      <c r="S41" s="241">
        <f t="shared" si="18"/>
        <v>1.0677299835624321E-2</v>
      </c>
      <c r="T41" s="241">
        <f t="shared" si="18"/>
        <v>4.8743197663570978E-3</v>
      </c>
      <c r="U41" s="241">
        <f t="shared" si="18"/>
        <v>8.32397686074802E-3</v>
      </c>
      <c r="V41" s="241">
        <f t="shared" si="18"/>
        <v>6.8647125402786636E-4</v>
      </c>
      <c r="W41" s="241">
        <f t="shared" si="18"/>
        <v>1.5962654743582372E-2</v>
      </c>
      <c r="X41" s="241">
        <f t="shared" si="18"/>
        <v>4.2027945812107542E-3</v>
      </c>
    </row>
    <row r="42" spans="1:39" x14ac:dyDescent="0.2">
      <c r="A42" s="792" t="s">
        <v>50</v>
      </c>
      <c r="B42" s="793" t="s">
        <v>1009</v>
      </c>
      <c r="C42" s="241"/>
      <c r="D42" s="241">
        <f t="shared" ref="D42:F42" si="19">(D12-C12)/(D$27-C$27)*D$57</f>
        <v>-5.1458920007870024E-3</v>
      </c>
      <c r="E42" s="241">
        <f t="shared" si="19"/>
        <v>-7.2708370118823524E-3</v>
      </c>
      <c r="F42" s="241">
        <f t="shared" si="19"/>
        <v>5.0017434691692752E-4</v>
      </c>
      <c r="G42" s="241">
        <f t="shared" ref="G42:X42" si="20">(G12-F12)/(G$27-F$27)*G$57</f>
        <v>1.3351214811920793E-2</v>
      </c>
      <c r="H42" s="241">
        <f t="shared" si="20"/>
        <v>-1.248767500838974E-2</v>
      </c>
      <c r="I42" s="241">
        <f t="shared" si="20"/>
        <v>-8.8582711036936876E-4</v>
      </c>
      <c r="J42" s="241">
        <f t="shared" si="20"/>
        <v>8.3825170659875708E-4</v>
      </c>
      <c r="K42" s="241">
        <f t="shared" si="20"/>
        <v>2.8063257514735233E-4</v>
      </c>
      <c r="L42" s="241">
        <f t="shared" si="20"/>
        <v>-5.6491617097980907E-3</v>
      </c>
      <c r="M42" s="241">
        <f t="shared" si="20"/>
        <v>5.406566890170419E-3</v>
      </c>
      <c r="N42" s="241">
        <f t="shared" si="20"/>
        <v>-3.4880985236590062E-3</v>
      </c>
      <c r="O42" s="241">
        <f t="shared" si="20"/>
        <v>1.8737243218029916E-3</v>
      </c>
      <c r="P42" s="241">
        <f t="shared" si="20"/>
        <v>-2.2806819206602782E-3</v>
      </c>
      <c r="Q42" s="241">
        <f t="shared" si="20"/>
        <v>-9.1698619598245493E-4</v>
      </c>
      <c r="R42" s="241">
        <f t="shared" si="20"/>
        <v>8.5745830101972362E-5</v>
      </c>
      <c r="S42" s="241">
        <f t="shared" si="20"/>
        <v>-3.5683055615086876E-3</v>
      </c>
      <c r="T42" s="241">
        <f t="shared" si="20"/>
        <v>1.2754601764633383E-3</v>
      </c>
      <c r="U42" s="241">
        <f t="shared" si="20"/>
        <v>8.9754485123680501E-4</v>
      </c>
      <c r="V42" s="241">
        <f t="shared" si="20"/>
        <v>6.389811728808656E-4</v>
      </c>
      <c r="W42" s="241">
        <f t="shared" si="20"/>
        <v>4.5508828695428534E-4</v>
      </c>
      <c r="X42" s="241">
        <f t="shared" si="20"/>
        <v>-1.9598296691625386E-4</v>
      </c>
    </row>
    <row r="43" spans="1:39" x14ac:dyDescent="0.2">
      <c r="A43" s="792" t="s">
        <v>51</v>
      </c>
      <c r="B43" s="793" t="s">
        <v>1010</v>
      </c>
      <c r="C43" s="241"/>
      <c r="D43" s="241">
        <f t="shared" ref="D43:F43" si="21">(D13-C13)/(D$27-C$27)*D$57</f>
        <v>-3.4578081798330887E-3</v>
      </c>
      <c r="E43" s="241">
        <f t="shared" si="21"/>
        <v>-2.2903150219334847E-4</v>
      </c>
      <c r="F43" s="241">
        <f t="shared" si="21"/>
        <v>1.3837155009720256E-3</v>
      </c>
      <c r="G43" s="241">
        <f t="shared" ref="G43:X43" si="22">(G13-F13)/(G$27-F$27)*G$57</f>
        <v>1.4718390858112847E-3</v>
      </c>
      <c r="H43" s="241">
        <f t="shared" si="22"/>
        <v>2.13869842895709E-3</v>
      </c>
      <c r="I43" s="241">
        <f t="shared" si="22"/>
        <v>-5.9467162611784802E-3</v>
      </c>
      <c r="J43" s="241">
        <f t="shared" si="22"/>
        <v>-5.4496184501641549E-3</v>
      </c>
      <c r="K43" s="241">
        <f t="shared" si="22"/>
        <v>1.5419674525725049E-3</v>
      </c>
      <c r="L43" s="241">
        <f t="shared" si="22"/>
        <v>2.4454548678147945E-3</v>
      </c>
      <c r="M43" s="241">
        <f t="shared" si="22"/>
        <v>3.9482553535010239E-3</v>
      </c>
      <c r="N43" s="241">
        <f t="shared" si="22"/>
        <v>-4.9962349413601292E-3</v>
      </c>
      <c r="O43" s="241">
        <f t="shared" si="22"/>
        <v>4.0939476508823069E-3</v>
      </c>
      <c r="P43" s="241">
        <f t="shared" si="22"/>
        <v>-1.228250341145996E-3</v>
      </c>
      <c r="Q43" s="241">
        <f t="shared" si="22"/>
        <v>-3.1787865582345648E-3</v>
      </c>
      <c r="R43" s="241">
        <f t="shared" si="22"/>
        <v>5.0870243708417114E-4</v>
      </c>
      <c r="S43" s="241">
        <f t="shared" si="22"/>
        <v>1.0855284670477344E-3</v>
      </c>
      <c r="T43" s="241">
        <f t="shared" si="22"/>
        <v>-3.6347226546678824E-3</v>
      </c>
      <c r="U43" s="241">
        <f t="shared" si="22"/>
        <v>8.3093181187802543E-3</v>
      </c>
      <c r="V43" s="241">
        <f t="shared" si="22"/>
        <v>-5.1653244801317874E-4</v>
      </c>
      <c r="W43" s="241">
        <f t="shared" si="22"/>
        <v>1.2301091318448834E-3</v>
      </c>
      <c r="X43" s="241">
        <f t="shared" si="22"/>
        <v>-2.4802635515013835E-3</v>
      </c>
    </row>
    <row r="44" spans="1:39" x14ac:dyDescent="0.2">
      <c r="A44" s="792" t="s">
        <v>53</v>
      </c>
      <c r="B44" s="788" t="s">
        <v>52</v>
      </c>
      <c r="C44" s="241"/>
      <c r="D44" s="241">
        <f t="shared" ref="D44:F44" si="23">(D14-C14)/(D$27-C$27)*D$57</f>
        <v>-8.4498217938452336E-5</v>
      </c>
      <c r="E44" s="241">
        <f t="shared" si="23"/>
        <v>4.0720236519012085E-3</v>
      </c>
      <c r="F44" s="241">
        <f t="shared" si="23"/>
        <v>1.2536455724467324E-3</v>
      </c>
      <c r="G44" s="241">
        <f t="shared" ref="G44:X44" si="24">(G14-F14)/(G$27-F$27)*G$57</f>
        <v>1.1320169866039231E-3</v>
      </c>
      <c r="H44" s="241">
        <f t="shared" si="24"/>
        <v>-9.6944990083904859E-4</v>
      </c>
      <c r="I44" s="241">
        <f t="shared" si="24"/>
        <v>6.0089371484736412E-3</v>
      </c>
      <c r="J44" s="241">
        <f t="shared" si="24"/>
        <v>3.215005503926361E-4</v>
      </c>
      <c r="K44" s="241">
        <f t="shared" si="24"/>
        <v>9.5679617898025346E-4</v>
      </c>
      <c r="L44" s="241">
        <f t="shared" si="24"/>
        <v>-3.8555881863307612E-3</v>
      </c>
      <c r="M44" s="241">
        <f t="shared" si="24"/>
        <v>-1.4079006056391531E-3</v>
      </c>
      <c r="N44" s="241">
        <f t="shared" si="24"/>
        <v>8.6015084899068999E-4</v>
      </c>
      <c r="O44" s="241">
        <f t="shared" si="24"/>
        <v>3.6288050987177993E-3</v>
      </c>
      <c r="P44" s="241">
        <f t="shared" si="24"/>
        <v>1.3490461893293066E-3</v>
      </c>
      <c r="Q44" s="241">
        <f t="shared" si="24"/>
        <v>-2.6565036727201616E-4</v>
      </c>
      <c r="R44" s="241">
        <f t="shared" si="24"/>
        <v>4.5335656375419196E-4</v>
      </c>
      <c r="S44" s="241">
        <f t="shared" si="24"/>
        <v>3.1426615181505105E-3</v>
      </c>
      <c r="T44" s="241">
        <f t="shared" si="24"/>
        <v>7.3728310696381449E-3</v>
      </c>
      <c r="U44" s="241">
        <f t="shared" si="24"/>
        <v>7.4777271096264858E-3</v>
      </c>
      <c r="V44" s="241">
        <f t="shared" si="24"/>
        <v>6.5947901296429818E-3</v>
      </c>
      <c r="W44" s="241">
        <f t="shared" si="24"/>
        <v>5.9401818749851695E-3</v>
      </c>
      <c r="X44" s="241">
        <f t="shared" si="24"/>
        <v>4.3881600990372475E-3</v>
      </c>
    </row>
    <row r="45" spans="1:39" x14ac:dyDescent="0.2">
      <c r="A45" s="792" t="s">
        <v>54</v>
      </c>
      <c r="B45" s="793" t="s">
        <v>965</v>
      </c>
      <c r="C45" s="241"/>
      <c r="D45" s="241">
        <f t="shared" ref="D45:F45" si="25">(D15-C15)/(D$27-C$27)*D$57</f>
        <v>-4.0245045630942647E-3</v>
      </c>
      <c r="E45" s="241">
        <f t="shared" si="25"/>
        <v>-1.1205612161285551E-3</v>
      </c>
      <c r="F45" s="241">
        <f t="shared" si="25"/>
        <v>5.3376235827472781E-3</v>
      </c>
      <c r="G45" s="241">
        <f t="shared" ref="G45:X45" si="26">(G15-F15)/(G$27-F$27)*G$57</f>
        <v>1.9994633921934405E-4</v>
      </c>
      <c r="H45" s="241">
        <f t="shared" si="26"/>
        <v>1.6665456538646223E-3</v>
      </c>
      <c r="I45" s="241">
        <f t="shared" si="26"/>
        <v>-1.2983453081981706E-3</v>
      </c>
      <c r="J45" s="241">
        <f t="shared" si="26"/>
        <v>9.454762867812796E-4</v>
      </c>
      <c r="K45" s="241">
        <f t="shared" si="26"/>
        <v>8.9161964941585992E-4</v>
      </c>
      <c r="L45" s="241">
        <f t="shared" si="26"/>
        <v>3.3146666557560267E-3</v>
      </c>
      <c r="M45" s="241">
        <f t="shared" si="26"/>
        <v>2.4311419896090969E-3</v>
      </c>
      <c r="N45" s="241">
        <f t="shared" si="26"/>
        <v>-2.0926720041232259E-3</v>
      </c>
      <c r="O45" s="241">
        <f t="shared" si="26"/>
        <v>-3.0974045803197603E-3</v>
      </c>
      <c r="P45" s="241">
        <f t="shared" si="26"/>
        <v>2.8505257698858402E-4</v>
      </c>
      <c r="Q45" s="241">
        <f t="shared" si="26"/>
        <v>-5.3955577595006608E-4</v>
      </c>
      <c r="R45" s="241">
        <f t="shared" si="26"/>
        <v>1.7315524775956859E-4</v>
      </c>
      <c r="S45" s="241">
        <f t="shared" si="26"/>
        <v>1.2437908329252388E-3</v>
      </c>
      <c r="T45" s="241">
        <f t="shared" si="26"/>
        <v>5.4947227120654319E-4</v>
      </c>
      <c r="U45" s="241">
        <f t="shared" si="26"/>
        <v>-2.3156613600306157E-3</v>
      </c>
      <c r="V45" s="241">
        <f t="shared" si="26"/>
        <v>-2.0904934823099089E-4</v>
      </c>
      <c r="W45" s="241">
        <f t="shared" si="26"/>
        <v>4.4946247148641783E-3</v>
      </c>
      <c r="X45" s="241">
        <f t="shared" si="26"/>
        <v>1.0708014729815239E-3</v>
      </c>
    </row>
    <row r="46" spans="1:39" x14ac:dyDescent="0.2">
      <c r="A46" s="792" t="s">
        <v>56</v>
      </c>
      <c r="B46" s="793" t="s">
        <v>1011</v>
      </c>
      <c r="C46" s="241"/>
      <c r="D46" s="241">
        <f t="shared" ref="D46:F46" si="27">(D16-C16)/(D$27-C$27)*D$57</f>
        <v>-1.4955691394845723E-3</v>
      </c>
      <c r="E46" s="241">
        <f t="shared" si="27"/>
        <v>7.3629019441674725E-4</v>
      </c>
      <c r="F46" s="241">
        <f t="shared" si="27"/>
        <v>8.9002409958325787E-4</v>
      </c>
      <c r="G46" s="241">
        <f t="shared" ref="G46:X46" si="28">(G16-F16)/(G$27-F$27)*G$57</f>
        <v>-1.046203974018157E-3</v>
      </c>
      <c r="H46" s="241">
        <f t="shared" si="28"/>
        <v>-1.5605247036275905E-4</v>
      </c>
      <c r="I46" s="241">
        <f t="shared" si="28"/>
        <v>-6.5755466655928517E-4</v>
      </c>
      <c r="J46" s="241">
        <f t="shared" si="28"/>
        <v>-1.7398093833949075E-3</v>
      </c>
      <c r="K46" s="241">
        <f t="shared" si="28"/>
        <v>-5.4258813990785959E-4</v>
      </c>
      <c r="L46" s="241">
        <f t="shared" si="28"/>
        <v>7.6092052001938194E-4</v>
      </c>
      <c r="M46" s="241">
        <f t="shared" si="28"/>
        <v>7.7076336003298958E-4</v>
      </c>
      <c r="N46" s="241">
        <f t="shared" si="28"/>
        <v>6.2476026522002241E-4</v>
      </c>
      <c r="O46" s="241">
        <f t="shared" si="28"/>
        <v>2.7659551326112352E-4</v>
      </c>
      <c r="P46" s="241">
        <f t="shared" si="28"/>
        <v>-3.5716636654270571E-4</v>
      </c>
      <c r="Q46" s="241">
        <f t="shared" si="28"/>
        <v>9.5306738843175436E-4</v>
      </c>
      <c r="R46" s="241">
        <f t="shared" si="28"/>
        <v>-1.5421088124402307E-3</v>
      </c>
      <c r="S46" s="241">
        <f t="shared" si="28"/>
        <v>6.581683127527267E-4</v>
      </c>
      <c r="T46" s="241">
        <f t="shared" si="28"/>
        <v>-1.285405314188737E-3</v>
      </c>
      <c r="U46" s="241">
        <f t="shared" si="28"/>
        <v>-1.3995677287622313E-3</v>
      </c>
      <c r="V46" s="241">
        <f t="shared" si="28"/>
        <v>8.2121515702987893E-4</v>
      </c>
      <c r="W46" s="241">
        <f t="shared" si="28"/>
        <v>8.1105995034595822E-4</v>
      </c>
      <c r="X46" s="241">
        <f t="shared" si="28"/>
        <v>1.6925268732953746E-3</v>
      </c>
    </row>
    <row r="47" spans="1:39" x14ac:dyDescent="0.2">
      <c r="A47" s="792" t="s">
        <v>58</v>
      </c>
      <c r="B47" s="793" t="s">
        <v>1012</v>
      </c>
      <c r="C47" s="241"/>
      <c r="D47" s="241">
        <f t="shared" ref="D47:F47" si="29">(D17-C17)/(D$27-C$27)*D$57</f>
        <v>-2.0201370201641754E-3</v>
      </c>
      <c r="E47" s="241">
        <f t="shared" si="29"/>
        <v>-3.7758031212304626E-3</v>
      </c>
      <c r="F47" s="241">
        <f t="shared" si="29"/>
        <v>9.4000749194755518E-5</v>
      </c>
      <c r="G47" s="241">
        <f t="shared" ref="G47:X47" si="30">(G17-F17)/(G$27-F$27)*G$57</f>
        <v>2.1169043928238583E-3</v>
      </c>
      <c r="H47" s="241">
        <f t="shared" si="30"/>
        <v>-1.078349106957975E-3</v>
      </c>
      <c r="I47" s="241">
        <f t="shared" si="30"/>
        <v>7.0049476038396973E-4</v>
      </c>
      <c r="J47" s="241">
        <f t="shared" si="30"/>
        <v>1.0527533918468549E-3</v>
      </c>
      <c r="K47" s="241">
        <f t="shared" si="30"/>
        <v>-7.6057331271144426E-4</v>
      </c>
      <c r="L47" s="241">
        <f t="shared" si="30"/>
        <v>8.9648567387104591E-5</v>
      </c>
      <c r="M47" s="241">
        <f t="shared" si="30"/>
        <v>-7.8905698869440293E-4</v>
      </c>
      <c r="N47" s="241">
        <f t="shared" si="30"/>
        <v>-9.6120822820794914E-4</v>
      </c>
      <c r="O47" s="241">
        <f t="shared" si="30"/>
        <v>1.0219014359195183E-3</v>
      </c>
      <c r="P47" s="241">
        <f t="shared" si="30"/>
        <v>3.3137938069267831E-5</v>
      </c>
      <c r="Q47" s="241">
        <f t="shared" si="30"/>
        <v>-2.2673934140401853E-4</v>
      </c>
      <c r="R47" s="241">
        <f t="shared" si="30"/>
        <v>-2.5752986845107677E-3</v>
      </c>
      <c r="S47" s="241">
        <f t="shared" si="30"/>
        <v>-2.9071094520834374E-4</v>
      </c>
      <c r="T47" s="241">
        <f t="shared" si="30"/>
        <v>1.8584858333303621E-4</v>
      </c>
      <c r="U47" s="241">
        <f t="shared" si="30"/>
        <v>5.7013544635590844E-4</v>
      </c>
      <c r="V47" s="241">
        <f t="shared" si="30"/>
        <v>-2.9707667592225352E-3</v>
      </c>
      <c r="W47" s="241">
        <f t="shared" si="30"/>
        <v>-2.5885023589668481E-4</v>
      </c>
      <c r="X47" s="241">
        <f t="shared" si="30"/>
        <v>1.7177987544832914E-3</v>
      </c>
    </row>
    <row r="48" spans="1:39" x14ac:dyDescent="0.2">
      <c r="A48" s="792" t="s">
        <v>59</v>
      </c>
      <c r="B48" s="788" t="s">
        <v>55</v>
      </c>
      <c r="C48" s="241"/>
      <c r="D48" s="241">
        <f t="shared" ref="D48:F48" si="31">(D18-C18)/(D$27-C$27)*D$57</f>
        <v>-7.812331765612095E-3</v>
      </c>
      <c r="E48" s="241">
        <f t="shared" si="31"/>
        <v>-6.7975372550061466E-3</v>
      </c>
      <c r="F48" s="241">
        <f t="shared" si="31"/>
        <v>3.5926232930894404E-3</v>
      </c>
      <c r="G48" s="241">
        <f t="shared" ref="G48:X48" si="32">(G18-F18)/(G$27-F$27)*G$57</f>
        <v>-4.0185530390803416E-3</v>
      </c>
      <c r="H48" s="241">
        <f t="shared" si="32"/>
        <v>-7.4562663906276453E-3</v>
      </c>
      <c r="I48" s="241">
        <f t="shared" si="32"/>
        <v>2.0055824105219247E-3</v>
      </c>
      <c r="J48" s="241">
        <f t="shared" si="32"/>
        <v>9.4883333660407826E-3</v>
      </c>
      <c r="K48" s="241">
        <f t="shared" si="32"/>
        <v>-8.5984869280192992E-3</v>
      </c>
      <c r="L48" s="241">
        <f t="shared" si="32"/>
        <v>8.0013260844354755E-3</v>
      </c>
      <c r="M48" s="241">
        <f t="shared" si="32"/>
        <v>-1.3744462773308304E-4</v>
      </c>
      <c r="N48" s="241">
        <f t="shared" si="32"/>
        <v>-6.7764464140142042E-3</v>
      </c>
      <c r="O48" s="241">
        <f t="shared" si="32"/>
        <v>4.370471906759113E-3</v>
      </c>
      <c r="P48" s="241">
        <f t="shared" si="32"/>
        <v>5.2980240820257261E-5</v>
      </c>
      <c r="Q48" s="241">
        <f t="shared" si="32"/>
        <v>-3.3670119517116353E-3</v>
      </c>
      <c r="R48" s="241">
        <f t="shared" si="32"/>
        <v>8.1000499244731176E-3</v>
      </c>
      <c r="S48" s="241">
        <f t="shared" si="32"/>
        <v>6.5318552465790025E-3</v>
      </c>
      <c r="T48" s="241">
        <f t="shared" si="32"/>
        <v>1.0691019805395773E-3</v>
      </c>
      <c r="U48" s="241">
        <f t="shared" si="32"/>
        <v>5.971246150728745E-3</v>
      </c>
      <c r="V48" s="241">
        <f t="shared" si="32"/>
        <v>1.2747551831426333E-2</v>
      </c>
      <c r="W48" s="241">
        <f t="shared" si="32"/>
        <v>6.7011050341787767E-3</v>
      </c>
      <c r="X48" s="241">
        <f t="shared" si="32"/>
        <v>-1.828837840535626E-3</v>
      </c>
    </row>
    <row r="49" spans="1:39" x14ac:dyDescent="0.2">
      <c r="A49" s="792" t="s">
        <v>60</v>
      </c>
      <c r="B49" s="793" t="s">
        <v>57</v>
      </c>
      <c r="C49" s="241"/>
      <c r="D49" s="241">
        <f t="shared" ref="D49:F49" si="33">(D19-C19)/(D$27-C$27)*D$57</f>
        <v>-7.9506803515410705E-3</v>
      </c>
      <c r="E49" s="241">
        <f t="shared" si="33"/>
        <v>3.0124032494100318E-4</v>
      </c>
      <c r="F49" s="241">
        <f t="shared" si="33"/>
        <v>-6.8515753019544531E-4</v>
      </c>
      <c r="G49" s="241">
        <f t="shared" ref="G49:X49" si="34">(G19-F19)/(G$27-F$27)*G$57</f>
        <v>7.0079288087762344E-3</v>
      </c>
      <c r="H49" s="241">
        <f t="shared" si="34"/>
        <v>1.2746704997587607E-2</v>
      </c>
      <c r="I49" s="241">
        <f t="shared" si="34"/>
        <v>7.2493548804326629E-4</v>
      </c>
      <c r="J49" s="241">
        <f t="shared" si="34"/>
        <v>3.4430202800333988E-4</v>
      </c>
      <c r="K49" s="241">
        <f t="shared" si="34"/>
        <v>1.6532709876637689E-2</v>
      </c>
      <c r="L49" s="241">
        <f t="shared" si="34"/>
        <v>-2.822603848750892E-3</v>
      </c>
      <c r="M49" s="241">
        <f t="shared" si="34"/>
        <v>5.3523210573647945E-3</v>
      </c>
      <c r="N49" s="241">
        <f t="shared" si="34"/>
        <v>3.7524499725075772E-3</v>
      </c>
      <c r="O49" s="241">
        <f t="shared" si="34"/>
        <v>-1.2128804893496497E-3</v>
      </c>
      <c r="P49" s="241">
        <f t="shared" si="34"/>
        <v>5.8889549437330466E-3</v>
      </c>
      <c r="Q49" s="241">
        <f t="shared" si="34"/>
        <v>7.4125987564187456E-3</v>
      </c>
      <c r="R49" s="241">
        <f t="shared" si="34"/>
        <v>2.9596486098767546E-3</v>
      </c>
      <c r="S49" s="241">
        <f t="shared" si="34"/>
        <v>-1.2145158406988306E-3</v>
      </c>
      <c r="T49" s="241">
        <f t="shared" si="34"/>
        <v>5.5239933781539086E-4</v>
      </c>
      <c r="U49" s="241">
        <f t="shared" si="34"/>
        <v>-6.4393496939098998E-4</v>
      </c>
      <c r="V49" s="241">
        <f t="shared" si="34"/>
        <v>-4.70532292283942E-3</v>
      </c>
      <c r="W49" s="241">
        <f t="shared" si="34"/>
        <v>-1.1239392033339441E-3</v>
      </c>
      <c r="X49" s="241">
        <f t="shared" si="34"/>
        <v>5.516956906672925E-4</v>
      </c>
    </row>
    <row r="50" spans="1:39" x14ac:dyDescent="0.2">
      <c r="A50" s="792" t="s">
        <v>61</v>
      </c>
      <c r="B50" s="793" t="s">
        <v>1013</v>
      </c>
      <c r="C50" s="241"/>
      <c r="D50" s="241">
        <f t="shared" ref="D50:F50" si="35">(D20-C20)/(D$27-C$27)*D$57</f>
        <v>-2.8417323150536425E-3</v>
      </c>
      <c r="E50" s="241">
        <f t="shared" si="35"/>
        <v>-3.1089760049713283E-3</v>
      </c>
      <c r="F50" s="241">
        <f t="shared" si="35"/>
        <v>-8.2258813153819176E-4</v>
      </c>
      <c r="G50" s="241">
        <f t="shared" ref="G50:X50" si="36">(G20-F20)/(G$27-F$27)*G$57</f>
        <v>-6.7774038979698237E-4</v>
      </c>
      <c r="H50" s="241">
        <f t="shared" si="36"/>
        <v>7.8473730438929543E-4</v>
      </c>
      <c r="I50" s="241">
        <f t="shared" si="36"/>
        <v>3.7090855556949015E-3</v>
      </c>
      <c r="J50" s="241">
        <f t="shared" si="36"/>
        <v>4.7535899309583719E-3</v>
      </c>
      <c r="K50" s="241">
        <f t="shared" si="36"/>
        <v>1.3200072539615568E-2</v>
      </c>
      <c r="L50" s="241">
        <f t="shared" si="36"/>
        <v>1.5679995966577564E-3</v>
      </c>
      <c r="M50" s="241">
        <f t="shared" si="36"/>
        <v>1.8786266043327952E-3</v>
      </c>
      <c r="N50" s="241">
        <f t="shared" si="36"/>
        <v>-2.6958202586626652E-4</v>
      </c>
      <c r="O50" s="241">
        <f t="shared" si="36"/>
        <v>9.2421967577593325E-4</v>
      </c>
      <c r="P50" s="241">
        <f t="shared" si="36"/>
        <v>4.2624930195104818E-3</v>
      </c>
      <c r="Q50" s="241">
        <f t="shared" si="36"/>
        <v>6.3942087812407175E-4</v>
      </c>
      <c r="R50" s="241">
        <f t="shared" si="36"/>
        <v>2.0421484858447209E-3</v>
      </c>
      <c r="S50" s="241">
        <f t="shared" si="36"/>
        <v>-8.9620624572279728E-6</v>
      </c>
      <c r="T50" s="241">
        <f t="shared" si="36"/>
        <v>-5.4064220028564296E-3</v>
      </c>
      <c r="U50" s="241">
        <f t="shared" si="36"/>
        <v>-1.4240445607281429E-3</v>
      </c>
      <c r="V50" s="241">
        <f t="shared" si="36"/>
        <v>5.8624225600415554E-4</v>
      </c>
      <c r="W50" s="241">
        <f t="shared" si="36"/>
        <v>2.801362369340542E-3</v>
      </c>
      <c r="X50" s="241">
        <f t="shared" si="36"/>
        <v>3.9931704097981476E-3</v>
      </c>
    </row>
    <row r="51" spans="1:39" x14ac:dyDescent="0.2">
      <c r="A51" s="792" t="s">
        <v>968</v>
      </c>
      <c r="B51" s="793" t="s">
        <v>1014</v>
      </c>
      <c r="C51" s="241"/>
      <c r="D51" s="241">
        <f t="shared" ref="D51:F51" si="37">(D21-C21)/(D$27-C$27)*D$57</f>
        <v>5.3550148348007539E-4</v>
      </c>
      <c r="E51" s="241">
        <f t="shared" si="37"/>
        <v>7.2196546287357885E-4</v>
      </c>
      <c r="F51" s="241">
        <f t="shared" si="37"/>
        <v>8.2650417576678658E-4</v>
      </c>
      <c r="G51" s="241">
        <f t="shared" ref="G51:X51" si="38">(G21-F21)/(G$27-F$27)*G$57</f>
        <v>6.1187905935336019E-4</v>
      </c>
      <c r="H51" s="241">
        <f t="shared" si="38"/>
        <v>-5.2884383893687438E-4</v>
      </c>
      <c r="I51" s="241">
        <f t="shared" si="38"/>
        <v>-5.1921427508216608E-4</v>
      </c>
      <c r="J51" s="241">
        <f t="shared" si="38"/>
        <v>-1.6356000154179093E-5</v>
      </c>
      <c r="K51" s="241">
        <f t="shared" si="38"/>
        <v>-4.1709769172598471E-4</v>
      </c>
      <c r="L51" s="241">
        <f t="shared" si="38"/>
        <v>-3.4783931485754972E-4</v>
      </c>
      <c r="M51" s="241">
        <f t="shared" si="38"/>
        <v>-3.830871236256954E-4</v>
      </c>
      <c r="N51" s="241">
        <f t="shared" si="38"/>
        <v>-9.2525133347820192E-8</v>
      </c>
      <c r="O51" s="241">
        <f t="shared" si="38"/>
        <v>2.6490680822464707E-4</v>
      </c>
      <c r="P51" s="241">
        <f t="shared" si="38"/>
        <v>1.0136411701112132E-4</v>
      </c>
      <c r="Q51" s="241">
        <f t="shared" si="38"/>
        <v>2.510799579548791E-6</v>
      </c>
      <c r="R51" s="241">
        <f t="shared" si="38"/>
        <v>4.3147328029900401E-5</v>
      </c>
      <c r="S51" s="241">
        <f t="shared" si="38"/>
        <v>1.9903954784529114E-5</v>
      </c>
      <c r="T51" s="241">
        <f t="shared" si="38"/>
        <v>7.4687314939723401E-5</v>
      </c>
      <c r="U51" s="241">
        <f t="shared" si="38"/>
        <v>2.2674044193341021E-4</v>
      </c>
      <c r="V51" s="241">
        <f t="shared" si="38"/>
        <v>-2.0730737795775139E-4</v>
      </c>
      <c r="W51" s="241">
        <f t="shared" si="38"/>
        <v>-2.6067156943157928E-4</v>
      </c>
      <c r="X51" s="241">
        <f t="shared" si="38"/>
        <v>2.5052986657799311E-4</v>
      </c>
    </row>
    <row r="52" spans="1:39" x14ac:dyDescent="0.2">
      <c r="A52" s="792" t="s">
        <v>970</v>
      </c>
      <c r="B52" s="788" t="s">
        <v>971</v>
      </c>
      <c r="C52" s="241"/>
      <c r="D52" s="241">
        <f t="shared" ref="D52:F52" si="39">(D22-C22)/(D$27-C$27)*D$57</f>
        <v>7.3494613500560131E-4</v>
      </c>
      <c r="E52" s="241">
        <f t="shared" si="39"/>
        <v>4.7754268744439975E-5</v>
      </c>
      <c r="F52" s="241">
        <f t="shared" si="39"/>
        <v>2.7126950182966174E-4</v>
      </c>
      <c r="G52" s="241">
        <f t="shared" ref="G52:X52" si="40">(G22-F22)/(G$27-F$27)*G$57</f>
        <v>7.8812568995262539E-4</v>
      </c>
      <c r="H52" s="241">
        <f t="shared" si="40"/>
        <v>8.666310374376505E-4</v>
      </c>
      <c r="I52" s="241">
        <f t="shared" si="40"/>
        <v>-1.1778393015180132E-4</v>
      </c>
      <c r="J52" s="241">
        <f t="shared" si="40"/>
        <v>-6.891335636115106E-5</v>
      </c>
      <c r="K52" s="241">
        <f t="shared" si="40"/>
        <v>4.5443923209707084E-4</v>
      </c>
      <c r="L52" s="241">
        <f t="shared" si="40"/>
        <v>-4.0190555236155123E-4</v>
      </c>
      <c r="M52" s="241">
        <f t="shared" si="40"/>
        <v>4.9602296649471406E-4</v>
      </c>
      <c r="N52" s="241">
        <f t="shared" si="40"/>
        <v>4.3556912505204003E-4</v>
      </c>
      <c r="O52" s="241">
        <f t="shared" si="40"/>
        <v>2.5249412816350761E-4</v>
      </c>
      <c r="P52" s="241">
        <f t="shared" si="40"/>
        <v>-1.5491550539463367E-3</v>
      </c>
      <c r="Q52" s="241">
        <f t="shared" si="40"/>
        <v>-4.8597311201351246E-4</v>
      </c>
      <c r="R52" s="241">
        <f t="shared" si="40"/>
        <v>6.002023849022728E-4</v>
      </c>
      <c r="S52" s="241">
        <f t="shared" si="40"/>
        <v>2.2689871484671395E-4</v>
      </c>
      <c r="T52" s="241">
        <f t="shared" si="40"/>
        <v>5.701722990984207E-4</v>
      </c>
      <c r="U52" s="241">
        <f t="shared" si="40"/>
        <v>-5.7558261492726334E-4</v>
      </c>
      <c r="V52" s="241">
        <f t="shared" si="40"/>
        <v>2.1111239639852318E-3</v>
      </c>
      <c r="W52" s="241">
        <f t="shared" si="40"/>
        <v>2.5975221750553098E-4</v>
      </c>
      <c r="X52" s="241">
        <f t="shared" si="40"/>
        <v>2.9303963458214826E-4</v>
      </c>
    </row>
    <row r="53" spans="1:39" x14ac:dyDescent="0.2">
      <c r="A53" s="795"/>
      <c r="B53" s="796" t="s">
        <v>544</v>
      </c>
      <c r="C53" s="241"/>
      <c r="D53" s="241">
        <f t="shared" ref="D53:F53" si="41">(D23-C23)/(D$27-C$27)*D$57</f>
        <v>1.0644028400103281E-3</v>
      </c>
      <c r="E53" s="241">
        <f t="shared" si="41"/>
        <v>-5.0993008096558625E-4</v>
      </c>
      <c r="F53" s="241">
        <f t="shared" si="41"/>
        <v>-9.818009592243002E-3</v>
      </c>
      <c r="G53" s="241">
        <f t="shared" ref="G53:X53" si="42">(G23-F23)/(G$27-F$27)*G$57</f>
        <v>-8.4794861928245686E-4</v>
      </c>
      <c r="H53" s="241">
        <f t="shared" si="42"/>
        <v>3.9058794417609838E-4</v>
      </c>
      <c r="I53" s="241">
        <f t="shared" si="42"/>
        <v>-4.8983131650693625E-4</v>
      </c>
      <c r="J53" s="241">
        <f t="shared" si="42"/>
        <v>-3.1527706154658177E-5</v>
      </c>
      <c r="K53" s="241">
        <f t="shared" si="42"/>
        <v>2.1096731937320776E-4</v>
      </c>
      <c r="L53" s="241">
        <f t="shared" si="42"/>
        <v>1.4227707597634139E-3</v>
      </c>
      <c r="M53" s="241">
        <f t="shared" si="42"/>
        <v>-9.0308249404705179E-4</v>
      </c>
      <c r="N53" s="241">
        <f t="shared" si="42"/>
        <v>-7.6603634315476946E-4</v>
      </c>
      <c r="O53" s="241">
        <f t="shared" si="42"/>
        <v>-1.5596417238002611E-3</v>
      </c>
      <c r="P53" s="241">
        <f t="shared" si="42"/>
        <v>-2.8563700051905778E-5</v>
      </c>
      <c r="Q53" s="241">
        <f t="shared" si="42"/>
        <v>8.9071504917872764E-4</v>
      </c>
      <c r="R53" s="241">
        <f t="shared" si="42"/>
        <v>1.2760795777738964E-4</v>
      </c>
      <c r="S53" s="241">
        <f t="shared" si="42"/>
        <v>-1.6614474785609313E-3</v>
      </c>
      <c r="T53" s="241">
        <f t="shared" si="42"/>
        <v>-3.1623328369416721E-3</v>
      </c>
      <c r="U53" s="241">
        <f t="shared" si="42"/>
        <v>-3.8659427239022136E-3</v>
      </c>
      <c r="V53" s="241">
        <f t="shared" si="42"/>
        <v>-1.6968023886087653E-3</v>
      </c>
      <c r="W53" s="241">
        <f t="shared" si="42"/>
        <v>-4.0808835198365336E-3</v>
      </c>
      <c r="X53" s="241">
        <f t="shared" si="42"/>
        <v>-2.1544771849470318E-3</v>
      </c>
    </row>
    <row r="54" spans="1:39" s="816" customFormat="1" x14ac:dyDescent="0.2">
      <c r="A54" s="814"/>
      <c r="B54" s="798" t="s">
        <v>545</v>
      </c>
      <c r="C54" s="815"/>
      <c r="D54" s="815">
        <f t="shared" ref="D54:F54" si="43">(D24-C24)/(D$27-C$27)*D$57</f>
        <v>-3.9862485242079873E-3</v>
      </c>
      <c r="E54" s="815">
        <f t="shared" si="43"/>
        <v>-1.5715951143647443E-2</v>
      </c>
      <c r="F54" s="815">
        <f t="shared" si="43"/>
        <v>3.1160056092217198E-2</v>
      </c>
      <c r="G54" s="815">
        <f t="shared" ref="G54:X54" si="44">(G24-F24)/(G$27-F$27)*G$57</f>
        <v>5.2669487630184586E-2</v>
      </c>
      <c r="H54" s="815">
        <f t="shared" si="44"/>
        <v>2.4830899677790626E-2</v>
      </c>
      <c r="I54" s="815">
        <f t="shared" si="44"/>
        <v>3.2238771603315566E-3</v>
      </c>
      <c r="J54" s="815">
        <f t="shared" si="44"/>
        <v>4.4531288612887299E-2</v>
      </c>
      <c r="K54" s="815">
        <f t="shared" si="44"/>
        <v>-7.366640956802944E-3</v>
      </c>
      <c r="L54" s="815">
        <f t="shared" si="44"/>
        <v>1.6072801516369833E-2</v>
      </c>
      <c r="M54" s="815">
        <f t="shared" si="44"/>
        <v>3.2893536746138041E-2</v>
      </c>
      <c r="N54" s="815">
        <f t="shared" si="44"/>
        <v>-6.5519228324042333E-2</v>
      </c>
      <c r="O54" s="815">
        <f t="shared" si="44"/>
        <v>3.6230309703518059E-2</v>
      </c>
      <c r="P54" s="815">
        <f t="shared" si="44"/>
        <v>6.5693520568246636E-2</v>
      </c>
      <c r="Q54" s="815">
        <f t="shared" si="44"/>
        <v>-7.6660285275839809E-3</v>
      </c>
      <c r="R54" s="815">
        <f t="shared" si="44"/>
        <v>-1.2956946438292725E-2</v>
      </c>
      <c r="S54" s="815">
        <f t="shared" si="44"/>
        <v>3.429931209322367E-2</v>
      </c>
      <c r="T54" s="815">
        <f t="shared" si="44"/>
        <v>-8.0957151404979916E-3</v>
      </c>
      <c r="U54" s="815">
        <f t="shared" si="44"/>
        <v>1.4342201314145387E-2</v>
      </c>
      <c r="V54" s="815">
        <f t="shared" si="44"/>
        <v>6.6668479650346998E-3</v>
      </c>
      <c r="W54" s="815">
        <f t="shared" si="44"/>
        <v>4.123498358069657E-2</v>
      </c>
      <c r="X54" s="815">
        <f t="shared" si="44"/>
        <v>3.8250221650582665E-2</v>
      </c>
    </row>
    <row r="55" spans="1:39" x14ac:dyDescent="0.2">
      <c r="A55" s="795"/>
      <c r="B55" s="796" t="s">
        <v>546</v>
      </c>
      <c r="C55" s="241"/>
      <c r="D55" s="241">
        <f t="shared" ref="D55:F55" si="45">(D25-C25)/(D$27-C$27)*D$57</f>
        <v>-6.2553693656505682E-3</v>
      </c>
      <c r="E55" s="241">
        <f t="shared" si="45"/>
        <v>-5.9543791182605889E-3</v>
      </c>
      <c r="F55" s="241">
        <f t="shared" si="45"/>
        <v>-1.1400897808811079E-2</v>
      </c>
      <c r="G55" s="241">
        <f t="shared" ref="G55:X55" si="46">(G25-F25)/(G$27-F$27)*G$57</f>
        <v>1.7937257600276413E-2</v>
      </c>
      <c r="H55" s="241">
        <f t="shared" si="46"/>
        <v>1.2705115540334197E-2</v>
      </c>
      <c r="I55" s="241">
        <f t="shared" si="46"/>
        <v>-1.9402693336763383E-2</v>
      </c>
      <c r="J55" s="241">
        <f t="shared" si="46"/>
        <v>-2.9602024696257598E-2</v>
      </c>
      <c r="K55" s="241">
        <f t="shared" si="46"/>
        <v>2.8369177143361197E-2</v>
      </c>
      <c r="L55" s="241">
        <f t="shared" si="46"/>
        <v>-1.0659995153557825E-2</v>
      </c>
      <c r="M55" s="241">
        <f t="shared" si="46"/>
        <v>6.2990719931026772E-3</v>
      </c>
      <c r="N55" s="241">
        <f t="shared" si="46"/>
        <v>-1.0861644008629177E-2</v>
      </c>
      <c r="O55" s="241">
        <f t="shared" si="46"/>
        <v>-1.7277236419277378E-2</v>
      </c>
      <c r="P55" s="241">
        <f t="shared" si="46"/>
        <v>5.5474043458273153E-3</v>
      </c>
      <c r="Q55" s="241">
        <f t="shared" si="46"/>
        <v>-5.3859338441399557E-3</v>
      </c>
      <c r="R55" s="241">
        <f t="shared" si="46"/>
        <v>-5.1269767947645884E-3</v>
      </c>
      <c r="S55" s="241">
        <f t="shared" si="46"/>
        <v>4.05104635476359E-3</v>
      </c>
      <c r="T55" s="241">
        <f t="shared" si="46"/>
        <v>-4.9970589999302336E-3</v>
      </c>
      <c r="U55" s="241">
        <f t="shared" si="46"/>
        <v>9.8012662969731105E-3</v>
      </c>
      <c r="V55" s="241">
        <f t="shared" si="46"/>
        <v>6.8091038121343801E-3</v>
      </c>
      <c r="W55" s="241">
        <f t="shared" si="46"/>
        <v>3.3238105153548911E-3</v>
      </c>
      <c r="X55" s="241">
        <f t="shared" si="46"/>
        <v>-2.7001792729202199E-3</v>
      </c>
    </row>
    <row r="56" spans="1:39" x14ac:dyDescent="0.2">
      <c r="A56" s="795"/>
      <c r="B56" s="796" t="s">
        <v>547</v>
      </c>
      <c r="C56" s="241"/>
      <c r="D56" s="241">
        <f t="shared" ref="D56:F56" si="47">(D26-C26)/(D$27-C$27)*D$57</f>
        <v>2.0476352765491789E-3</v>
      </c>
      <c r="E56" s="241">
        <f t="shared" si="47"/>
        <v>9.1186789721959555E-3</v>
      </c>
      <c r="F56" s="241">
        <f t="shared" si="47"/>
        <v>-6.2181683844832504E-3</v>
      </c>
      <c r="G56" s="241">
        <f t="shared" ref="G56:X56" si="48">(G26-F26)/(G$27-F$27)*G$57</f>
        <v>-2.3457801100675029E-3</v>
      </c>
      <c r="H56" s="241">
        <f t="shared" si="48"/>
        <v>-1.2140690503684939E-4</v>
      </c>
      <c r="I56" s="241">
        <f t="shared" si="48"/>
        <v>2.0226327492895858E-5</v>
      </c>
      <c r="J56" s="241">
        <f t="shared" si="48"/>
        <v>-5.4365894399841614E-3</v>
      </c>
      <c r="K56" s="241">
        <f t="shared" si="48"/>
        <v>1.8453389697034646E-3</v>
      </c>
      <c r="L56" s="241">
        <f t="shared" si="48"/>
        <v>1.2685010380079733E-3</v>
      </c>
      <c r="M56" s="241">
        <f t="shared" si="48"/>
        <v>-1.1501422169499415E-2</v>
      </c>
      <c r="N56" s="241">
        <f t="shared" si="48"/>
        <v>8.8504339890549122E-3</v>
      </c>
      <c r="O56" s="241">
        <f t="shared" si="48"/>
        <v>-4.5150844927878677E-3</v>
      </c>
      <c r="P56" s="241">
        <f t="shared" si="48"/>
        <v>4.313011938154321E-3</v>
      </c>
      <c r="Q56" s="241">
        <f t="shared" si="48"/>
        <v>5.4904567750566693E-3</v>
      </c>
      <c r="R56" s="241">
        <f t="shared" si="48"/>
        <v>-5.6198698855527522E-3</v>
      </c>
      <c r="S56" s="241">
        <f t="shared" si="48"/>
        <v>-1.1736688953838473E-3</v>
      </c>
      <c r="T56" s="241">
        <f t="shared" si="48"/>
        <v>3.6930742214252568E-3</v>
      </c>
      <c r="U56" s="241">
        <f t="shared" si="48"/>
        <v>-8.2305713359358771E-3</v>
      </c>
      <c r="V56" s="241">
        <f t="shared" si="48"/>
        <v>-4.0921803837205042E-4</v>
      </c>
      <c r="W56" s="241">
        <f t="shared" si="48"/>
        <v>-3.9925849385945775E-3</v>
      </c>
      <c r="X56" s="241">
        <f t="shared" si="48"/>
        <v>6.975514579460599E-4</v>
      </c>
    </row>
    <row r="57" spans="1:39" s="803" customFormat="1" ht="21" customHeight="1" x14ac:dyDescent="0.2">
      <c r="A57" s="800"/>
      <c r="B57" s="801" t="s">
        <v>548</v>
      </c>
      <c r="C57" s="817"/>
      <c r="D57" s="817">
        <f t="shared" ref="D57:F57" si="49">D27/C27-1</f>
        <v>-8.1939334489220528E-3</v>
      </c>
      <c r="E57" s="817">
        <f t="shared" si="49"/>
        <v>-1.2551663682353387E-2</v>
      </c>
      <c r="F57" s="817">
        <f t="shared" si="49"/>
        <v>1.3541027549423212E-2</v>
      </c>
      <c r="G57" s="817">
        <f t="shared" ref="G57:X57" si="50">G27/F27-1</f>
        <v>6.8260931068532038E-2</v>
      </c>
      <c r="H57" s="817">
        <f t="shared" si="50"/>
        <v>3.7414561948029723E-2</v>
      </c>
      <c r="I57" s="817">
        <f t="shared" si="50"/>
        <v>-1.6158536776128218E-2</v>
      </c>
      <c r="J57" s="817">
        <f t="shared" si="50"/>
        <v>9.4925921403423708E-3</v>
      </c>
      <c r="K57" s="817">
        <f t="shared" si="50"/>
        <v>2.2847998905605849E-2</v>
      </c>
      <c r="L57" s="817">
        <f t="shared" si="50"/>
        <v>6.6812799042115234E-3</v>
      </c>
      <c r="M57" s="817">
        <f t="shared" si="50"/>
        <v>2.7691181106918261E-2</v>
      </c>
      <c r="N57" s="817">
        <f t="shared" si="50"/>
        <v>-6.7530491499887102E-2</v>
      </c>
      <c r="O57" s="817">
        <f t="shared" si="50"/>
        <v>1.4438000192634304E-2</v>
      </c>
      <c r="P57" s="817">
        <f t="shared" si="50"/>
        <v>7.5553914374400177E-2</v>
      </c>
      <c r="Q57" s="817">
        <f t="shared" si="50"/>
        <v>-7.5615343325708961E-3</v>
      </c>
      <c r="R57" s="817">
        <f t="shared" si="50"/>
        <v>-2.3703722047622722E-2</v>
      </c>
      <c r="S57" s="817">
        <f t="shared" si="50"/>
        <v>3.7176662590923337E-2</v>
      </c>
      <c r="T57" s="817">
        <f t="shared" si="50"/>
        <v>-9.3997207152133333E-3</v>
      </c>
      <c r="U57" s="817">
        <f t="shared" si="50"/>
        <v>1.5912938262270249E-2</v>
      </c>
      <c r="V57" s="817">
        <f t="shared" si="50"/>
        <v>1.3066707907912534E-2</v>
      </c>
      <c r="W57" s="817">
        <f t="shared" si="50"/>
        <v>4.0566249953798206E-2</v>
      </c>
      <c r="X57" s="817">
        <f t="shared" si="50"/>
        <v>3.6247584034132307E-2</v>
      </c>
    </row>
    <row r="58" spans="1:39" s="807" customFormat="1" x14ac:dyDescent="0.2">
      <c r="A58" s="818"/>
      <c r="B58" s="819"/>
      <c r="C58" s="820"/>
      <c r="D58" s="820"/>
      <c r="E58" s="820"/>
      <c r="F58" s="820"/>
      <c r="G58" s="820"/>
      <c r="H58" s="820"/>
      <c r="I58" s="820"/>
      <c r="J58" s="820"/>
      <c r="K58" s="820"/>
      <c r="L58" s="820"/>
      <c r="M58" s="820"/>
      <c r="N58" s="820"/>
      <c r="O58" s="820"/>
      <c r="P58" s="820"/>
      <c r="Q58" s="820"/>
      <c r="R58" s="820"/>
      <c r="S58" s="820"/>
      <c r="T58" s="820"/>
      <c r="U58" s="820"/>
      <c r="V58" s="820"/>
      <c r="W58" s="820"/>
      <c r="X58" s="820"/>
    </row>
    <row r="59" spans="1:39" s="834" customFormat="1" ht="19.5" customHeight="1" x14ac:dyDescent="0.2">
      <c r="A59" s="859" t="s">
        <v>579</v>
      </c>
      <c r="B59" s="858"/>
      <c r="C59" s="820"/>
      <c r="D59" s="820">
        <f t="shared" ref="D59:F59" si="51">(D29-C29)/(D$27-C$27)*D$57</f>
        <v>-8.1939334489220528E-3</v>
      </c>
      <c r="E59" s="820">
        <f t="shared" si="51"/>
        <v>-1.2551663682353387E-2</v>
      </c>
      <c r="F59" s="820">
        <f t="shared" si="51"/>
        <v>1.3541027549423212E-2</v>
      </c>
      <c r="G59" s="820">
        <f t="shared" ref="G59:X59" si="52">(G29-F29)/(G$27-F$27)*G$57</f>
        <v>6.8260931068532038E-2</v>
      </c>
      <c r="H59" s="820">
        <f t="shared" si="52"/>
        <v>3.7414561948029723E-2</v>
      </c>
      <c r="I59" s="820">
        <f t="shared" si="52"/>
        <v>-1.6158536776128218E-2</v>
      </c>
      <c r="J59" s="820">
        <f t="shared" si="52"/>
        <v>9.4925921403423708E-3</v>
      </c>
      <c r="K59" s="820">
        <f t="shared" si="52"/>
        <v>2.2847998905605849E-2</v>
      </c>
      <c r="L59" s="820">
        <f t="shared" si="52"/>
        <v>6.6812799042115234E-3</v>
      </c>
      <c r="M59" s="820">
        <f t="shared" si="52"/>
        <v>2.7691181106918261E-2</v>
      </c>
      <c r="N59" s="820">
        <f t="shared" si="52"/>
        <v>-6.7530491499887102E-2</v>
      </c>
      <c r="O59" s="820">
        <f t="shared" si="52"/>
        <v>9.8267239316089244E-3</v>
      </c>
      <c r="P59" s="820">
        <f t="shared" si="52"/>
        <v>6.0983426557877529E-2</v>
      </c>
      <c r="Q59" s="820">
        <f t="shared" si="52"/>
        <v>-1.5168628134167497E-2</v>
      </c>
      <c r="R59" s="820">
        <f t="shared" si="52"/>
        <v>-3.2747405161400393E-2</v>
      </c>
      <c r="S59" s="820">
        <f t="shared" si="52"/>
        <v>3.9679396720976472E-2</v>
      </c>
      <c r="T59" s="820">
        <f t="shared" si="52"/>
        <v>-8.34061131375405E-3</v>
      </c>
      <c r="U59" s="820">
        <f t="shared" si="52"/>
        <v>1.0750625838534571E-2</v>
      </c>
      <c r="V59" s="820">
        <f t="shared" si="52"/>
        <v>2.2401452282586561E-2</v>
      </c>
      <c r="W59" s="820">
        <f t="shared" si="52"/>
        <v>3.4465401887614128E-2</v>
      </c>
      <c r="X59" s="820">
        <f t="shared" si="52"/>
        <v>3.297788998681972E-2</v>
      </c>
    </row>
    <row r="60" spans="1:39" s="787" customFormat="1" ht="20.100000000000001" customHeight="1" x14ac:dyDescent="0.2">
      <c r="A60" s="808" t="s">
        <v>1015</v>
      </c>
      <c r="B60" s="809"/>
      <c r="C60" s="821"/>
      <c r="D60" s="821"/>
      <c r="E60" s="821"/>
      <c r="F60" s="821"/>
      <c r="G60" s="821"/>
      <c r="H60" s="821"/>
      <c r="I60" s="821"/>
      <c r="J60" s="821"/>
      <c r="K60" s="821"/>
      <c r="L60" s="821"/>
      <c r="M60" s="821"/>
      <c r="N60" s="821"/>
      <c r="O60" s="821"/>
      <c r="P60" s="821"/>
      <c r="Q60" s="821"/>
      <c r="R60" s="821"/>
      <c r="S60" s="821"/>
      <c r="T60" s="821"/>
      <c r="U60" s="821"/>
      <c r="V60" s="821"/>
      <c r="W60" s="821"/>
      <c r="X60" s="821"/>
      <c r="Y60" s="822"/>
      <c r="Z60" s="822"/>
      <c r="AA60" s="822"/>
      <c r="AB60" s="822"/>
      <c r="AC60" s="822"/>
      <c r="AD60" s="822"/>
      <c r="AE60" s="822"/>
      <c r="AF60" s="822"/>
      <c r="AG60" s="822"/>
      <c r="AH60" s="822"/>
      <c r="AI60" s="822"/>
      <c r="AJ60" s="822"/>
      <c r="AK60" s="822"/>
      <c r="AL60" s="822"/>
      <c r="AM60" s="822"/>
    </row>
    <row r="61" spans="1:39" s="787" customFormat="1" ht="25.15" customHeight="1" x14ac:dyDescent="0.2">
      <c r="A61" s="786" t="str">
        <f>Index!B13</f>
        <v>Table 3d    RMI current price GDP by industry, FY2004-FY2018</v>
      </c>
      <c r="Y61" s="788"/>
      <c r="Z61" s="788"/>
      <c r="AA61" s="788"/>
      <c r="AB61" s="788"/>
      <c r="AC61" s="788"/>
    </row>
    <row r="62" spans="1:39" ht="20.100000000000001" customHeight="1" x14ac:dyDescent="0.2">
      <c r="A62" s="812"/>
      <c r="B62" s="790" t="s">
        <v>344</v>
      </c>
      <c r="C62" s="791" t="str">
        <f t="shared" ref="C62:W62" si="53">C2</f>
        <v>FY1997</v>
      </c>
      <c r="D62" s="791" t="str">
        <f t="shared" si="53"/>
        <v>FY1998</v>
      </c>
      <c r="E62" s="791" t="str">
        <f t="shared" si="53"/>
        <v>FY1999</v>
      </c>
      <c r="F62" s="791" t="str">
        <f t="shared" si="53"/>
        <v>FY2000</v>
      </c>
      <c r="G62" s="791" t="str">
        <f t="shared" si="53"/>
        <v>FY2001</v>
      </c>
      <c r="H62" s="791" t="str">
        <f t="shared" si="53"/>
        <v>FY2002</v>
      </c>
      <c r="I62" s="791" t="str">
        <f t="shared" si="53"/>
        <v>FY2003</v>
      </c>
      <c r="J62" s="791" t="str">
        <f t="shared" si="53"/>
        <v>FY2004</v>
      </c>
      <c r="K62" s="791" t="str">
        <f t="shared" si="53"/>
        <v>FY2005</v>
      </c>
      <c r="L62" s="791" t="str">
        <f t="shared" si="53"/>
        <v>FY2006</v>
      </c>
      <c r="M62" s="791" t="str">
        <f t="shared" si="53"/>
        <v>FY2007</v>
      </c>
      <c r="N62" s="791" t="str">
        <f t="shared" si="53"/>
        <v>FY2008</v>
      </c>
      <c r="O62" s="791" t="str">
        <f t="shared" si="53"/>
        <v>FY2009</v>
      </c>
      <c r="P62" s="791" t="str">
        <f t="shared" si="53"/>
        <v>FY2010</v>
      </c>
      <c r="Q62" s="791" t="str">
        <f t="shared" si="53"/>
        <v>FY2011</v>
      </c>
      <c r="R62" s="791" t="str">
        <f t="shared" si="53"/>
        <v>FY2012</v>
      </c>
      <c r="S62" s="791" t="str">
        <f t="shared" si="53"/>
        <v>FY2013</v>
      </c>
      <c r="T62" s="791" t="str">
        <f t="shared" si="53"/>
        <v>FY2014</v>
      </c>
      <c r="U62" s="791" t="str">
        <f t="shared" si="53"/>
        <v>FY2015</v>
      </c>
      <c r="V62" s="791" t="str">
        <f t="shared" si="53"/>
        <v>FY2016</v>
      </c>
      <c r="W62" s="791" t="str">
        <f t="shared" si="53"/>
        <v>FY2017</v>
      </c>
      <c r="X62" s="791" t="str">
        <f>X2</f>
        <v>FY2018</v>
      </c>
    </row>
    <row r="63" spans="1:39" ht="20.100000000000001" customHeight="1" x14ac:dyDescent="0.2">
      <c r="A63" s="792" t="s">
        <v>1002</v>
      </c>
      <c r="B63" s="793" t="s">
        <v>1003</v>
      </c>
      <c r="C63" s="794">
        <v>4.8190560340881348</v>
      </c>
      <c r="D63" s="794">
        <v>3.5371415615081787</v>
      </c>
      <c r="E63" s="794">
        <v>3.8531348705291748</v>
      </c>
      <c r="F63" s="794">
        <v>3.7517540454864502</v>
      </c>
      <c r="G63" s="794">
        <v>3.6928963661193848</v>
      </c>
      <c r="H63" s="794">
        <v>3.1727588176727295</v>
      </c>
      <c r="I63" s="794">
        <v>3.5433733463287354</v>
      </c>
      <c r="J63" s="794">
        <v>3.8336467742919922</v>
      </c>
      <c r="K63" s="794">
        <v>3.8709352016448975</v>
      </c>
      <c r="L63" s="794">
        <v>3.8879232406616211</v>
      </c>
      <c r="M63" s="794">
        <v>4.6562681198120117</v>
      </c>
      <c r="N63" s="794">
        <v>6.3799138069152832</v>
      </c>
      <c r="O63" s="794">
        <v>6.4115395545959473</v>
      </c>
      <c r="P63" s="794">
        <v>5.5613260269165039</v>
      </c>
      <c r="Q63" s="794">
        <v>5.553530216217041</v>
      </c>
      <c r="R63" s="794">
        <v>7.3088846206665039</v>
      </c>
      <c r="S63" s="794">
        <v>7.7007761001586914</v>
      </c>
      <c r="T63" s="794">
        <v>6.6077737808227539</v>
      </c>
      <c r="U63" s="794">
        <v>7.0618381500244141</v>
      </c>
      <c r="V63" s="794">
        <v>7.8159294128417969</v>
      </c>
      <c r="W63" s="794">
        <v>7.4733481407165527</v>
      </c>
      <c r="X63" s="794">
        <v>9.9335002899169922</v>
      </c>
    </row>
    <row r="64" spans="1:39" x14ac:dyDescent="0.2">
      <c r="A64" s="792" t="s">
        <v>1004</v>
      </c>
      <c r="B64" s="793" t="s">
        <v>957</v>
      </c>
      <c r="C64" s="794">
        <v>4.6569242477416992</v>
      </c>
      <c r="D64" s="794">
        <v>4.8641505241394043</v>
      </c>
      <c r="E64" s="794">
        <v>5.1737451553344727</v>
      </c>
      <c r="F64" s="794">
        <v>5.4926252365112305</v>
      </c>
      <c r="G64" s="794">
        <v>5.3835148811340332</v>
      </c>
      <c r="H64" s="794">
        <v>5.3387532234191895</v>
      </c>
      <c r="I64" s="794">
        <v>5.4625720977783203</v>
      </c>
      <c r="J64" s="794">
        <v>5.7598061561584473</v>
      </c>
      <c r="K64" s="794">
        <v>5.9558019638061523</v>
      </c>
      <c r="L64" s="794">
        <v>6.2322831153869629</v>
      </c>
      <c r="M64" s="794">
        <v>6.3964309692382813</v>
      </c>
      <c r="N64" s="794">
        <v>6.5320096015930176</v>
      </c>
      <c r="O64" s="794">
        <v>8.0628604888916016</v>
      </c>
      <c r="P64" s="794">
        <v>11.230846405029297</v>
      </c>
      <c r="Q64" s="794">
        <v>17.604669570922852</v>
      </c>
      <c r="R64" s="794">
        <v>23.781335830688477</v>
      </c>
      <c r="S64" s="794">
        <v>20.768575668334961</v>
      </c>
      <c r="T64" s="794">
        <v>14.783439636230469</v>
      </c>
      <c r="U64" s="794">
        <v>14.868302345275879</v>
      </c>
      <c r="V64" s="794">
        <v>17.439023971557617</v>
      </c>
      <c r="W64" s="794">
        <v>24.47150993347168</v>
      </c>
      <c r="X64" s="794">
        <v>23.759157180786133</v>
      </c>
    </row>
    <row r="65" spans="1:24" x14ac:dyDescent="0.2">
      <c r="A65" s="792" t="s">
        <v>41</v>
      </c>
      <c r="B65" s="793" t="s">
        <v>958</v>
      </c>
      <c r="C65" s="794">
        <v>0</v>
      </c>
      <c r="D65" s="794">
        <v>0</v>
      </c>
      <c r="E65" s="794">
        <v>0</v>
      </c>
      <c r="F65" s="794">
        <v>0</v>
      </c>
      <c r="G65" s="794">
        <v>0</v>
      </c>
      <c r="H65" s="794">
        <v>0</v>
      </c>
      <c r="I65" s="794">
        <v>0</v>
      </c>
      <c r="J65" s="794">
        <v>0</v>
      </c>
      <c r="K65" s="794">
        <v>0</v>
      </c>
      <c r="L65" s="794">
        <v>0</v>
      </c>
      <c r="M65" s="794">
        <v>0</v>
      </c>
      <c r="N65" s="794">
        <v>0</v>
      </c>
      <c r="O65" s="794">
        <v>0</v>
      </c>
      <c r="P65" s="794">
        <v>0</v>
      </c>
      <c r="Q65" s="794">
        <v>0</v>
      </c>
      <c r="R65" s="794">
        <v>0</v>
      </c>
      <c r="S65" s="794">
        <v>0</v>
      </c>
      <c r="T65" s="794">
        <v>0</v>
      </c>
      <c r="U65" s="794">
        <v>0</v>
      </c>
      <c r="V65" s="794">
        <v>0</v>
      </c>
      <c r="W65" s="794">
        <v>0</v>
      </c>
      <c r="X65" s="794">
        <v>0</v>
      </c>
    </row>
    <row r="66" spans="1:24" x14ac:dyDescent="0.2">
      <c r="A66" s="792" t="s">
        <v>42</v>
      </c>
      <c r="B66" s="793" t="s">
        <v>44</v>
      </c>
      <c r="C66" s="794">
        <v>1.6758019924163818</v>
      </c>
      <c r="D66" s="794">
        <v>2.3501596450805664</v>
      </c>
      <c r="E66" s="794">
        <v>2.1601293087005615</v>
      </c>
      <c r="F66" s="794">
        <v>2.7302610874176025</v>
      </c>
      <c r="G66" s="794">
        <v>3.8355236053466797</v>
      </c>
      <c r="H66" s="794">
        <v>4.4252824783325195</v>
      </c>
      <c r="I66" s="794">
        <v>5.0250930786132813</v>
      </c>
      <c r="J66" s="794">
        <v>6.4404382705688477</v>
      </c>
      <c r="K66" s="794">
        <v>3.8337411880493164</v>
      </c>
      <c r="L66" s="794">
        <v>3.9157214164733887</v>
      </c>
      <c r="M66" s="794">
        <v>5.1226873397827148</v>
      </c>
      <c r="N66" s="794">
        <v>5.2601237297058105</v>
      </c>
      <c r="O66" s="794">
        <v>2.9159104824066162</v>
      </c>
      <c r="P66" s="794">
        <v>5.9568099975585938</v>
      </c>
      <c r="Q66" s="794">
        <v>7.942903995513916</v>
      </c>
      <c r="R66" s="794">
        <v>7.2252211570739746</v>
      </c>
      <c r="S66" s="794">
        <v>7.9032444953918457</v>
      </c>
      <c r="T66" s="794">
        <v>10.510711669921875</v>
      </c>
      <c r="U66" s="794">
        <v>7.1482505798339844</v>
      </c>
      <c r="V66" s="794">
        <v>10.155210494995117</v>
      </c>
      <c r="W66" s="794">
        <v>8.6891336441040039</v>
      </c>
      <c r="X66" s="794">
        <v>8.9086942672729492</v>
      </c>
    </row>
    <row r="67" spans="1:24" x14ac:dyDescent="0.2">
      <c r="A67" s="792" t="s">
        <v>43</v>
      </c>
      <c r="B67" s="788" t="s">
        <v>1005</v>
      </c>
      <c r="C67" s="794">
        <v>2.2715001106262207</v>
      </c>
      <c r="D67" s="794">
        <v>3.1572000980377197</v>
      </c>
      <c r="E67" s="794">
        <v>3.8789997100830078</v>
      </c>
      <c r="F67" s="794">
        <v>4.6730003356933594</v>
      </c>
      <c r="G67" s="794">
        <v>1.3241000175476074</v>
      </c>
      <c r="H67" s="794">
        <v>5.3382997512817383</v>
      </c>
      <c r="I67" s="794">
        <v>3.065500020980835</v>
      </c>
      <c r="J67" s="794">
        <v>1.1625000238418579</v>
      </c>
      <c r="K67" s="794">
        <v>0.9767000675201416</v>
      </c>
      <c r="L67" s="794">
        <v>1.341804027557373</v>
      </c>
      <c r="M67" s="794">
        <v>3.9323668479919434</v>
      </c>
      <c r="N67" s="794">
        <v>3.2430648803710938</v>
      </c>
      <c r="O67" s="794">
        <v>5.9540309906005859</v>
      </c>
      <c r="P67" s="794">
        <v>4.9448990821838379</v>
      </c>
      <c r="Q67" s="794">
        <v>5.6788210868835449</v>
      </c>
      <c r="R67" s="794">
        <v>8.4208946228027344</v>
      </c>
      <c r="S67" s="794">
        <v>6.6091737747192383</v>
      </c>
      <c r="T67" s="794">
        <v>6.4547433853149414</v>
      </c>
      <c r="U67" s="794">
        <v>6.8434772491455078</v>
      </c>
      <c r="V67" s="794">
        <v>12.238078117370605</v>
      </c>
      <c r="W67" s="794">
        <v>8.3498849868774414</v>
      </c>
      <c r="X67" s="794">
        <v>7.1333808898925781</v>
      </c>
    </row>
    <row r="68" spans="1:24" x14ac:dyDescent="0.2">
      <c r="A68" s="792" t="s">
        <v>45</v>
      </c>
      <c r="B68" s="793" t="s">
        <v>1006</v>
      </c>
      <c r="C68" s="794">
        <v>0.64730000495910645</v>
      </c>
      <c r="D68" s="794">
        <v>0.77780002355575562</v>
      </c>
      <c r="E68" s="794">
        <v>0.62980002164840698</v>
      </c>
      <c r="F68" s="794">
        <v>0.52530002593994141</v>
      </c>
      <c r="G68" s="794">
        <v>0.63590002059936523</v>
      </c>
      <c r="H68" s="794">
        <v>2.1630001068115234</v>
      </c>
      <c r="I68" s="794">
        <v>0.82340002059936523</v>
      </c>
      <c r="J68" s="794">
        <v>0.69669997692108154</v>
      </c>
      <c r="K68" s="794">
        <v>0.55970001220703125</v>
      </c>
      <c r="L68" s="794">
        <v>0.64637601375579834</v>
      </c>
      <c r="M68" s="794">
        <v>0.86037600040435791</v>
      </c>
      <c r="N68" s="794">
        <v>1.9888160228729248</v>
      </c>
      <c r="O68" s="794">
        <v>1.109671950340271</v>
      </c>
      <c r="P68" s="794">
        <v>1.1362819671630859</v>
      </c>
      <c r="Q68" s="794">
        <v>1.0559489727020264</v>
      </c>
      <c r="R68" s="794">
        <v>1.0822889804840088</v>
      </c>
      <c r="S68" s="794">
        <v>0.86865603923797607</v>
      </c>
      <c r="T68" s="794">
        <v>1.2182300090789795</v>
      </c>
      <c r="U68" s="794">
        <v>1.2409549951553345</v>
      </c>
      <c r="V68" s="794">
        <v>0.62201297283172607</v>
      </c>
      <c r="W68" s="794">
        <v>0.81931102275848389</v>
      </c>
      <c r="X68" s="794">
        <v>0.904183030128479</v>
      </c>
    </row>
    <row r="69" spans="1:24" x14ac:dyDescent="0.2">
      <c r="A69" s="792" t="s">
        <v>46</v>
      </c>
      <c r="B69" s="793" t="s">
        <v>47</v>
      </c>
      <c r="C69" s="794">
        <v>6.3237471580505371</v>
      </c>
      <c r="D69" s="794">
        <v>8.3530435562133789</v>
      </c>
      <c r="E69" s="794">
        <v>8.9599142074584961</v>
      </c>
      <c r="F69" s="794">
        <v>6.6987285614013672</v>
      </c>
      <c r="G69" s="794">
        <v>7.2072787284851074</v>
      </c>
      <c r="H69" s="794">
        <v>7.5470538139343262</v>
      </c>
      <c r="I69" s="794">
        <v>6.6781692504882813</v>
      </c>
      <c r="J69" s="794">
        <v>6.2720041275024414</v>
      </c>
      <c r="K69" s="794">
        <v>7.0728616714477539</v>
      </c>
      <c r="L69" s="794">
        <v>10.751173973083496</v>
      </c>
      <c r="M69" s="794">
        <v>10.597322463989258</v>
      </c>
      <c r="N69" s="794">
        <v>10.193045616149902</v>
      </c>
      <c r="O69" s="794">
        <v>9.3818283081054688</v>
      </c>
      <c r="P69" s="794">
        <v>9.8708620071411133</v>
      </c>
      <c r="Q69" s="794">
        <v>9.1248712539672852</v>
      </c>
      <c r="R69" s="794">
        <v>7.6404967308044434</v>
      </c>
      <c r="S69" s="794">
        <v>8.4215850830078125</v>
      </c>
      <c r="T69" s="794">
        <v>7.9834189414978027</v>
      </c>
      <c r="U69" s="794">
        <v>7.5334568023681641</v>
      </c>
      <c r="V69" s="794">
        <v>8.877314567565918</v>
      </c>
      <c r="W69" s="794">
        <v>10.584885597229004</v>
      </c>
      <c r="X69" s="794">
        <v>11.334653854370117</v>
      </c>
    </row>
    <row r="70" spans="1:24" x14ac:dyDescent="0.2">
      <c r="A70" s="792" t="s">
        <v>48</v>
      </c>
      <c r="B70" s="793" t="s">
        <v>1007</v>
      </c>
      <c r="C70" s="794">
        <v>10.824337005615234</v>
      </c>
      <c r="D70" s="794">
        <v>11.518108367919922</v>
      </c>
      <c r="E70" s="794">
        <v>11.079939842224121</v>
      </c>
      <c r="F70" s="794">
        <v>12.73707389831543</v>
      </c>
      <c r="G70" s="794">
        <v>14.601247787475586</v>
      </c>
      <c r="H70" s="794">
        <v>16.225189208984375</v>
      </c>
      <c r="I70" s="794">
        <v>15.991071701049805</v>
      </c>
      <c r="J70" s="794">
        <v>16.731424331665039</v>
      </c>
      <c r="K70" s="794">
        <v>17.939535140991211</v>
      </c>
      <c r="L70" s="794">
        <v>18.384592056274414</v>
      </c>
      <c r="M70" s="794">
        <v>18.358835220336914</v>
      </c>
      <c r="N70" s="794">
        <v>18.558050155639648</v>
      </c>
      <c r="O70" s="794">
        <v>19.071056365966797</v>
      </c>
      <c r="P70" s="794">
        <v>20.021383285522461</v>
      </c>
      <c r="Q70" s="794">
        <v>21.161046981811523</v>
      </c>
      <c r="R70" s="794">
        <v>22.211458206176758</v>
      </c>
      <c r="S70" s="794">
        <v>21.921424865722656</v>
      </c>
      <c r="T70" s="794">
        <v>22.425165176391602</v>
      </c>
      <c r="U70" s="794">
        <v>23.102184295654297</v>
      </c>
      <c r="V70" s="794">
        <v>23.437538146972656</v>
      </c>
      <c r="W70" s="794">
        <v>23.589376449584961</v>
      </c>
      <c r="X70" s="794">
        <v>25.291671752929688</v>
      </c>
    </row>
    <row r="71" spans="1:24" x14ac:dyDescent="0.2">
      <c r="A71" s="792" t="s">
        <v>49</v>
      </c>
      <c r="B71" s="793" t="s">
        <v>1008</v>
      </c>
      <c r="C71" s="794">
        <v>4.7783174514770508</v>
      </c>
      <c r="D71" s="794">
        <v>5.7966151237487793</v>
      </c>
      <c r="E71" s="794">
        <v>5.4527397155761719</v>
      </c>
      <c r="F71" s="794">
        <v>8.1125278472900391</v>
      </c>
      <c r="G71" s="794">
        <v>5.6698880195617676</v>
      </c>
      <c r="H71" s="794">
        <v>7.9808130264282227</v>
      </c>
      <c r="I71" s="794">
        <v>9.1826877593994141</v>
      </c>
      <c r="J71" s="794">
        <v>8.2821073532104492</v>
      </c>
      <c r="K71" s="794">
        <v>8.0889806747436523</v>
      </c>
      <c r="L71" s="794">
        <v>6.8398275375366211</v>
      </c>
      <c r="M71" s="794">
        <v>9.7965688705444336</v>
      </c>
      <c r="N71" s="794">
        <v>9.0959138870239258</v>
      </c>
      <c r="O71" s="794">
        <v>7.921393871307373</v>
      </c>
      <c r="P71" s="794">
        <v>8.3947000503540039</v>
      </c>
      <c r="Q71" s="794">
        <v>9.5259037017822266</v>
      </c>
      <c r="R71" s="794">
        <v>9.437199592590332</v>
      </c>
      <c r="S71" s="794">
        <v>12.215793609619141</v>
      </c>
      <c r="T71" s="794">
        <v>12.421298980712891</v>
      </c>
      <c r="U71" s="794">
        <v>14.093178749084473</v>
      </c>
      <c r="V71" s="794">
        <v>14.196896553039551</v>
      </c>
      <c r="W71" s="794">
        <v>16.170772552490234</v>
      </c>
      <c r="X71" s="794">
        <v>15.69916820526123</v>
      </c>
    </row>
    <row r="72" spans="1:24" x14ac:dyDescent="0.2">
      <c r="A72" s="792" t="s">
        <v>50</v>
      </c>
      <c r="B72" s="793" t="s">
        <v>1009</v>
      </c>
      <c r="C72" s="794">
        <v>5.7520909309387207</v>
      </c>
      <c r="D72" s="794">
        <v>5.3412742614746094</v>
      </c>
      <c r="E72" s="794">
        <v>4.524195671081543</v>
      </c>
      <c r="F72" s="794">
        <v>4.6158432960510254</v>
      </c>
      <c r="G72" s="794">
        <v>6.5452733039855957</v>
      </c>
      <c r="H72" s="794">
        <v>4.5367898941040039</v>
      </c>
      <c r="I72" s="794">
        <v>4.2915349006652832</v>
      </c>
      <c r="J72" s="794">
        <v>4.9592108726501465</v>
      </c>
      <c r="K72" s="794">
        <v>4.5573759078979492</v>
      </c>
      <c r="L72" s="794">
        <v>4.0255742073059082</v>
      </c>
      <c r="M72" s="794">
        <v>4.2914676666259766</v>
      </c>
      <c r="N72" s="794">
        <v>3.8025774955749512</v>
      </c>
      <c r="O72" s="794">
        <v>3.813281774520874</v>
      </c>
      <c r="P72" s="794">
        <v>3.6732430458068848</v>
      </c>
      <c r="Q72" s="794">
        <v>3.7153995037078857</v>
      </c>
      <c r="R72" s="794">
        <v>3.6881957054138184</v>
      </c>
      <c r="S72" s="794">
        <v>3.5246360301971436</v>
      </c>
      <c r="T72" s="794">
        <v>3.8528430461883545</v>
      </c>
      <c r="U72" s="794">
        <v>4.0322127342224121</v>
      </c>
      <c r="V72" s="794">
        <v>4.5103373527526855</v>
      </c>
      <c r="W72" s="794">
        <v>4.8119559288024902</v>
      </c>
      <c r="X72" s="794">
        <v>5.0109548568725586</v>
      </c>
    </row>
    <row r="73" spans="1:24" x14ac:dyDescent="0.2">
      <c r="A73" s="792" t="s">
        <v>51</v>
      </c>
      <c r="B73" s="793" t="s">
        <v>1010</v>
      </c>
      <c r="C73" s="794">
        <v>4.6554999351501465</v>
      </c>
      <c r="D73" s="794">
        <v>4.291100025177002</v>
      </c>
      <c r="E73" s="794">
        <v>4.4204998016357422</v>
      </c>
      <c r="F73" s="794">
        <v>4.6152000427246094</v>
      </c>
      <c r="G73" s="794">
        <v>4.793799877166748</v>
      </c>
      <c r="H73" s="794">
        <v>5.0731000900268555</v>
      </c>
      <c r="I73" s="794">
        <v>4.3491997718811035</v>
      </c>
      <c r="J73" s="794">
        <v>3.783099889755249</v>
      </c>
      <c r="K73" s="794">
        <v>4.1951999664306641</v>
      </c>
      <c r="L73" s="794">
        <v>4.6721000671386719</v>
      </c>
      <c r="M73" s="794">
        <v>5.2899999618530273</v>
      </c>
      <c r="N73" s="794">
        <v>4.8829998970031738</v>
      </c>
      <c r="O73" s="794">
        <v>5.5520000457763672</v>
      </c>
      <c r="P73" s="794">
        <v>5.3123779296875</v>
      </c>
      <c r="Q73" s="794">
        <v>5.0370001792907715</v>
      </c>
      <c r="R73" s="794">
        <v>5.2187161445617676</v>
      </c>
      <c r="S73" s="794">
        <v>5.4868054389953613</v>
      </c>
      <c r="T73" s="794">
        <v>4.9051351547241211</v>
      </c>
      <c r="U73" s="794">
        <v>6.4547967910766602</v>
      </c>
      <c r="V73" s="794">
        <v>6.4261889457702637</v>
      </c>
      <c r="W73" s="794">
        <v>6.8000922203063965</v>
      </c>
      <c r="X73" s="794">
        <v>6.4359111785888672</v>
      </c>
    </row>
    <row r="74" spans="1:24" x14ac:dyDescent="0.2">
      <c r="A74" s="792" t="s">
        <v>53</v>
      </c>
      <c r="B74" s="788" t="s">
        <v>52</v>
      </c>
      <c r="C74" s="794">
        <v>4.8444457054138184</v>
      </c>
      <c r="D74" s="794">
        <v>5.2728748321533203</v>
      </c>
      <c r="E74" s="794">
        <v>5.82598876953125</v>
      </c>
      <c r="F74" s="794">
        <v>6.6936397552490234</v>
      </c>
      <c r="G74" s="794">
        <v>6.9189386367797852</v>
      </c>
      <c r="H74" s="794">
        <v>7.3227720260620117</v>
      </c>
      <c r="I74" s="794">
        <v>7.2088255882263184</v>
      </c>
      <c r="J74" s="794">
        <v>8.0701942443847656</v>
      </c>
      <c r="K74" s="794">
        <v>8.1855020523071289</v>
      </c>
      <c r="L74" s="794">
        <v>9.6525659561157227</v>
      </c>
      <c r="M74" s="794">
        <v>10.193464279174805</v>
      </c>
      <c r="N74" s="794">
        <v>9.5870351791381836</v>
      </c>
      <c r="O74" s="794">
        <v>8.6371641159057617</v>
      </c>
      <c r="P74" s="794">
        <v>8.4379501342773438</v>
      </c>
      <c r="Q74" s="794">
        <v>8.2127752304077148</v>
      </c>
      <c r="R74" s="794">
        <v>8.0515508651733398</v>
      </c>
      <c r="S74" s="794">
        <v>9.3719701766967773</v>
      </c>
      <c r="T74" s="794">
        <v>10.121768951416016</v>
      </c>
      <c r="U74" s="794">
        <v>10.415074348449707</v>
      </c>
      <c r="V74" s="794">
        <v>11.285476684570313</v>
      </c>
      <c r="W74" s="794">
        <v>13.790939331054688</v>
      </c>
      <c r="X74" s="794">
        <v>15.943526268005371</v>
      </c>
    </row>
    <row r="75" spans="1:24" x14ac:dyDescent="0.2">
      <c r="A75" s="792" t="s">
        <v>54</v>
      </c>
      <c r="B75" s="793" t="s">
        <v>965</v>
      </c>
      <c r="C75" s="794">
        <v>7.2473783493041992</v>
      </c>
      <c r="D75" s="794">
        <v>6.785515308380127</v>
      </c>
      <c r="E75" s="794">
        <v>6.9022140502929688</v>
      </c>
      <c r="F75" s="794">
        <v>7.1259584426879883</v>
      </c>
      <c r="G75" s="794">
        <v>7.1301674842834473</v>
      </c>
      <c r="H75" s="794">
        <v>7.1697506904602051</v>
      </c>
      <c r="I75" s="794">
        <v>7.3061027526855469</v>
      </c>
      <c r="J75" s="794">
        <v>7.6111907958984375</v>
      </c>
      <c r="K75" s="794">
        <v>8.1090612411499023</v>
      </c>
      <c r="L75" s="794">
        <v>8.531463623046875</v>
      </c>
      <c r="M75" s="794">
        <v>8.7220926284790039</v>
      </c>
      <c r="N75" s="794">
        <v>9.3889732360839844</v>
      </c>
      <c r="O75" s="794">
        <v>9.5263023376464844</v>
      </c>
      <c r="P75" s="794">
        <v>9.5822830200195313</v>
      </c>
      <c r="Q75" s="794">
        <v>10.104104995727539</v>
      </c>
      <c r="R75" s="794">
        <v>10.352738380432129</v>
      </c>
      <c r="S75" s="794">
        <v>10.631641387939453</v>
      </c>
      <c r="T75" s="794">
        <v>11.046194076538086</v>
      </c>
      <c r="U75" s="794">
        <v>11.042096138000488</v>
      </c>
      <c r="V75" s="794">
        <v>11.23386287689209</v>
      </c>
      <c r="W75" s="794">
        <v>11.999904632568359</v>
      </c>
      <c r="X75" s="794">
        <v>12.235304832458496</v>
      </c>
    </row>
    <row r="76" spans="1:24" x14ac:dyDescent="0.2">
      <c r="A76" s="792" t="s">
        <v>56</v>
      </c>
      <c r="B76" s="793" t="s">
        <v>1011</v>
      </c>
      <c r="C76" s="794">
        <v>1.2434049844741821</v>
      </c>
      <c r="D76" s="794">
        <v>1.085169792175293</v>
      </c>
      <c r="E76" s="794">
        <v>1.2131469249725342</v>
      </c>
      <c r="F76" s="794">
        <v>1.2857404947280884</v>
      </c>
      <c r="G76" s="794">
        <v>1.1990550756454468</v>
      </c>
      <c r="H76" s="794">
        <v>1.1926760673522949</v>
      </c>
      <c r="I76" s="794">
        <v>1.1441752910614014</v>
      </c>
      <c r="J76" s="794">
        <v>0.92635178565979004</v>
      </c>
      <c r="K76" s="794">
        <v>0.89108234643936157</v>
      </c>
      <c r="L76" s="794">
        <v>1.0314314365386963</v>
      </c>
      <c r="M76" s="794">
        <v>1.128572940826416</v>
      </c>
      <c r="N76" s="794">
        <v>1.3115605115890503</v>
      </c>
      <c r="O76" s="794">
        <v>1.3676670789718628</v>
      </c>
      <c r="P76" s="794">
        <v>1.3075555562973022</v>
      </c>
      <c r="Q76" s="794">
        <v>1.5316681861877441</v>
      </c>
      <c r="R76" s="794">
        <v>1.2925937175750732</v>
      </c>
      <c r="S76" s="794">
        <v>1.4150800704956055</v>
      </c>
      <c r="T76" s="794">
        <v>1.184044361114502</v>
      </c>
      <c r="U76" s="794">
        <v>0.95321589708328247</v>
      </c>
      <c r="V76" s="794">
        <v>1.1109596490859985</v>
      </c>
      <c r="W76" s="794">
        <v>1.3047764301300049</v>
      </c>
      <c r="X76" s="794">
        <v>1.6854070425033569</v>
      </c>
    </row>
    <row r="77" spans="1:24" x14ac:dyDescent="0.2">
      <c r="A77" s="792" t="s">
        <v>58</v>
      </c>
      <c r="B77" s="793" t="s">
        <v>1012</v>
      </c>
      <c r="C77" s="794">
        <v>1.8928225040435791</v>
      </c>
      <c r="D77" s="794">
        <v>1.6779336929321289</v>
      </c>
      <c r="E77" s="794">
        <v>1.3170096874237061</v>
      </c>
      <c r="F77" s="794">
        <v>1.3396105766296387</v>
      </c>
      <c r="G77" s="794">
        <v>1.5824823379516602</v>
      </c>
      <c r="H77" s="794">
        <v>1.4582817554473877</v>
      </c>
      <c r="I77" s="794">
        <v>1.5550953149795532</v>
      </c>
      <c r="J77" s="794">
        <v>1.7376958131790161</v>
      </c>
      <c r="K77" s="794">
        <v>1.726625919342041</v>
      </c>
      <c r="L77" s="794">
        <v>1.7911586761474609</v>
      </c>
      <c r="M77" s="794">
        <v>1.6919715404510498</v>
      </c>
      <c r="N77" s="794">
        <v>1.6645103693008423</v>
      </c>
      <c r="O77" s="794">
        <v>1.8358167409896851</v>
      </c>
      <c r="P77" s="794">
        <v>1.8236192464828491</v>
      </c>
      <c r="Q77" s="794">
        <v>1.8782757520675659</v>
      </c>
      <c r="R77" s="794">
        <v>1.4637268781661987</v>
      </c>
      <c r="S77" s="794">
        <v>1.4360001087188721</v>
      </c>
      <c r="T77" s="794">
        <v>1.4906730651855469</v>
      </c>
      <c r="U77" s="794">
        <v>1.6063637733459473</v>
      </c>
      <c r="V77" s="794">
        <v>1.0690648555755615</v>
      </c>
      <c r="W77" s="794">
        <v>1.0418189764022827</v>
      </c>
      <c r="X77" s="794">
        <v>1.4162482023239136</v>
      </c>
    </row>
    <row r="78" spans="1:24" x14ac:dyDescent="0.2">
      <c r="A78" s="792" t="s">
        <v>59</v>
      </c>
      <c r="B78" s="788" t="s">
        <v>55</v>
      </c>
      <c r="C78" s="794">
        <v>20.883306503295898</v>
      </c>
      <c r="D78" s="794">
        <v>20.350675582885742</v>
      </c>
      <c r="E78" s="794">
        <v>19.973424911499023</v>
      </c>
      <c r="F78" s="794">
        <v>20.981975555419922</v>
      </c>
      <c r="G78" s="794">
        <v>22.060779571533203</v>
      </c>
      <c r="H78" s="794">
        <v>23.594524383544922</v>
      </c>
      <c r="I78" s="794">
        <v>24.725973129272461</v>
      </c>
      <c r="J78" s="794">
        <v>26.563205718994141</v>
      </c>
      <c r="K78" s="794">
        <v>27.855794906616211</v>
      </c>
      <c r="L78" s="794">
        <v>29.00335693359375</v>
      </c>
      <c r="M78" s="794">
        <v>28.918502807617188</v>
      </c>
      <c r="N78" s="794">
        <v>28.273263931274414</v>
      </c>
      <c r="O78" s="794">
        <v>28.983322143554688</v>
      </c>
      <c r="P78" s="794">
        <v>28.270339965820313</v>
      </c>
      <c r="Q78" s="794">
        <v>28.150384902954102</v>
      </c>
      <c r="R78" s="794">
        <v>29.338504791259766</v>
      </c>
      <c r="S78" s="794">
        <v>31.081945419311523</v>
      </c>
      <c r="T78" s="794">
        <v>30.763172149658203</v>
      </c>
      <c r="U78" s="794">
        <v>30.685487747192383</v>
      </c>
      <c r="V78" s="794">
        <v>32.663768768310547</v>
      </c>
      <c r="W78" s="794">
        <v>36.492298126220703</v>
      </c>
      <c r="X78" s="794">
        <v>37.537712097167969</v>
      </c>
    </row>
    <row r="79" spans="1:24" x14ac:dyDescent="0.2">
      <c r="A79" s="792" t="s">
        <v>60</v>
      </c>
      <c r="B79" s="793" t="s">
        <v>57</v>
      </c>
      <c r="C79" s="794">
        <v>9.2302894592285156</v>
      </c>
      <c r="D79" s="794">
        <v>9.8136625289916992</v>
      </c>
      <c r="E79" s="794">
        <v>10.726962089538574</v>
      </c>
      <c r="F79" s="794">
        <v>11.524930000305176</v>
      </c>
      <c r="G79" s="794">
        <v>12.346047401428223</v>
      </c>
      <c r="H79" s="794">
        <v>13.830483436584473</v>
      </c>
      <c r="I79" s="794">
        <v>15.065418243408203</v>
      </c>
      <c r="J79" s="794">
        <v>16.074079513549805</v>
      </c>
      <c r="K79" s="794">
        <v>17.565689086914063</v>
      </c>
      <c r="L79" s="794">
        <v>16.535343170166016</v>
      </c>
      <c r="M79" s="794">
        <v>17.15849494934082</v>
      </c>
      <c r="N79" s="794">
        <v>17.896026611328125</v>
      </c>
      <c r="O79" s="794">
        <v>18.09918212890625</v>
      </c>
      <c r="P79" s="794">
        <v>19.124429702758789</v>
      </c>
      <c r="Q79" s="794">
        <v>19.816131591796875</v>
      </c>
      <c r="R79" s="794">
        <v>20.403881072998047</v>
      </c>
      <c r="S79" s="794">
        <v>20.673351287841797</v>
      </c>
      <c r="T79" s="794">
        <v>21.431337356567383</v>
      </c>
      <c r="U79" s="794">
        <v>22.553272247314453</v>
      </c>
      <c r="V79" s="794">
        <v>21.890060424804688</v>
      </c>
      <c r="W79" s="794">
        <v>21.710895538330078</v>
      </c>
      <c r="X79" s="794">
        <v>22.799760818481445</v>
      </c>
    </row>
    <row r="80" spans="1:24" x14ac:dyDescent="0.2">
      <c r="A80" s="792" t="s">
        <v>61</v>
      </c>
      <c r="B80" s="793" t="s">
        <v>1013</v>
      </c>
      <c r="C80" s="794">
        <v>4.2390608787536621</v>
      </c>
      <c r="D80" s="794">
        <v>4.0043559074401855</v>
      </c>
      <c r="E80" s="794">
        <v>3.7155649662017822</v>
      </c>
      <c r="F80" s="794">
        <v>3.7464258670806885</v>
      </c>
      <c r="G80" s="794">
        <v>3.9860930442810059</v>
      </c>
      <c r="H80" s="794">
        <v>4.4225249290466309</v>
      </c>
      <c r="I80" s="794">
        <v>5.0704631805419922</v>
      </c>
      <c r="J80" s="794">
        <v>5.9705748558044434</v>
      </c>
      <c r="K80" s="794">
        <v>7.0498061180114746</v>
      </c>
      <c r="L80" s="794">
        <v>7.0359721183776855</v>
      </c>
      <c r="M80" s="794">
        <v>7.3243227005004883</v>
      </c>
      <c r="N80" s="794">
        <v>8.0847902297973633</v>
      </c>
      <c r="O80" s="794">
        <v>7.9837188720703125</v>
      </c>
      <c r="P80" s="794">
        <v>8.3637018203735352</v>
      </c>
      <c r="Q80" s="794">
        <v>8.4978303909301758</v>
      </c>
      <c r="R80" s="794">
        <v>8.5019311904907227</v>
      </c>
      <c r="S80" s="794">
        <v>8.9640007019042969</v>
      </c>
      <c r="T80" s="794">
        <v>8.7616395950317383</v>
      </c>
      <c r="U80" s="794">
        <v>9.2013912200927734</v>
      </c>
      <c r="V80" s="794">
        <v>9.8091907501220703</v>
      </c>
      <c r="W80" s="794">
        <v>10.306022644042969</v>
      </c>
      <c r="X80" s="794">
        <v>10.801027297973633</v>
      </c>
    </row>
    <row r="81" spans="1:39" x14ac:dyDescent="0.2">
      <c r="A81" s="792" t="s">
        <v>968</v>
      </c>
      <c r="B81" s="793" t="s">
        <v>1014</v>
      </c>
      <c r="C81" s="794">
        <v>0.15555337071418762</v>
      </c>
      <c r="D81" s="794">
        <v>0.21410401165485382</v>
      </c>
      <c r="E81" s="794">
        <v>0.30243444442749023</v>
      </c>
      <c r="F81" s="794">
        <v>0.397173672914505</v>
      </c>
      <c r="G81" s="794">
        <v>0.46740067005157471</v>
      </c>
      <c r="H81" s="794">
        <v>0.40520721673965454</v>
      </c>
      <c r="I81" s="794">
        <v>0.34179088473320007</v>
      </c>
      <c r="J81" s="794">
        <v>0.35014384984970093</v>
      </c>
      <c r="K81" s="794">
        <v>0.31192341446876526</v>
      </c>
      <c r="L81" s="794">
        <v>0.27127096056938171</v>
      </c>
      <c r="M81" s="794">
        <v>0.21777971088886261</v>
      </c>
      <c r="N81" s="794">
        <v>0.23418602347373962</v>
      </c>
      <c r="O81" s="794">
        <v>0.27668306231498718</v>
      </c>
      <c r="P81" s="794">
        <v>0.28955134749412537</v>
      </c>
      <c r="Q81" s="794">
        <v>0.30487599968910217</v>
      </c>
      <c r="R81" s="794">
        <v>0.31803023815155029</v>
      </c>
      <c r="S81" s="794">
        <v>0.32637026906013489</v>
      </c>
      <c r="T81" s="794">
        <v>0.34470033645629883</v>
      </c>
      <c r="U81" s="794">
        <v>0.38869714736938477</v>
      </c>
      <c r="V81" s="794">
        <v>0.35410609841346741</v>
      </c>
      <c r="W81" s="794">
        <v>0.3113214373588562</v>
      </c>
      <c r="X81" s="794">
        <v>0.36931583285331726</v>
      </c>
    </row>
    <row r="82" spans="1:39" x14ac:dyDescent="0.2">
      <c r="A82" s="792" t="s">
        <v>970</v>
      </c>
      <c r="B82" s="788" t="s">
        <v>971</v>
      </c>
      <c r="C82" s="794">
        <v>0.43274027109146118</v>
      </c>
      <c r="D82" s="794">
        <v>0.46290338039398193</v>
      </c>
      <c r="E82" s="794">
        <v>0.50822502374649048</v>
      </c>
      <c r="F82" s="794">
        <v>0.56235986948013306</v>
      </c>
      <c r="G82" s="794">
        <v>0.67485690116882324</v>
      </c>
      <c r="H82" s="794">
        <v>0.81026607751846313</v>
      </c>
      <c r="I82" s="794">
        <v>0.84101188182830811</v>
      </c>
      <c r="J82" s="794">
        <v>0.8268921971321106</v>
      </c>
      <c r="K82" s="794">
        <v>0.96550595760345459</v>
      </c>
      <c r="L82" s="794">
        <v>1.0547537803649902</v>
      </c>
      <c r="M82" s="794">
        <v>1.0933657884597778</v>
      </c>
      <c r="N82" s="794">
        <v>1.0916512012481689</v>
      </c>
      <c r="O82" s="794">
        <v>1.0241458415985107</v>
      </c>
      <c r="P82" s="794">
        <v>1.0599222183227539</v>
      </c>
      <c r="Q82" s="794">
        <v>1.1006791591644287</v>
      </c>
      <c r="R82" s="794">
        <v>1.5159205198287964</v>
      </c>
      <c r="S82" s="794">
        <v>1.437928318977356</v>
      </c>
      <c r="T82" s="794">
        <v>1.5258419513702393</v>
      </c>
      <c r="U82" s="794">
        <v>1.4256232976913452</v>
      </c>
      <c r="V82" s="794">
        <v>1.7749700546264648</v>
      </c>
      <c r="W82" s="794">
        <v>1.9276140928268433</v>
      </c>
      <c r="X82" s="794">
        <v>2.1264779567718506</v>
      </c>
    </row>
    <row r="83" spans="1:39" x14ac:dyDescent="0.2">
      <c r="A83" s="795"/>
      <c r="B83" s="796" t="s">
        <v>544</v>
      </c>
      <c r="C83" s="794">
        <v>-1.3904902935028076</v>
      </c>
      <c r="D83" s="794">
        <v>-1.3468562364578247</v>
      </c>
      <c r="E83" s="794">
        <v>-1.4446349143981934</v>
      </c>
      <c r="F83" s="794">
        <v>-3.2572624683380127</v>
      </c>
      <c r="G83" s="794">
        <v>-3.3647720813751221</v>
      </c>
      <c r="H83" s="794">
        <v>-3.5359232425689697</v>
      </c>
      <c r="I83" s="794">
        <v>-3.2180581092834473</v>
      </c>
      <c r="J83" s="794">
        <v>-3.4419207572937012</v>
      </c>
      <c r="K83" s="794">
        <v>-3.6008031368255615</v>
      </c>
      <c r="L83" s="794">
        <v>-4.0195808410644531</v>
      </c>
      <c r="M83" s="794">
        <v>-4.5687789916992188</v>
      </c>
      <c r="N83" s="794">
        <v>-4.4731721878051758</v>
      </c>
      <c r="O83" s="794">
        <v>-3.9778974056243896</v>
      </c>
      <c r="P83" s="794">
        <v>-3.7784295082092285</v>
      </c>
      <c r="Q83" s="794">
        <v>-3.6482179164886475</v>
      </c>
      <c r="R83" s="794">
        <v>-3.6461417675018311</v>
      </c>
      <c r="S83" s="794">
        <v>-4.2496395111083984</v>
      </c>
      <c r="T83" s="794">
        <v>-4.6034092903137207</v>
      </c>
      <c r="U83" s="794">
        <v>-4.7737665176391602</v>
      </c>
      <c r="V83" s="794">
        <v>-4.9315915107727051</v>
      </c>
      <c r="W83" s="794">
        <v>-6.4977030754089355</v>
      </c>
      <c r="X83" s="794">
        <v>-7.5409302711486816</v>
      </c>
    </row>
    <row r="84" spans="1:39" x14ac:dyDescent="0.2">
      <c r="A84" s="814"/>
      <c r="B84" s="798" t="s">
        <v>545</v>
      </c>
      <c r="C84" s="799">
        <v>95.183090209960938</v>
      </c>
      <c r="D84" s="799">
        <v>98.306930541992188</v>
      </c>
      <c r="E84" s="799">
        <v>99.173439025878906</v>
      </c>
      <c r="F84" s="799">
        <v>104.35286712646484</v>
      </c>
      <c r="G84" s="799">
        <v>106.69046783447266</v>
      </c>
      <c r="H84" s="799">
        <v>118.47160339355469</v>
      </c>
      <c r="I84" s="799">
        <v>118.45339965820313</v>
      </c>
      <c r="J84" s="799">
        <v>122.60934448242188</v>
      </c>
      <c r="K84" s="799">
        <v>126.11102294921875</v>
      </c>
      <c r="L84" s="799">
        <v>131.58511352539063</v>
      </c>
      <c r="M84" s="799">
        <v>141.18211364746094</v>
      </c>
      <c r="N84" s="799">
        <v>142.99534606933594</v>
      </c>
      <c r="O84" s="799">
        <v>143.94967651367188</v>
      </c>
      <c r="P84" s="799">
        <v>150.58364868164063</v>
      </c>
      <c r="Q84" s="799">
        <v>162.34860229492188</v>
      </c>
      <c r="R84" s="799">
        <v>173.607421875</v>
      </c>
      <c r="S84" s="799">
        <v>176.50932312011719</v>
      </c>
      <c r="T84" s="799">
        <v>173.22872924804688</v>
      </c>
      <c r="U84" s="799">
        <v>175.87611389160156</v>
      </c>
      <c r="V84" s="799">
        <v>191.9783935546875</v>
      </c>
      <c r="W84" s="799">
        <v>204.14816284179688</v>
      </c>
      <c r="X84" s="799">
        <v>211.78512573242188</v>
      </c>
    </row>
    <row r="85" spans="1:39" x14ac:dyDescent="0.2">
      <c r="A85" s="795"/>
      <c r="B85" s="796" t="s">
        <v>546</v>
      </c>
      <c r="C85" s="823">
        <v>17.830904006958008</v>
      </c>
      <c r="D85" s="823">
        <v>16.611089706420898</v>
      </c>
      <c r="E85" s="823">
        <v>16.521135330200195</v>
      </c>
      <c r="F85" s="823">
        <v>16.119132995605469</v>
      </c>
      <c r="G85" s="823">
        <v>18.878488540649414</v>
      </c>
      <c r="H85" s="823">
        <v>19.69659423828125</v>
      </c>
      <c r="I85" s="823">
        <v>17.233798980712891</v>
      </c>
      <c r="J85" s="823">
        <v>14.066139221191406</v>
      </c>
      <c r="K85" s="823">
        <v>18.60316276550293</v>
      </c>
      <c r="L85" s="823">
        <v>18.472393035888672</v>
      </c>
      <c r="M85" s="823">
        <v>20.561965942382813</v>
      </c>
      <c r="N85" s="823">
        <v>19.752109527587891</v>
      </c>
      <c r="O85" s="823">
        <v>17.16082763671875</v>
      </c>
      <c r="P85" s="823">
        <v>18.58466911315918</v>
      </c>
      <c r="Q85" s="823">
        <v>17.407508850097656</v>
      </c>
      <c r="R85" s="823">
        <v>18.117256164550781</v>
      </c>
      <c r="S85" s="823">
        <v>18.709352493286133</v>
      </c>
      <c r="T85" s="823">
        <v>17.326831817626953</v>
      </c>
      <c r="U85" s="823">
        <v>18.126968383789063</v>
      </c>
      <c r="V85" s="823">
        <v>19.895280838012695</v>
      </c>
      <c r="W85" s="823">
        <v>20.483743667602539</v>
      </c>
      <c r="X85" s="823">
        <v>21.729822158813477</v>
      </c>
    </row>
    <row r="86" spans="1:39" x14ac:dyDescent="0.2">
      <c r="A86" s="795"/>
      <c r="B86" s="796" t="s">
        <v>547</v>
      </c>
      <c r="C86" s="823">
        <v>-2.3083999156951904</v>
      </c>
      <c r="D86" s="823">
        <v>-2.6386001110076904</v>
      </c>
      <c r="E86" s="823">
        <v>-1.3682999610900879</v>
      </c>
      <c r="F86" s="823">
        <v>-5.1244997978210449</v>
      </c>
      <c r="G86" s="823">
        <v>-2.7449159622192383</v>
      </c>
      <c r="H86" s="823">
        <v>-6.4299888610839844</v>
      </c>
      <c r="I86" s="823">
        <v>-4.2887287139892578</v>
      </c>
      <c r="J86" s="823">
        <v>-2.8691120147705078</v>
      </c>
      <c r="K86" s="823">
        <v>-2.7916641235351563</v>
      </c>
      <c r="L86" s="823">
        <v>-4.5834040641784668</v>
      </c>
      <c r="M86" s="823">
        <v>-7.8594450950622559</v>
      </c>
      <c r="N86" s="823">
        <v>-9.6116523742675781</v>
      </c>
      <c r="O86" s="823">
        <v>-9.3379449844360352</v>
      </c>
      <c r="P86" s="823">
        <v>-7.003593921661377</v>
      </c>
      <c r="Q86" s="823">
        <v>-5.424036979675293</v>
      </c>
      <c r="R86" s="823">
        <v>-8.8498592376708984</v>
      </c>
      <c r="S86" s="823">
        <v>-7.511232852935791</v>
      </c>
      <c r="T86" s="823">
        <v>-5.866051197052002</v>
      </c>
      <c r="U86" s="823">
        <v>-9.4034576416015625</v>
      </c>
      <c r="V86" s="823">
        <v>-11.315316200256348</v>
      </c>
      <c r="W86" s="823">
        <v>-11.750881195068359</v>
      </c>
      <c r="X86" s="823">
        <v>-12.23699951171875</v>
      </c>
    </row>
    <row r="87" spans="1:39" s="803" customFormat="1" ht="20.100000000000001" customHeight="1" x14ac:dyDescent="0.2">
      <c r="A87" s="800"/>
      <c r="B87" s="801" t="s">
        <v>548</v>
      </c>
      <c r="C87" s="802">
        <v>110.70558929443359</v>
      </c>
      <c r="D87" s="802">
        <v>112.2794189453125</v>
      </c>
      <c r="E87" s="802">
        <v>114.32627105712891</v>
      </c>
      <c r="F87" s="802">
        <v>115.34749603271484</v>
      </c>
      <c r="G87" s="802">
        <v>122.82404327392578</v>
      </c>
      <c r="H87" s="802">
        <v>131.73820495605469</v>
      </c>
      <c r="I87" s="802">
        <v>131.39846801757813</v>
      </c>
      <c r="J87" s="802">
        <v>133.80636596679688</v>
      </c>
      <c r="K87" s="802">
        <v>141.92251586914063</v>
      </c>
      <c r="L87" s="802">
        <v>145.47410583496094</v>
      </c>
      <c r="M87" s="802">
        <v>153.88462829589844</v>
      </c>
      <c r="N87" s="802">
        <v>153.13580322265625</v>
      </c>
      <c r="O87" s="802">
        <v>151.77256774902344</v>
      </c>
      <c r="P87" s="802">
        <v>162.16473388671875</v>
      </c>
      <c r="Q87" s="802">
        <v>174.33207702636719</v>
      </c>
      <c r="R87" s="802">
        <v>182.87483215332031</v>
      </c>
      <c r="S87" s="802">
        <v>187.70744323730469</v>
      </c>
      <c r="T87" s="802">
        <v>184.68949890136719</v>
      </c>
      <c r="U87" s="802">
        <v>184.59962463378906</v>
      </c>
      <c r="V87" s="802">
        <v>200.55836486816406</v>
      </c>
      <c r="W87" s="802">
        <v>212.88102722167969</v>
      </c>
      <c r="X87" s="802">
        <v>221.2779541015625</v>
      </c>
    </row>
    <row r="88" spans="1:39" s="834" customFormat="1" ht="19.5" customHeight="1" x14ac:dyDescent="0.2">
      <c r="A88" s="859" t="s">
        <v>579</v>
      </c>
      <c r="B88" s="858"/>
      <c r="C88" s="860">
        <v>110.70558929443359</v>
      </c>
      <c r="D88" s="860">
        <v>112.2794189453125</v>
      </c>
      <c r="E88" s="860">
        <v>114.32627105712891</v>
      </c>
      <c r="F88" s="860">
        <v>115.34749603271484</v>
      </c>
      <c r="G88" s="860">
        <v>122.82404327392578</v>
      </c>
      <c r="H88" s="860">
        <v>131.73820495605469</v>
      </c>
      <c r="I88" s="860">
        <v>131.39846801757813</v>
      </c>
      <c r="J88" s="860">
        <v>133.80636596679688</v>
      </c>
      <c r="K88" s="860">
        <v>141.92251586914063</v>
      </c>
      <c r="L88" s="860">
        <v>145.47410583496094</v>
      </c>
      <c r="M88" s="860">
        <v>153.88462829589844</v>
      </c>
      <c r="N88" s="860">
        <v>153.13580322265625</v>
      </c>
      <c r="O88" s="860">
        <v>150.58181762695313</v>
      </c>
      <c r="P88" s="860">
        <v>157.90919494628906</v>
      </c>
      <c r="Q88" s="860">
        <v>164.01943969726563</v>
      </c>
      <c r="R88" s="860">
        <v>166.57398986816406</v>
      </c>
      <c r="S88" s="860">
        <v>174.67010498046875</v>
      </c>
      <c r="T88" s="860">
        <v>177.93205261230469</v>
      </c>
      <c r="U88" s="860">
        <v>178.02749633789063</v>
      </c>
      <c r="V88" s="860">
        <v>191.50794982910156</v>
      </c>
      <c r="W88" s="860">
        <v>197.08076477050781</v>
      </c>
      <c r="X88" s="860">
        <v>206.38960266113281</v>
      </c>
    </row>
    <row r="89" spans="1:39" s="787" customFormat="1" ht="19.5" customHeight="1" x14ac:dyDescent="0.2">
      <c r="A89" s="808" t="s">
        <v>1015</v>
      </c>
      <c r="B89" s="809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22"/>
      <c r="Z89" s="822"/>
      <c r="AA89" s="822"/>
      <c r="AB89" s="822"/>
      <c r="AC89" s="822"/>
      <c r="AD89" s="822"/>
      <c r="AE89" s="822"/>
      <c r="AF89" s="822"/>
      <c r="AG89" s="822"/>
      <c r="AH89" s="822"/>
      <c r="AI89" s="822"/>
      <c r="AJ89" s="822"/>
      <c r="AK89" s="822"/>
      <c r="AL89" s="822"/>
      <c r="AM89" s="822"/>
    </row>
    <row r="90" spans="1:39" s="787" customFormat="1" ht="25.15" customHeight="1" x14ac:dyDescent="0.2">
      <c r="A90" s="786" t="str">
        <f>Index!B14</f>
        <v>Table 3e    RMI share of GDP by industry, current prices, FY2004-FY2018</v>
      </c>
      <c r="Y90" s="788"/>
      <c r="Z90" s="788"/>
      <c r="AA90" s="788"/>
      <c r="AB90" s="788"/>
      <c r="AC90" s="788"/>
    </row>
    <row r="91" spans="1:39" ht="20.100000000000001" customHeight="1" x14ac:dyDescent="0.2">
      <c r="A91" s="812"/>
      <c r="B91" s="790"/>
      <c r="C91" s="791" t="str">
        <f t="shared" ref="C91:X91" si="54">C2</f>
        <v>FY1997</v>
      </c>
      <c r="D91" s="791" t="str">
        <f t="shared" si="54"/>
        <v>FY1998</v>
      </c>
      <c r="E91" s="791" t="str">
        <f t="shared" si="54"/>
        <v>FY1999</v>
      </c>
      <c r="F91" s="791" t="str">
        <f t="shared" si="54"/>
        <v>FY2000</v>
      </c>
      <c r="G91" s="791" t="str">
        <f t="shared" si="54"/>
        <v>FY2001</v>
      </c>
      <c r="H91" s="791" t="str">
        <f t="shared" si="54"/>
        <v>FY2002</v>
      </c>
      <c r="I91" s="791" t="str">
        <f t="shared" si="54"/>
        <v>FY2003</v>
      </c>
      <c r="J91" s="791" t="str">
        <f t="shared" si="54"/>
        <v>FY2004</v>
      </c>
      <c r="K91" s="791" t="str">
        <f t="shared" si="54"/>
        <v>FY2005</v>
      </c>
      <c r="L91" s="791" t="str">
        <f t="shared" si="54"/>
        <v>FY2006</v>
      </c>
      <c r="M91" s="791" t="str">
        <f t="shared" si="54"/>
        <v>FY2007</v>
      </c>
      <c r="N91" s="791" t="str">
        <f t="shared" si="54"/>
        <v>FY2008</v>
      </c>
      <c r="O91" s="791" t="str">
        <f t="shared" si="54"/>
        <v>FY2009</v>
      </c>
      <c r="P91" s="791" t="str">
        <f t="shared" si="54"/>
        <v>FY2010</v>
      </c>
      <c r="Q91" s="791" t="str">
        <f t="shared" si="54"/>
        <v>FY2011</v>
      </c>
      <c r="R91" s="791" t="str">
        <f t="shared" si="54"/>
        <v>FY2012</v>
      </c>
      <c r="S91" s="791" t="str">
        <f t="shared" si="54"/>
        <v>FY2013</v>
      </c>
      <c r="T91" s="791" t="str">
        <f t="shared" si="54"/>
        <v>FY2014</v>
      </c>
      <c r="U91" s="791" t="str">
        <f t="shared" si="54"/>
        <v>FY2015</v>
      </c>
      <c r="V91" s="791" t="str">
        <f t="shared" si="54"/>
        <v>FY2016</v>
      </c>
      <c r="W91" s="791" t="str">
        <f t="shared" si="54"/>
        <v>FY2017</v>
      </c>
      <c r="X91" s="791" t="str">
        <f t="shared" si="54"/>
        <v>FY2018</v>
      </c>
    </row>
    <row r="92" spans="1:39" ht="20.100000000000001" customHeight="1" x14ac:dyDescent="0.2">
      <c r="A92" s="792" t="s">
        <v>1002</v>
      </c>
      <c r="B92" s="793" t="s">
        <v>1003</v>
      </c>
      <c r="C92" s="824"/>
      <c r="D92" s="824">
        <f t="shared" ref="D92:E92" si="55">IF(D63/D$87&lt;&gt;0,D63/D$87,"~")</f>
        <v>3.1503026954842014E-2</v>
      </c>
      <c r="E92" s="824">
        <f t="shared" si="55"/>
        <v>3.3702969885231027E-2</v>
      </c>
      <c r="F92" s="824">
        <f t="shared" ref="F92:X92" si="56">IF(F63/F$87&lt;&gt;0,F63/F$87,"~")</f>
        <v>3.2525665268211615E-2</v>
      </c>
      <c r="G92" s="824">
        <f t="shared" si="56"/>
        <v>3.0066559182418209E-2</v>
      </c>
      <c r="H92" s="824">
        <f t="shared" si="56"/>
        <v>2.4083816981801905E-2</v>
      </c>
      <c r="I92" s="824">
        <f t="shared" si="56"/>
        <v>2.6966626017699936E-2</v>
      </c>
      <c r="J92" s="824">
        <f t="shared" si="56"/>
        <v>2.8650705417433465E-2</v>
      </c>
      <c r="K92" s="824">
        <f t="shared" si="56"/>
        <v>2.7274990003799578E-2</v>
      </c>
      <c r="L92" s="824">
        <f t="shared" si="56"/>
        <v>2.6725878247173658E-2</v>
      </c>
      <c r="M92" s="824">
        <f t="shared" si="56"/>
        <v>3.0258175695487041E-2</v>
      </c>
      <c r="N92" s="824">
        <f t="shared" si="56"/>
        <v>4.1661803919485908E-2</v>
      </c>
      <c r="O92" s="824">
        <f t="shared" si="56"/>
        <v>4.2244390074484994E-2</v>
      </c>
      <c r="P92" s="824">
        <f t="shared" si="56"/>
        <v>3.4294299960442726E-2</v>
      </c>
      <c r="Q92" s="824">
        <f t="shared" si="56"/>
        <v>3.1856043425542886E-2</v>
      </c>
      <c r="R92" s="824">
        <f t="shared" si="56"/>
        <v>3.9966596467133395E-2</v>
      </c>
      <c r="S92" s="824">
        <f t="shared" si="56"/>
        <v>4.1025416826029469E-2</v>
      </c>
      <c r="T92" s="824">
        <f t="shared" si="56"/>
        <v>3.5777744918521946E-2</v>
      </c>
      <c r="U92" s="824">
        <f t="shared" si="56"/>
        <v>3.8254889001176316E-2</v>
      </c>
      <c r="V92" s="824">
        <f t="shared" si="56"/>
        <v>3.8970847304122945E-2</v>
      </c>
      <c r="W92" s="824">
        <f t="shared" si="56"/>
        <v>3.5105750090797527E-2</v>
      </c>
      <c r="X92" s="824">
        <f t="shared" si="56"/>
        <v>4.4891504579609852E-2</v>
      </c>
    </row>
    <row r="93" spans="1:39" x14ac:dyDescent="0.2">
      <c r="A93" s="792" t="s">
        <v>1004</v>
      </c>
      <c r="B93" s="793" t="s">
        <v>957</v>
      </c>
      <c r="C93" s="824"/>
      <c r="D93" s="824">
        <f t="shared" ref="D93:E93" si="57">IF(D64/D$87&lt;&gt;0,D64/D$87,"~")</f>
        <v>4.3321835558381074E-2</v>
      </c>
      <c r="E93" s="824">
        <f t="shared" si="57"/>
        <v>4.5254210668247453E-2</v>
      </c>
      <c r="F93" s="824">
        <f t="shared" ref="F93:X93" si="58">IF(F64/F$87&lt;&gt;0,F64/F$87,"~")</f>
        <v>4.7618070833140694E-2</v>
      </c>
      <c r="G93" s="824">
        <f t="shared" si="58"/>
        <v>4.3831115941424928E-2</v>
      </c>
      <c r="H93" s="824">
        <f t="shared" si="58"/>
        <v>4.052547417964359E-2</v>
      </c>
      <c r="I93" s="824">
        <f t="shared" si="58"/>
        <v>4.1572570671429387E-2</v>
      </c>
      <c r="J93" s="824">
        <f t="shared" si="58"/>
        <v>4.3045830551796789E-2</v>
      </c>
      <c r="K93" s="824">
        <f t="shared" si="58"/>
        <v>4.1965166184748923E-2</v>
      </c>
      <c r="L93" s="824">
        <f t="shared" si="58"/>
        <v>4.2841185237855538E-2</v>
      </c>
      <c r="M93" s="824">
        <f t="shared" si="58"/>
        <v>4.156640621010467E-2</v>
      </c>
      <c r="N93" s="824">
        <f t="shared" si="58"/>
        <v>4.2655012506093118E-2</v>
      </c>
      <c r="O93" s="824">
        <f t="shared" si="58"/>
        <v>5.3124623299677168E-2</v>
      </c>
      <c r="P93" s="824">
        <f t="shared" si="58"/>
        <v>6.9255787839017327E-2</v>
      </c>
      <c r="Q93" s="824">
        <f t="shared" si="58"/>
        <v>0.10098353596888655</v>
      </c>
      <c r="R93" s="824">
        <f t="shared" si="58"/>
        <v>0.13004160031573103</v>
      </c>
      <c r="S93" s="824">
        <f t="shared" si="58"/>
        <v>0.11064332511353203</v>
      </c>
      <c r="T93" s="824">
        <f t="shared" si="58"/>
        <v>8.0044830508341547E-2</v>
      </c>
      <c r="U93" s="824">
        <f t="shared" si="58"/>
        <v>8.0543513426811097E-2</v>
      </c>
      <c r="V93" s="824">
        <f t="shared" si="58"/>
        <v>8.695236413111497E-2</v>
      </c>
      <c r="W93" s="824">
        <f t="shared" si="58"/>
        <v>0.11495392639189367</v>
      </c>
      <c r="X93" s="824">
        <f t="shared" si="58"/>
        <v>0.10737245505207951</v>
      </c>
    </row>
    <row r="94" spans="1:39" x14ac:dyDescent="0.2">
      <c r="A94" s="792" t="s">
        <v>41</v>
      </c>
      <c r="B94" s="793" t="s">
        <v>958</v>
      </c>
      <c r="C94" s="824"/>
      <c r="D94" s="824" t="str">
        <f t="shared" ref="D94:E94" si="59">IF(D65/D$87&lt;&gt;0,D65/D$87,"~")</f>
        <v>~</v>
      </c>
      <c r="E94" s="824" t="str">
        <f t="shared" si="59"/>
        <v>~</v>
      </c>
      <c r="F94" s="824" t="str">
        <f t="shared" ref="F94:X94" si="60">IF(F65/F$87&lt;&gt;0,F65/F$87,"~")</f>
        <v>~</v>
      </c>
      <c r="G94" s="824" t="str">
        <f t="shared" si="60"/>
        <v>~</v>
      </c>
      <c r="H94" s="824" t="str">
        <f t="shared" si="60"/>
        <v>~</v>
      </c>
      <c r="I94" s="824" t="str">
        <f t="shared" si="60"/>
        <v>~</v>
      </c>
      <c r="J94" s="824" t="str">
        <f t="shared" si="60"/>
        <v>~</v>
      </c>
      <c r="K94" s="824" t="str">
        <f t="shared" si="60"/>
        <v>~</v>
      </c>
      <c r="L94" s="824" t="str">
        <f t="shared" si="60"/>
        <v>~</v>
      </c>
      <c r="M94" s="824" t="str">
        <f t="shared" si="60"/>
        <v>~</v>
      </c>
      <c r="N94" s="824" t="str">
        <f t="shared" si="60"/>
        <v>~</v>
      </c>
      <c r="O94" s="824" t="str">
        <f t="shared" si="60"/>
        <v>~</v>
      </c>
      <c r="P94" s="824" t="str">
        <f t="shared" si="60"/>
        <v>~</v>
      </c>
      <c r="Q94" s="824" t="str">
        <f t="shared" si="60"/>
        <v>~</v>
      </c>
      <c r="R94" s="824" t="str">
        <f t="shared" si="60"/>
        <v>~</v>
      </c>
      <c r="S94" s="824" t="str">
        <f t="shared" si="60"/>
        <v>~</v>
      </c>
      <c r="T94" s="824" t="str">
        <f t="shared" si="60"/>
        <v>~</v>
      </c>
      <c r="U94" s="824" t="str">
        <f t="shared" si="60"/>
        <v>~</v>
      </c>
      <c r="V94" s="824" t="str">
        <f t="shared" si="60"/>
        <v>~</v>
      </c>
      <c r="W94" s="824" t="str">
        <f t="shared" si="60"/>
        <v>~</v>
      </c>
      <c r="X94" s="824" t="str">
        <f t="shared" si="60"/>
        <v>~</v>
      </c>
    </row>
    <row r="95" spans="1:39" x14ac:dyDescent="0.2">
      <c r="A95" s="792" t="s">
        <v>42</v>
      </c>
      <c r="B95" s="793" t="s">
        <v>44</v>
      </c>
      <c r="C95" s="824"/>
      <c r="D95" s="824">
        <f t="shared" ref="D95:E95" si="61">IF(D66/D$87&lt;&gt;0,D66/D$87,"~")</f>
        <v>2.0931348480038442E-2</v>
      </c>
      <c r="E95" s="824">
        <f t="shared" si="61"/>
        <v>1.889442635298709E-2</v>
      </c>
      <c r="F95" s="824">
        <f t="shared" ref="F95:X95" si="62">IF(F66/F$87&lt;&gt;0,F66/F$87,"~")</f>
        <v>2.3669877382021767E-2</v>
      </c>
      <c r="G95" s="824">
        <f t="shared" si="62"/>
        <v>3.1227791425108703E-2</v>
      </c>
      <c r="H95" s="824">
        <f t="shared" si="62"/>
        <v>3.3591489118959136E-2</v>
      </c>
      <c r="I95" s="824">
        <f t="shared" si="62"/>
        <v>3.8243163367331176E-2</v>
      </c>
      <c r="J95" s="824">
        <f t="shared" si="62"/>
        <v>4.8132525115935049E-2</v>
      </c>
      <c r="K95" s="824">
        <f t="shared" si="62"/>
        <v>2.7012917327256303E-2</v>
      </c>
      <c r="L95" s="824">
        <f t="shared" si="62"/>
        <v>2.6916965008987506E-2</v>
      </c>
      <c r="M95" s="824">
        <f t="shared" si="62"/>
        <v>3.3289142629194315E-2</v>
      </c>
      <c r="N95" s="824">
        <f t="shared" si="62"/>
        <v>3.4349405031413205E-2</v>
      </c>
      <c r="O95" s="824">
        <f t="shared" si="62"/>
        <v>1.921236838549421E-2</v>
      </c>
      <c r="P95" s="824">
        <f t="shared" si="62"/>
        <v>3.6733079102881656E-2</v>
      </c>
      <c r="Q95" s="824">
        <f t="shared" si="62"/>
        <v>4.5561919131569664E-2</v>
      </c>
      <c r="R95" s="824">
        <f t="shared" si="62"/>
        <v>3.9509106157464176E-2</v>
      </c>
      <c r="S95" s="824">
        <f t="shared" si="62"/>
        <v>4.2104054901010803E-2</v>
      </c>
      <c r="T95" s="824">
        <f t="shared" si="62"/>
        <v>5.6910174820145487E-2</v>
      </c>
      <c r="U95" s="824">
        <f t="shared" si="62"/>
        <v>3.8722996290023716E-2</v>
      </c>
      <c r="V95" s="824">
        <f t="shared" si="62"/>
        <v>5.0634689316850924E-2</v>
      </c>
      <c r="W95" s="824">
        <f t="shared" si="62"/>
        <v>4.0816853232560443E-2</v>
      </c>
      <c r="X95" s="824">
        <f t="shared" si="62"/>
        <v>4.0260198099915649E-2</v>
      </c>
    </row>
    <row r="96" spans="1:39" x14ac:dyDescent="0.2">
      <c r="A96" s="792" t="s">
        <v>43</v>
      </c>
      <c r="B96" s="788" t="s">
        <v>1005</v>
      </c>
      <c r="C96" s="824"/>
      <c r="D96" s="824">
        <f t="shared" ref="D96:E96" si="63">IF(D67/D$87&lt;&gt;0,D67/D$87,"~")</f>
        <v>2.811913463477652E-2</v>
      </c>
      <c r="E96" s="824">
        <f t="shared" si="63"/>
        <v>3.3929206946185356E-2</v>
      </c>
      <c r="F96" s="824">
        <f t="shared" ref="F96:X96" si="64">IF(F67/F$87&lt;&gt;0,F67/F$87,"~")</f>
        <v>4.0512369114349946E-2</v>
      </c>
      <c r="G96" s="824">
        <f t="shared" si="64"/>
        <v>1.0780462703011338E-2</v>
      </c>
      <c r="H96" s="824">
        <f t="shared" si="64"/>
        <v>4.0522031957718654E-2</v>
      </c>
      <c r="I96" s="824">
        <f t="shared" si="64"/>
        <v>2.3329800318301588E-2</v>
      </c>
      <c r="J96" s="824">
        <f t="shared" si="64"/>
        <v>8.6879276291706806E-3</v>
      </c>
      <c r="K96" s="824">
        <f t="shared" si="64"/>
        <v>6.8819247005225438E-3</v>
      </c>
      <c r="L96" s="824">
        <f t="shared" si="64"/>
        <v>9.2236623133441879E-3</v>
      </c>
      <c r="M96" s="824">
        <f t="shared" si="64"/>
        <v>2.5553993868903894E-2</v>
      </c>
      <c r="N96" s="824">
        <f t="shared" si="64"/>
        <v>2.1177705096539347E-2</v>
      </c>
      <c r="O96" s="824">
        <f t="shared" si="64"/>
        <v>3.9229954918113957E-2</v>
      </c>
      <c r="P96" s="824">
        <f t="shared" si="64"/>
        <v>3.0493060751655966E-2</v>
      </c>
      <c r="Q96" s="824">
        <f t="shared" si="64"/>
        <v>3.257473428728002E-2</v>
      </c>
      <c r="R96" s="824">
        <f t="shared" si="64"/>
        <v>4.6047312927908778E-2</v>
      </c>
      <c r="S96" s="824">
        <f t="shared" si="64"/>
        <v>3.5209971755695096E-2</v>
      </c>
      <c r="T96" s="824">
        <f t="shared" si="64"/>
        <v>3.4949162912408328E-2</v>
      </c>
      <c r="U96" s="824">
        <f t="shared" si="64"/>
        <v>3.7071999808892787E-2</v>
      </c>
      <c r="V96" s="824">
        <f t="shared" si="64"/>
        <v>6.1020033372406274E-2</v>
      </c>
      <c r="W96" s="824">
        <f t="shared" si="64"/>
        <v>3.922324641069326E-2</v>
      </c>
      <c r="X96" s="824">
        <f t="shared" si="64"/>
        <v>3.2237196510857505E-2</v>
      </c>
    </row>
    <row r="97" spans="1:24" x14ac:dyDescent="0.2">
      <c r="A97" s="792" t="s">
        <v>45</v>
      </c>
      <c r="B97" s="793" t="s">
        <v>1006</v>
      </c>
      <c r="C97" s="824"/>
      <c r="D97" s="824">
        <f t="shared" ref="D97:E97" si="65">IF(D68/D$87&lt;&gt;0,D68/D$87,"~")</f>
        <v>6.9273606050152042E-3</v>
      </c>
      <c r="E97" s="824">
        <f t="shared" si="65"/>
        <v>5.5087952736050973E-3</v>
      </c>
      <c r="F97" s="824">
        <f t="shared" ref="F97:X97" si="66">IF(F68/F$87&lt;&gt;0,F68/F$87,"~")</f>
        <v>4.5540652723918334E-3</v>
      </c>
      <c r="G97" s="824">
        <f t="shared" si="66"/>
        <v>5.1773252504085246E-3</v>
      </c>
      <c r="H97" s="824">
        <f t="shared" si="66"/>
        <v>1.6418928036351022E-2</v>
      </c>
      <c r="I97" s="824">
        <f t="shared" si="66"/>
        <v>6.2664354693177477E-3</v>
      </c>
      <c r="J97" s="824">
        <f t="shared" si="66"/>
        <v>5.2067775093298839E-3</v>
      </c>
      <c r="K97" s="824">
        <f t="shared" si="66"/>
        <v>3.9437013132088321E-3</v>
      </c>
      <c r="L97" s="824">
        <f t="shared" si="66"/>
        <v>4.4432375785770847E-3</v>
      </c>
      <c r="M97" s="824">
        <f t="shared" si="66"/>
        <v>5.5910457719661006E-3</v>
      </c>
      <c r="N97" s="824">
        <f t="shared" si="66"/>
        <v>1.2987269998389782E-2</v>
      </c>
      <c r="O97" s="824">
        <f t="shared" si="66"/>
        <v>7.3114131677291267E-3</v>
      </c>
      <c r="P97" s="824">
        <f t="shared" si="66"/>
        <v>7.0069610076679391E-3</v>
      </c>
      <c r="Q97" s="824">
        <f t="shared" si="66"/>
        <v>6.0571123267367331E-3</v>
      </c>
      <c r="R97" s="824">
        <f t="shared" si="66"/>
        <v>5.9181953456374425E-3</v>
      </c>
      <c r="S97" s="824">
        <f t="shared" si="66"/>
        <v>4.6277122753187695E-3</v>
      </c>
      <c r="T97" s="824">
        <f t="shared" si="66"/>
        <v>6.5960978633093333E-3</v>
      </c>
      <c r="U97" s="824">
        <f t="shared" si="66"/>
        <v>6.7224134264474034E-3</v>
      </c>
      <c r="V97" s="824">
        <f t="shared" si="66"/>
        <v>3.1014062826080721E-3</v>
      </c>
      <c r="W97" s="824">
        <f t="shared" si="66"/>
        <v>3.8486803331013132E-3</v>
      </c>
      <c r="X97" s="824">
        <f t="shared" si="66"/>
        <v>4.0861866867834273E-3</v>
      </c>
    </row>
    <row r="98" spans="1:24" x14ac:dyDescent="0.2">
      <c r="A98" s="792" t="s">
        <v>46</v>
      </c>
      <c r="B98" s="793" t="s">
        <v>47</v>
      </c>
      <c r="C98" s="824"/>
      <c r="D98" s="824">
        <f t="shared" ref="D98:E98" si="67">IF(D69/D$87&lt;&gt;0,D69/D$87,"~")</f>
        <v>7.4395144138409405E-2</v>
      </c>
      <c r="E98" s="824">
        <f t="shared" si="67"/>
        <v>7.83714375060936E-2</v>
      </c>
      <c r="F98" s="824">
        <f t="shared" ref="F98:X98" si="68">IF(F69/F$87&lt;&gt;0,F69/F$87,"~")</f>
        <v>5.8074330105106702E-2</v>
      </c>
      <c r="G98" s="824">
        <f t="shared" si="68"/>
        <v>5.8679705832604963E-2</v>
      </c>
      <c r="H98" s="824">
        <f t="shared" si="68"/>
        <v>5.7288269689509411E-2</v>
      </c>
      <c r="I98" s="824">
        <f t="shared" si="68"/>
        <v>5.0823798414414499E-2</v>
      </c>
      <c r="J98" s="824">
        <f t="shared" si="68"/>
        <v>4.6873734909285224E-2</v>
      </c>
      <c r="K98" s="824">
        <f t="shared" si="68"/>
        <v>4.9836078709098362E-2</v>
      </c>
      <c r="L98" s="824">
        <f t="shared" si="68"/>
        <v>7.3904382579815311E-2</v>
      </c>
      <c r="M98" s="824">
        <f t="shared" si="68"/>
        <v>6.8865373893044743E-2</v>
      </c>
      <c r="N98" s="824">
        <f t="shared" si="68"/>
        <v>6.6562132444817151E-2</v>
      </c>
      <c r="O98" s="824">
        <f t="shared" si="68"/>
        <v>6.1815046337092991E-2</v>
      </c>
      <c r="P98" s="824">
        <f t="shared" si="68"/>
        <v>6.0869350385617561E-2</v>
      </c>
      <c r="Q98" s="824">
        <f t="shared" si="68"/>
        <v>5.2341894903180537E-2</v>
      </c>
      <c r="R98" s="824">
        <f t="shared" si="68"/>
        <v>4.1779924776082542E-2</v>
      </c>
      <c r="S98" s="824">
        <f t="shared" si="68"/>
        <v>4.4865482890633288E-2</v>
      </c>
      <c r="T98" s="824">
        <f t="shared" si="68"/>
        <v>4.3226166019115796E-2</v>
      </c>
      <c r="U98" s="824">
        <f t="shared" si="68"/>
        <v>4.0809708130843309E-2</v>
      </c>
      <c r="V98" s="824">
        <f t="shared" si="68"/>
        <v>4.4262998321717331E-2</v>
      </c>
      <c r="W98" s="824">
        <f t="shared" si="68"/>
        <v>4.9722071221530842E-2</v>
      </c>
      <c r="X98" s="824">
        <f t="shared" si="68"/>
        <v>5.1223602009478633E-2</v>
      </c>
    </row>
    <row r="99" spans="1:24" x14ac:dyDescent="0.2">
      <c r="A99" s="792" t="s">
        <v>48</v>
      </c>
      <c r="B99" s="793" t="s">
        <v>1007</v>
      </c>
      <c r="C99" s="824"/>
      <c r="D99" s="824">
        <f t="shared" ref="D99:E99" si="69">IF(D70/D$87&lt;&gt;0,D70/D$87,"~")</f>
        <v>0.10258432467957464</v>
      </c>
      <c r="E99" s="824">
        <f t="shared" si="69"/>
        <v>9.6915081195007829E-2</v>
      </c>
      <c r="F99" s="824">
        <f t="shared" ref="F99:X99" si="70">IF(F70/F$87&lt;&gt;0,F70/F$87,"~")</f>
        <v>0.11042349714035354</v>
      </c>
      <c r="G99" s="824">
        <f t="shared" si="70"/>
        <v>0.11887939362907517</v>
      </c>
      <c r="H99" s="824">
        <f t="shared" si="70"/>
        <v>0.1231623674726461</v>
      </c>
      <c r="I99" s="824">
        <f t="shared" si="70"/>
        <v>0.12169907261712186</v>
      </c>
      <c r="J99" s="824">
        <f t="shared" si="70"/>
        <v>0.12504206515717514</v>
      </c>
      <c r="K99" s="824">
        <f t="shared" si="70"/>
        <v>0.1264037283381611</v>
      </c>
      <c r="L99" s="824">
        <f t="shared" si="70"/>
        <v>0.12637707549913776</v>
      </c>
      <c r="M99" s="824">
        <f t="shared" si="70"/>
        <v>0.11930259327159996</v>
      </c>
      <c r="N99" s="824">
        <f t="shared" si="70"/>
        <v>0.12118687965254364</v>
      </c>
      <c r="O99" s="824">
        <f t="shared" si="70"/>
        <v>0.12565548997960804</v>
      </c>
      <c r="P99" s="824">
        <f t="shared" si="70"/>
        <v>0.12346323892782096</v>
      </c>
      <c r="Q99" s="824">
        <f t="shared" si="70"/>
        <v>0.12138355340429392</v>
      </c>
      <c r="R99" s="824">
        <f t="shared" si="70"/>
        <v>0.12145716250093347</v>
      </c>
      <c r="S99" s="824">
        <f t="shared" si="70"/>
        <v>0.11678505917322103</v>
      </c>
      <c r="T99" s="824">
        <f t="shared" si="70"/>
        <v>0.12142089999587734</v>
      </c>
      <c r="U99" s="824">
        <f t="shared" si="70"/>
        <v>0.12514751501518318</v>
      </c>
      <c r="V99" s="824">
        <f t="shared" si="70"/>
        <v>0.11686143413853216</v>
      </c>
      <c r="W99" s="824">
        <f t="shared" si="70"/>
        <v>0.11081014009304176</v>
      </c>
      <c r="X99" s="824">
        <f t="shared" si="70"/>
        <v>0.11429819954554206</v>
      </c>
    </row>
    <row r="100" spans="1:24" x14ac:dyDescent="0.2">
      <c r="A100" s="792" t="s">
        <v>49</v>
      </c>
      <c r="B100" s="793" t="s">
        <v>1008</v>
      </c>
      <c r="C100" s="824"/>
      <c r="D100" s="824">
        <f t="shared" ref="D100:E100" si="71">IF(D71/D$87&lt;&gt;0,D71/D$87,"~")</f>
        <v>5.1626693281803623E-2</v>
      </c>
      <c r="E100" s="824">
        <f t="shared" si="71"/>
        <v>4.76945470639153E-2</v>
      </c>
      <c r="F100" s="824">
        <f t="shared" ref="F100:X100" si="72">IF(F71/F$87&lt;&gt;0,F71/F$87,"~")</f>
        <v>7.0331200297483396E-2</v>
      </c>
      <c r="G100" s="824">
        <f t="shared" si="72"/>
        <v>4.6162688252467124E-2</v>
      </c>
      <c r="H100" s="824">
        <f t="shared" si="72"/>
        <v>6.058085449919761E-2</v>
      </c>
      <c r="I100" s="824">
        <f t="shared" si="72"/>
        <v>6.9884283264025418E-2</v>
      </c>
      <c r="J100" s="824">
        <f t="shared" si="72"/>
        <v>6.1896213183650746E-2</v>
      </c>
      <c r="K100" s="824">
        <f t="shared" si="72"/>
        <v>5.6995753106590087E-2</v>
      </c>
      <c r="L100" s="824">
        <f t="shared" si="72"/>
        <v>4.7017491520424559E-2</v>
      </c>
      <c r="M100" s="824">
        <f t="shared" si="72"/>
        <v>6.366177687161198E-2</v>
      </c>
      <c r="N100" s="824">
        <f t="shared" si="72"/>
        <v>5.9397696003191738E-2</v>
      </c>
      <c r="O100" s="824">
        <f t="shared" si="72"/>
        <v>5.2192527205617775E-2</v>
      </c>
      <c r="P100" s="824">
        <f t="shared" si="72"/>
        <v>5.1766496013974143E-2</v>
      </c>
      <c r="Q100" s="824">
        <f t="shared" si="72"/>
        <v>5.464228881034592E-2</v>
      </c>
      <c r="R100" s="824">
        <f t="shared" si="72"/>
        <v>5.1604693119708701E-2</v>
      </c>
      <c r="S100" s="824">
        <f t="shared" si="72"/>
        <v>6.5078898305463637E-2</v>
      </c>
      <c r="T100" s="824">
        <f t="shared" si="72"/>
        <v>6.7255036450916156E-2</v>
      </c>
      <c r="U100" s="824">
        <f t="shared" si="72"/>
        <v>7.6344568831289275E-2</v>
      </c>
      <c r="V100" s="824">
        <f t="shared" si="72"/>
        <v>7.0786858291210161E-2</v>
      </c>
      <c r="W100" s="824">
        <f t="shared" si="72"/>
        <v>7.5961548868566389E-2</v>
      </c>
      <c r="X100" s="824">
        <f t="shared" si="72"/>
        <v>7.0947728475723351E-2</v>
      </c>
    </row>
    <row r="101" spans="1:24" x14ac:dyDescent="0.2">
      <c r="A101" s="792" t="s">
        <v>50</v>
      </c>
      <c r="B101" s="793" t="s">
        <v>1009</v>
      </c>
      <c r="C101" s="824"/>
      <c r="D101" s="824">
        <f t="shared" ref="D101:E101" si="73">IF(D72/D$87&lt;&gt;0,D72/D$87,"~")</f>
        <v>4.7571267393859272E-2</v>
      </c>
      <c r="E101" s="824">
        <f t="shared" si="73"/>
        <v>3.9572668899703727E-2</v>
      </c>
      <c r="F101" s="824">
        <f t="shared" ref="F101:X101" si="74">IF(F72/F$87&lt;&gt;0,F72/F$87,"~")</f>
        <v>4.0016848694677171E-2</v>
      </c>
      <c r="G101" s="824">
        <f t="shared" si="74"/>
        <v>5.328983747415101E-2</v>
      </c>
      <c r="H101" s="824">
        <f t="shared" si="74"/>
        <v>3.4437920993514289E-2</v>
      </c>
      <c r="I101" s="824">
        <f t="shared" si="74"/>
        <v>3.2660463743695807E-2</v>
      </c>
      <c r="J101" s="824">
        <f t="shared" si="74"/>
        <v>3.7062592925367545E-2</v>
      </c>
      <c r="K101" s="824">
        <f t="shared" si="74"/>
        <v>3.211171870783399E-2</v>
      </c>
      <c r="L101" s="824">
        <f t="shared" si="74"/>
        <v>2.7672101397020345E-2</v>
      </c>
      <c r="M101" s="824">
        <f t="shared" si="74"/>
        <v>2.7887565601250889E-2</v>
      </c>
      <c r="N101" s="824">
        <f t="shared" si="74"/>
        <v>2.4831407257818624E-2</v>
      </c>
      <c r="O101" s="824">
        <f t="shared" si="74"/>
        <v>2.5124973709522089E-2</v>
      </c>
      <c r="P101" s="824">
        <f t="shared" si="74"/>
        <v>2.2651306222799671E-2</v>
      </c>
      <c r="Q101" s="824">
        <f t="shared" si="74"/>
        <v>2.1312196625443425E-2</v>
      </c>
      <c r="R101" s="824">
        <f t="shared" si="74"/>
        <v>2.016786925781933E-2</v>
      </c>
      <c r="S101" s="824">
        <f t="shared" si="74"/>
        <v>1.8777284317602717E-2</v>
      </c>
      <c r="T101" s="824">
        <f t="shared" si="74"/>
        <v>2.0861191725069072E-2</v>
      </c>
      <c r="U101" s="824">
        <f t="shared" si="74"/>
        <v>2.1843016973742843E-2</v>
      </c>
      <c r="V101" s="824">
        <f t="shared" si="74"/>
        <v>2.2488901700597384E-2</v>
      </c>
      <c r="W101" s="824">
        <f t="shared" si="74"/>
        <v>2.2603968007875355E-2</v>
      </c>
      <c r="X101" s="824">
        <f t="shared" si="74"/>
        <v>2.2645522357697789E-2</v>
      </c>
    </row>
    <row r="102" spans="1:24" x14ac:dyDescent="0.2">
      <c r="A102" s="792" t="s">
        <v>51</v>
      </c>
      <c r="B102" s="793" t="s">
        <v>1010</v>
      </c>
      <c r="C102" s="824"/>
      <c r="D102" s="824">
        <f t="shared" ref="D102:E102" si="75">IF(D73/D$87&lt;&gt;0,D73/D$87,"~")</f>
        <v>3.8218046241110769E-2</v>
      </c>
      <c r="E102" s="824">
        <f t="shared" si="75"/>
        <v>3.8665651916756874E-2</v>
      </c>
      <c r="F102" s="824">
        <f t="shared" ref="F102:X102" si="76">IF(F73/F$87&lt;&gt;0,F73/F$87,"~")</f>
        <v>4.0011272038498753E-2</v>
      </c>
      <c r="G102" s="824">
        <f t="shared" si="76"/>
        <v>3.9029816552085615E-2</v>
      </c>
      <c r="H102" s="824">
        <f t="shared" si="76"/>
        <v>3.8508951080054137E-2</v>
      </c>
      <c r="I102" s="824">
        <f t="shared" si="76"/>
        <v>3.3099318717317763E-2</v>
      </c>
      <c r="J102" s="824">
        <f t="shared" si="76"/>
        <v>2.8272943984548531E-2</v>
      </c>
      <c r="K102" s="824">
        <f t="shared" si="76"/>
        <v>2.9559791416739256E-2</v>
      </c>
      <c r="L102" s="824">
        <f t="shared" si="76"/>
        <v>3.2116369028857464E-2</v>
      </c>
      <c r="M102" s="824">
        <f t="shared" si="76"/>
        <v>3.4376402766370551E-2</v>
      </c>
      <c r="N102" s="824">
        <f t="shared" si="76"/>
        <v>3.1886729257581875E-2</v>
      </c>
      <c r="O102" s="824">
        <f t="shared" si="76"/>
        <v>3.6581051029968427E-2</v>
      </c>
      <c r="P102" s="824">
        <f t="shared" si="76"/>
        <v>3.2759144373514015E-2</v>
      </c>
      <c r="Q102" s="824">
        <f t="shared" si="76"/>
        <v>2.8893134672679548E-2</v>
      </c>
      <c r="R102" s="824">
        <f t="shared" si="76"/>
        <v>2.8537093284583041E-2</v>
      </c>
      <c r="S102" s="824">
        <f t="shared" si="76"/>
        <v>2.9230622634707125E-2</v>
      </c>
      <c r="T102" s="824">
        <f t="shared" si="76"/>
        <v>2.6558819986531514E-2</v>
      </c>
      <c r="U102" s="824">
        <f t="shared" si="76"/>
        <v>3.496646758562897E-2</v>
      </c>
      <c r="V102" s="824">
        <f t="shared" si="76"/>
        <v>3.2041490515713388E-2</v>
      </c>
      <c r="W102" s="824">
        <f t="shared" si="76"/>
        <v>3.1943157683212639E-2</v>
      </c>
      <c r="X102" s="824">
        <f t="shared" si="76"/>
        <v>2.9085189280242996E-2</v>
      </c>
    </row>
    <row r="103" spans="1:24" x14ac:dyDescent="0.2">
      <c r="A103" s="792" t="s">
        <v>53</v>
      </c>
      <c r="B103" s="788" t="s">
        <v>52</v>
      </c>
      <c r="C103" s="824"/>
      <c r="D103" s="824">
        <f t="shared" ref="D103:E103" si="77">IF(D74/D$87&lt;&gt;0,D74/D$87,"~")</f>
        <v>4.6962078016466749E-2</v>
      </c>
      <c r="E103" s="824">
        <f t="shared" si="77"/>
        <v>5.0959317711149699E-2</v>
      </c>
      <c r="F103" s="824">
        <f t="shared" ref="F103:X103" si="78">IF(F74/F$87&lt;&gt;0,F74/F$87,"~")</f>
        <v>5.8030212925910193E-2</v>
      </c>
      <c r="G103" s="824">
        <f t="shared" si="78"/>
        <v>5.6332119122222392E-2</v>
      </c>
      <c r="H103" s="824">
        <f t="shared" si="78"/>
        <v>5.5585788712581491E-2</v>
      </c>
      <c r="I103" s="824">
        <f t="shared" si="78"/>
        <v>5.4862325999584266E-2</v>
      </c>
      <c r="J103" s="824">
        <f t="shared" si="78"/>
        <v>6.0312483536002527E-2</v>
      </c>
      <c r="K103" s="824">
        <f t="shared" si="78"/>
        <v>5.7675852222451827E-2</v>
      </c>
      <c r="L103" s="824">
        <f t="shared" si="78"/>
        <v>6.6352468026622355E-2</v>
      </c>
      <c r="M103" s="824">
        <f t="shared" si="78"/>
        <v>6.6240952017469934E-2</v>
      </c>
      <c r="N103" s="824">
        <f t="shared" si="78"/>
        <v>6.2604792461230213E-2</v>
      </c>
      <c r="O103" s="824">
        <f t="shared" si="78"/>
        <v>5.6908598464173621E-2</v>
      </c>
      <c r="P103" s="824">
        <f t="shared" si="78"/>
        <v>5.2033200635174658E-2</v>
      </c>
      <c r="Q103" s="824">
        <f t="shared" si="78"/>
        <v>4.71099488430093E-2</v>
      </c>
      <c r="R103" s="824">
        <f t="shared" si="78"/>
        <v>4.4027659631277229E-2</v>
      </c>
      <c r="S103" s="824">
        <f t="shared" si="78"/>
        <v>4.9928601738229883E-2</v>
      </c>
      <c r="T103" s="824">
        <f t="shared" si="78"/>
        <v>5.4804247191235882E-2</v>
      </c>
      <c r="U103" s="824">
        <f t="shared" si="78"/>
        <v>5.6419802418944544E-2</v>
      </c>
      <c r="V103" s="824">
        <f t="shared" si="78"/>
        <v>5.6270286666870055E-2</v>
      </c>
      <c r="W103" s="824">
        <f t="shared" si="78"/>
        <v>6.4782378735394539E-2</v>
      </c>
      <c r="X103" s="824">
        <f t="shared" si="78"/>
        <v>7.2052032172566033E-2</v>
      </c>
    </row>
    <row r="104" spans="1:24" x14ac:dyDescent="0.2">
      <c r="A104" s="792" t="s">
        <v>54</v>
      </c>
      <c r="B104" s="793" t="s">
        <v>965</v>
      </c>
      <c r="C104" s="824"/>
      <c r="D104" s="824">
        <f t="shared" ref="D104:E104" si="79">IF(D75/D$87&lt;&gt;0,D75/D$87,"~")</f>
        <v>6.0434186176944162E-2</v>
      </c>
      <c r="E104" s="824">
        <f t="shared" si="79"/>
        <v>6.0372948286259845E-2</v>
      </c>
      <c r="F104" s="824">
        <f t="shared" ref="F104:X104" si="80">IF(F75/F$87&lt;&gt;0,F75/F$87,"~")</f>
        <v>6.177818060885279E-2</v>
      </c>
      <c r="G104" s="824">
        <f t="shared" si="80"/>
        <v>5.8051887026561555E-2</v>
      </c>
      <c r="H104" s="824">
        <f t="shared" si="80"/>
        <v>5.442423246052195E-2</v>
      </c>
      <c r="I104" s="824">
        <f t="shared" si="80"/>
        <v>5.5602647906885461E-2</v>
      </c>
      <c r="J104" s="824">
        <f t="shared" si="80"/>
        <v>5.6882127699268821E-2</v>
      </c>
      <c r="K104" s="824">
        <f t="shared" si="80"/>
        <v>5.7137242751719865E-2</v>
      </c>
      <c r="L104" s="824">
        <f t="shared" si="80"/>
        <v>5.8645925844189366E-2</v>
      </c>
      <c r="M104" s="824">
        <f t="shared" si="80"/>
        <v>5.6679427471518794E-2</v>
      </c>
      <c r="N104" s="824">
        <f t="shared" si="80"/>
        <v>6.1311417960387839E-2</v>
      </c>
      <c r="O104" s="824">
        <f t="shared" si="80"/>
        <v>6.2766957684998251E-2</v>
      </c>
      <c r="P104" s="824">
        <f t="shared" si="80"/>
        <v>5.9089808186737439E-2</v>
      </c>
      <c r="Q104" s="824">
        <f t="shared" si="80"/>
        <v>5.7958954932885498E-2</v>
      </c>
      <c r="R104" s="824">
        <f t="shared" si="80"/>
        <v>5.6611061557954041E-2</v>
      </c>
      <c r="S104" s="824">
        <f t="shared" si="80"/>
        <v>5.6639423586941365E-2</v>
      </c>
      <c r="T104" s="824">
        <f t="shared" si="80"/>
        <v>5.9809540565364083E-2</v>
      </c>
      <c r="U104" s="824">
        <f t="shared" si="80"/>
        <v>5.981646040670955E-2</v>
      </c>
      <c r="V104" s="824">
        <f t="shared" si="80"/>
        <v>5.6012936106038795E-2</v>
      </c>
      <c r="W104" s="824">
        <f t="shared" si="80"/>
        <v>5.6369065807224249E-2</v>
      </c>
      <c r="X104" s="824">
        <f t="shared" si="80"/>
        <v>5.5293826635990667E-2</v>
      </c>
    </row>
    <row r="105" spans="1:24" x14ac:dyDescent="0.2">
      <c r="A105" s="792" t="s">
        <v>56</v>
      </c>
      <c r="B105" s="793" t="s">
        <v>1011</v>
      </c>
      <c r="C105" s="824"/>
      <c r="D105" s="824">
        <f t="shared" ref="D105:E105" si="81">IF(D76/D$87&lt;&gt;0,D76/D$87,"~")</f>
        <v>9.6649038832650382E-3</v>
      </c>
      <c r="E105" s="824">
        <f t="shared" si="81"/>
        <v>1.0611269953572823E-2</v>
      </c>
      <c r="F105" s="824">
        <f t="shared" ref="F105:X105" si="82">IF(F76/F$87&lt;&gt;0,F76/F$87,"~")</f>
        <v>1.1146670183143177E-2</v>
      </c>
      <c r="G105" s="824">
        <f t="shared" si="82"/>
        <v>9.7623807496002961E-3</v>
      </c>
      <c r="H105" s="824">
        <f t="shared" si="82"/>
        <v>9.0533802836477734E-3</v>
      </c>
      <c r="I105" s="824">
        <f t="shared" si="82"/>
        <v>8.7076760355252903E-3</v>
      </c>
      <c r="J105" s="824">
        <f t="shared" si="82"/>
        <v>6.9230770820699053E-3</v>
      </c>
      <c r="K105" s="824">
        <f t="shared" si="82"/>
        <v>6.2786538202365457E-3</v>
      </c>
      <c r="L105" s="824">
        <f t="shared" si="82"/>
        <v>7.0901376613982832E-3</v>
      </c>
      <c r="M105" s="824">
        <f t="shared" si="82"/>
        <v>7.3338900273803142E-3</v>
      </c>
      <c r="N105" s="824">
        <f t="shared" si="82"/>
        <v>8.5646888839056717E-3</v>
      </c>
      <c r="O105" s="824">
        <f t="shared" si="82"/>
        <v>9.0112930106940412E-3</v>
      </c>
      <c r="P105" s="824">
        <f t="shared" si="82"/>
        <v>8.0631313908898581E-3</v>
      </c>
      <c r="Q105" s="824">
        <f t="shared" si="82"/>
        <v>8.7859228910356184E-3</v>
      </c>
      <c r="R105" s="824">
        <f t="shared" si="82"/>
        <v>7.0681881282131619E-3</v>
      </c>
      <c r="S105" s="824">
        <f t="shared" si="82"/>
        <v>7.5387531047803151E-3</v>
      </c>
      <c r="T105" s="824">
        <f t="shared" si="82"/>
        <v>6.4109999115154722E-3</v>
      </c>
      <c r="U105" s="824">
        <f t="shared" si="82"/>
        <v>5.1636935826618472E-3</v>
      </c>
      <c r="V105" s="824">
        <f t="shared" si="82"/>
        <v>5.5393333996130341E-3</v>
      </c>
      <c r="W105" s="824">
        <f t="shared" si="82"/>
        <v>6.1291344144600553E-3</v>
      </c>
      <c r="X105" s="824">
        <f t="shared" si="82"/>
        <v>7.6166966083290261E-3</v>
      </c>
    </row>
    <row r="106" spans="1:24" x14ac:dyDescent="0.2">
      <c r="A106" s="792" t="s">
        <v>58</v>
      </c>
      <c r="B106" s="793" t="s">
        <v>1012</v>
      </c>
      <c r="C106" s="824"/>
      <c r="D106" s="824">
        <f t="shared" ref="D106:E106" si="83">IF(D77/D$87&lt;&gt;0,D77/D$87,"~")</f>
        <v>1.4944267691208784E-2</v>
      </c>
      <c r="E106" s="824">
        <f t="shared" si="83"/>
        <v>1.1519746732276395E-2</v>
      </c>
      <c r="F106" s="824">
        <f t="shared" ref="F106:X106" si="84">IF(F77/F$87&lt;&gt;0,F77/F$87,"~")</f>
        <v>1.1613694468492827E-2</v>
      </c>
      <c r="G106" s="824">
        <f t="shared" si="84"/>
        <v>1.2884141376313118E-2</v>
      </c>
      <c r="H106" s="824">
        <f t="shared" si="84"/>
        <v>1.1069543234886511E-2</v>
      </c>
      <c r="I106" s="824">
        <f t="shared" si="84"/>
        <v>1.1834957731558307E-2</v>
      </c>
      <c r="J106" s="824">
        <f t="shared" si="84"/>
        <v>1.2986645296160374E-2</v>
      </c>
      <c r="K106" s="824">
        <f t="shared" si="84"/>
        <v>1.2165975981810195E-2</v>
      </c>
      <c r="L106" s="824">
        <f t="shared" si="84"/>
        <v>1.2312560134787934E-2</v>
      </c>
      <c r="M106" s="824">
        <f t="shared" si="84"/>
        <v>1.0995065323858256E-2</v>
      </c>
      <c r="N106" s="824">
        <f t="shared" si="84"/>
        <v>1.086950493791892E-2</v>
      </c>
      <c r="O106" s="824">
        <f t="shared" si="84"/>
        <v>1.2095840297210083E-2</v>
      </c>
      <c r="P106" s="824">
        <f t="shared" si="84"/>
        <v>1.1245473678369247E-2</v>
      </c>
      <c r="Q106" s="824">
        <f t="shared" si="84"/>
        <v>1.0774125933137839E-2</v>
      </c>
      <c r="R106" s="824">
        <f t="shared" si="84"/>
        <v>8.003982073044506E-3</v>
      </c>
      <c r="S106" s="824">
        <f t="shared" si="84"/>
        <v>7.6502033374533955E-3</v>
      </c>
      <c r="T106" s="824">
        <f t="shared" si="84"/>
        <v>8.0712388850090275E-3</v>
      </c>
      <c r="U106" s="824">
        <f t="shared" si="84"/>
        <v>8.7018799552418969E-3</v>
      </c>
      <c r="V106" s="824">
        <f t="shared" si="84"/>
        <v>5.3304426184283332E-3</v>
      </c>
      <c r="W106" s="824">
        <f t="shared" si="84"/>
        <v>4.8939024299117272E-3</v>
      </c>
      <c r="X106" s="824">
        <f t="shared" si="84"/>
        <v>6.4003131630269942E-3</v>
      </c>
    </row>
    <row r="107" spans="1:24" x14ac:dyDescent="0.2">
      <c r="A107" s="792" t="s">
        <v>59</v>
      </c>
      <c r="B107" s="788" t="s">
        <v>55</v>
      </c>
      <c r="C107" s="824"/>
      <c r="D107" s="824">
        <f t="shared" ref="D107:E107" si="85">IF(D78/D$87&lt;&gt;0,D78/D$87,"~")</f>
        <v>0.18125027519778908</v>
      </c>
      <c r="E107" s="824">
        <f t="shared" si="85"/>
        <v>0.17470546993978567</v>
      </c>
      <c r="F107" s="824">
        <f t="shared" ref="F107:X107" si="86">IF(F78/F$87&lt;&gt;0,F78/F$87,"~")</f>
        <v>0.18190230630987445</v>
      </c>
      <c r="G107" s="824">
        <f t="shared" si="86"/>
        <v>0.17961287532549799</v>
      </c>
      <c r="H107" s="824">
        <f t="shared" si="86"/>
        <v>0.17910160831032729</v>
      </c>
      <c r="I107" s="824">
        <f t="shared" si="86"/>
        <v>0.18817550540973346</v>
      </c>
      <c r="J107" s="824">
        <f t="shared" si="86"/>
        <v>0.19851974550736709</v>
      </c>
      <c r="K107" s="824">
        <f t="shared" si="86"/>
        <v>0.19627466956899631</v>
      </c>
      <c r="L107" s="824">
        <f t="shared" si="86"/>
        <v>0.19937126794577309</v>
      </c>
      <c r="M107" s="824">
        <f t="shared" si="86"/>
        <v>0.187923271660448</v>
      </c>
      <c r="N107" s="824">
        <f t="shared" si="86"/>
        <v>0.18462869777204016</v>
      </c>
      <c r="O107" s="824">
        <f t="shared" si="86"/>
        <v>0.19096548588070639</v>
      </c>
      <c r="P107" s="824">
        <f t="shared" si="86"/>
        <v>0.1743309984128161</v>
      </c>
      <c r="Q107" s="824">
        <f t="shared" si="86"/>
        <v>0.16147564684092214</v>
      </c>
      <c r="R107" s="824">
        <f t="shared" si="86"/>
        <v>0.16042942840085658</v>
      </c>
      <c r="S107" s="824">
        <f t="shared" si="86"/>
        <v>0.16558717589060606</v>
      </c>
      <c r="T107" s="824">
        <f t="shared" si="86"/>
        <v>0.16656698043285706</v>
      </c>
      <c r="U107" s="824">
        <f t="shared" si="86"/>
        <v>0.16622724888020016</v>
      </c>
      <c r="V107" s="824">
        <f t="shared" si="86"/>
        <v>0.16286415572734597</v>
      </c>
      <c r="W107" s="824">
        <f t="shared" si="86"/>
        <v>0.1714210918769202</v>
      </c>
      <c r="X107" s="824">
        <f t="shared" si="86"/>
        <v>0.16964054213886509</v>
      </c>
    </row>
    <row r="108" spans="1:24" x14ac:dyDescent="0.2">
      <c r="A108" s="792" t="s">
        <v>60</v>
      </c>
      <c r="B108" s="793" t="s">
        <v>57</v>
      </c>
      <c r="C108" s="824"/>
      <c r="D108" s="824">
        <f t="shared" ref="D108:E108" si="87">IF(D79/D$87&lt;&gt;0,D79/D$87,"~")</f>
        <v>8.7403930490338594E-2</v>
      </c>
      <c r="E108" s="824">
        <f t="shared" si="87"/>
        <v>9.3827621511229947E-2</v>
      </c>
      <c r="F108" s="824">
        <f t="shared" ref="F108:X108" si="88">IF(F79/F$87&lt;&gt;0,F79/F$87,"~")</f>
        <v>9.9914869387684638E-2</v>
      </c>
      <c r="G108" s="824">
        <f t="shared" si="88"/>
        <v>0.10051816462265215</v>
      </c>
      <c r="H108" s="824">
        <f t="shared" si="88"/>
        <v>0.10498460519632899</v>
      </c>
      <c r="I108" s="824">
        <f t="shared" si="88"/>
        <v>0.11465444362252986</v>
      </c>
      <c r="J108" s="824">
        <f t="shared" si="88"/>
        <v>0.12012940787539568</v>
      </c>
      <c r="K108" s="824">
        <f t="shared" si="88"/>
        <v>0.12376957228626409</v>
      </c>
      <c r="L108" s="824">
        <f t="shared" si="88"/>
        <v>0.1136651988699983</v>
      </c>
      <c r="M108" s="824">
        <f t="shared" si="88"/>
        <v>0.11150233223000972</v>
      </c>
      <c r="N108" s="824">
        <f t="shared" si="88"/>
        <v>0.11686376559051757</v>
      </c>
      <c r="O108" s="824">
        <f t="shared" si="88"/>
        <v>0.11925199920736471</v>
      </c>
      <c r="P108" s="824">
        <f t="shared" si="88"/>
        <v>0.11793211288539644</v>
      </c>
      <c r="Q108" s="824">
        <f t="shared" si="88"/>
        <v>0.11366887798164503</v>
      </c>
      <c r="R108" s="824">
        <f t="shared" si="88"/>
        <v>0.11157293123797182</v>
      </c>
      <c r="S108" s="824">
        <f t="shared" si="88"/>
        <v>0.11013602301165011</v>
      </c>
      <c r="T108" s="824">
        <f t="shared" si="88"/>
        <v>0.11603982621671802</v>
      </c>
      <c r="U108" s="824">
        <f t="shared" si="88"/>
        <v>0.1221739875801801</v>
      </c>
      <c r="V108" s="824">
        <f t="shared" si="88"/>
        <v>0.10914558681805168</v>
      </c>
      <c r="W108" s="824">
        <f t="shared" si="88"/>
        <v>0.10198605212347948</v>
      </c>
      <c r="X108" s="824">
        <f t="shared" si="88"/>
        <v>0.10303674810739065</v>
      </c>
    </row>
    <row r="109" spans="1:24" x14ac:dyDescent="0.2">
      <c r="A109" s="792" t="s">
        <v>61</v>
      </c>
      <c r="B109" s="793" t="s">
        <v>1013</v>
      </c>
      <c r="C109" s="824"/>
      <c r="D109" s="824">
        <f t="shared" ref="D109:E109" si="89">IF(D80/D$87&lt;&gt;0,D80/D$87,"~")</f>
        <v>3.566420226480306E-2</v>
      </c>
      <c r="E109" s="824">
        <f t="shared" si="89"/>
        <v>3.2499660242964738E-2</v>
      </c>
      <c r="F109" s="824">
        <f t="shared" ref="F109:X109" si="90">IF(F80/F$87&lt;&gt;0,F80/F$87,"~")</f>
        <v>3.2479472861882734E-2</v>
      </c>
      <c r="G109" s="824">
        <f t="shared" si="90"/>
        <v>3.2453686900626652E-2</v>
      </c>
      <c r="H109" s="824">
        <f t="shared" si="90"/>
        <v>3.3570557079640635E-2</v>
      </c>
      <c r="I109" s="824">
        <f t="shared" si="90"/>
        <v>3.858844975166438E-2</v>
      </c>
      <c r="J109" s="824">
        <f t="shared" si="90"/>
        <v>4.4621007473485977E-2</v>
      </c>
      <c r="K109" s="824">
        <f t="shared" si="90"/>
        <v>4.9673627012867601E-2</v>
      </c>
      <c r="L109" s="824">
        <f t="shared" si="90"/>
        <v>4.8365804195833535E-2</v>
      </c>
      <c r="M109" s="824">
        <f t="shared" si="90"/>
        <v>4.759619451019402E-2</v>
      </c>
      <c r="N109" s="824">
        <f t="shared" si="90"/>
        <v>5.2794905304034273E-2</v>
      </c>
      <c r="O109" s="824">
        <f t="shared" si="90"/>
        <v>5.2603174542533118E-2</v>
      </c>
      <c r="P109" s="824">
        <f t="shared" si="90"/>
        <v>5.1575343293912806E-2</v>
      </c>
      <c r="Q109" s="824">
        <f t="shared" si="90"/>
        <v>4.874507626984164E-2</v>
      </c>
      <c r="R109" s="824">
        <f t="shared" si="90"/>
        <v>4.6490438790192816E-2</v>
      </c>
      <c r="S109" s="824">
        <f t="shared" si="90"/>
        <v>4.7755169146765114E-2</v>
      </c>
      <c r="T109" s="824">
        <f t="shared" si="90"/>
        <v>4.7439836304449895E-2</v>
      </c>
      <c r="U109" s="824">
        <f t="shared" si="90"/>
        <v>4.9845124215970663E-2</v>
      </c>
      <c r="V109" s="824">
        <f t="shared" si="90"/>
        <v>4.8909407276879667E-2</v>
      </c>
      <c r="W109" s="824">
        <f t="shared" si="90"/>
        <v>4.8412123797725685E-2</v>
      </c>
      <c r="X109" s="824">
        <f t="shared" si="90"/>
        <v>4.8812035260485824E-2</v>
      </c>
    </row>
    <row r="110" spans="1:24" x14ac:dyDescent="0.2">
      <c r="A110" s="792" t="s">
        <v>968</v>
      </c>
      <c r="B110" s="793" t="s">
        <v>1014</v>
      </c>
      <c r="C110" s="824"/>
      <c r="D110" s="824">
        <f t="shared" ref="D110:E110" si="91">IF(D81/D$87&lt;&gt;0,D81/D$87,"~")</f>
        <v>1.9068856400043951E-3</v>
      </c>
      <c r="E110" s="824">
        <f t="shared" si="91"/>
        <v>2.6453626242770008E-3</v>
      </c>
      <c r="F110" s="824">
        <f t="shared" ref="F110:X110" si="92">IF(F81/F$87&lt;&gt;0,F81/F$87,"~")</f>
        <v>3.4432795385680383E-3</v>
      </c>
      <c r="G110" s="824">
        <f t="shared" si="92"/>
        <v>3.8054493044913369E-3</v>
      </c>
      <c r="H110" s="824">
        <f t="shared" si="92"/>
        <v>3.0758519662145373E-3</v>
      </c>
      <c r="I110" s="824">
        <f t="shared" si="92"/>
        <v>2.6011786125807513E-3</v>
      </c>
      <c r="J110" s="824">
        <f t="shared" si="92"/>
        <v>2.6167951526057192E-3</v>
      </c>
      <c r="K110" s="824">
        <f t="shared" si="92"/>
        <v>2.1978430452598064E-3</v>
      </c>
      <c r="L110" s="824">
        <f t="shared" si="92"/>
        <v>1.8647370885175687E-3</v>
      </c>
      <c r="M110" s="824">
        <f t="shared" si="92"/>
        <v>1.4152141984584902E-3</v>
      </c>
      <c r="N110" s="824">
        <f t="shared" si="92"/>
        <v>1.5292702199317691E-3</v>
      </c>
      <c r="O110" s="824">
        <f t="shared" si="92"/>
        <v>1.8230110119275323E-3</v>
      </c>
      <c r="P110" s="824">
        <f t="shared" si="92"/>
        <v>1.7855383260850868E-3</v>
      </c>
      <c r="Q110" s="824">
        <f t="shared" si="92"/>
        <v>1.7488233083059672E-3</v>
      </c>
      <c r="R110" s="824">
        <f t="shared" si="92"/>
        <v>1.7390596311520721E-3</v>
      </c>
      <c r="S110" s="824">
        <f t="shared" si="92"/>
        <v>1.7387177803467762E-3</v>
      </c>
      <c r="T110" s="824">
        <f t="shared" si="92"/>
        <v>1.8663775607533858E-3</v>
      </c>
      <c r="U110" s="824">
        <f t="shared" si="92"/>
        <v>2.1056226313595533E-3</v>
      </c>
      <c r="V110" s="824">
        <f t="shared" si="92"/>
        <v>1.7656012435394411E-3</v>
      </c>
      <c r="W110" s="824">
        <f t="shared" si="92"/>
        <v>1.462419838075412E-3</v>
      </c>
      <c r="X110" s="824">
        <f t="shared" si="92"/>
        <v>1.6690132297761942E-3</v>
      </c>
    </row>
    <row r="111" spans="1:24" x14ac:dyDescent="0.2">
      <c r="A111" s="792" t="s">
        <v>970</v>
      </c>
      <c r="B111" s="788" t="s">
        <v>971</v>
      </c>
      <c r="C111" s="824"/>
      <c r="D111" s="824">
        <f t="shared" ref="D111:E111" si="93">IF(D82/D$87&lt;&gt;0,D82/D$87,"~")</f>
        <v>4.1227803344747131E-3</v>
      </c>
      <c r="E111" s="824">
        <f t="shared" si="93"/>
        <v>4.4453914139518302E-3</v>
      </c>
      <c r="F111" s="824">
        <f t="shared" ref="F111:X111" si="94">IF(F82/F$87&lt;&gt;0,F82/F$87,"~")</f>
        <v>4.8753539419757897E-3</v>
      </c>
      <c r="G111" s="824">
        <f t="shared" si="94"/>
        <v>5.4945015908956655E-3</v>
      </c>
      <c r="H111" s="824">
        <f t="shared" si="94"/>
        <v>6.1505777901615724E-3</v>
      </c>
      <c r="I111" s="824">
        <f t="shared" si="94"/>
        <v>6.4004694614536893E-3</v>
      </c>
      <c r="J111" s="824">
        <f t="shared" si="94"/>
        <v>6.1797672416968423E-3</v>
      </c>
      <c r="K111" s="824">
        <f t="shared" si="94"/>
        <v>6.8030499014948226E-3</v>
      </c>
      <c r="L111" s="824">
        <f t="shared" si="94"/>
        <v>7.2504572158126812E-3</v>
      </c>
      <c r="M111" s="824">
        <f t="shared" si="94"/>
        <v>7.1051007535163913E-3</v>
      </c>
      <c r="N111" s="824">
        <f t="shared" si="94"/>
        <v>7.1286477641086385E-3</v>
      </c>
      <c r="O111" s="824">
        <f t="shared" si="94"/>
        <v>6.747898232123707E-3</v>
      </c>
      <c r="P111" s="824">
        <f t="shared" si="94"/>
        <v>6.5360833574528579E-3</v>
      </c>
      <c r="Q111" s="824">
        <f t="shared" si="94"/>
        <v>6.3136926831770289E-3</v>
      </c>
      <c r="R111" s="824">
        <f t="shared" si="94"/>
        <v>8.2893884411489975E-3</v>
      </c>
      <c r="S111" s="824">
        <f t="shared" si="94"/>
        <v>7.6604757604603309E-3</v>
      </c>
      <c r="T111" s="824">
        <f t="shared" si="94"/>
        <v>8.26166057326903E-3</v>
      </c>
      <c r="U111" s="824">
        <f t="shared" si="94"/>
        <v>7.7227854635106312E-3</v>
      </c>
      <c r="V111" s="824">
        <f t="shared" si="94"/>
        <v>8.8501422306331203E-3</v>
      </c>
      <c r="W111" s="824">
        <f t="shared" si="94"/>
        <v>9.0548890992505331E-3</v>
      </c>
      <c r="X111" s="824">
        <f t="shared" si="94"/>
        <v>9.6099856192444575E-3</v>
      </c>
    </row>
    <row r="112" spans="1:24" x14ac:dyDescent="0.2">
      <c r="A112" s="795"/>
      <c r="B112" s="796" t="s">
        <v>544</v>
      </c>
      <c r="C112" s="824"/>
      <c r="D112" s="824">
        <f t="shared" ref="D112:E112" si="95">IF(D83/D$87&lt;&gt;0,D83/D$87,"~")</f>
        <v>-1.1995575405621156E-2</v>
      </c>
      <c r="E112" s="824">
        <f t="shared" si="95"/>
        <v>-1.2636071316244614E-2</v>
      </c>
      <c r="F112" s="824">
        <f t="shared" ref="F112:X112" si="96">IF(F83/F$87&lt;&gt;0,F83/F$87,"~")</f>
        <v>-2.8238692475944065E-2</v>
      </c>
      <c r="G112" s="824">
        <f t="shared" si="96"/>
        <v>-2.7395060378128968E-2</v>
      </c>
      <c r="H112" s="824">
        <f t="shared" si="96"/>
        <v>-2.6840530002275993E-2</v>
      </c>
      <c r="I112" s="824">
        <f t="shared" si="96"/>
        <v>-2.4490834313630996E-2</v>
      </c>
      <c r="J112" s="824">
        <f t="shared" si="96"/>
        <v>-2.5723146521651967E-2</v>
      </c>
      <c r="K112" s="824">
        <f t="shared" si="96"/>
        <v>-2.5371612916907947E-2</v>
      </c>
      <c r="L112" s="824">
        <f t="shared" si="96"/>
        <v>-2.7630902544433792E-2</v>
      </c>
      <c r="M112" s="824">
        <f t="shared" si="96"/>
        <v>-2.9689638544755106E-2</v>
      </c>
      <c r="N112" s="824">
        <f t="shared" si="96"/>
        <v>-2.9210492214555971E-2</v>
      </c>
      <c r="O112" s="824">
        <f t="shared" si="96"/>
        <v>-2.620959416198574E-2</v>
      </c>
      <c r="P112" s="824">
        <f t="shared" si="96"/>
        <v>-2.3299945787526623E-2</v>
      </c>
      <c r="Q112" s="824">
        <f t="shared" si="96"/>
        <v>-2.0926831015366527E-2</v>
      </c>
      <c r="R112" s="824">
        <f t="shared" si="96"/>
        <v>-1.9937909030833419E-2</v>
      </c>
      <c r="S112" s="824">
        <f t="shared" si="96"/>
        <v>-2.2639696315802951E-2</v>
      </c>
      <c r="T112" s="824">
        <f t="shared" si="96"/>
        <v>-2.4925127404087852E-2</v>
      </c>
      <c r="U112" s="824">
        <f t="shared" si="96"/>
        <v>-2.5860109559320152E-2</v>
      </c>
      <c r="V112" s="824">
        <f t="shared" si="96"/>
        <v>-2.4589308523802832E-2</v>
      </c>
      <c r="W112" s="824">
        <f t="shared" si="96"/>
        <v>-3.0522696927061863E-2</v>
      </c>
      <c r="X112" s="824">
        <f t="shared" si="96"/>
        <v>-3.4078994908311261E-2</v>
      </c>
    </row>
    <row r="113" spans="1:39" x14ac:dyDescent="0.2">
      <c r="A113" s="814"/>
      <c r="B113" s="798" t="s">
        <v>545</v>
      </c>
      <c r="C113" s="825"/>
      <c r="D113" s="825">
        <f t="shared" ref="D113:E113" si="97">IF(D84/D$87&lt;&gt;0,D84/D$87,"~")</f>
        <v>0.87555610338413103</v>
      </c>
      <c r="E113" s="825">
        <f t="shared" si="97"/>
        <v>0.86745975451540691</v>
      </c>
      <c r="F113" s="825">
        <f t="shared" ref="F113:X113" si="98">IF(F84/F$87&lt;&gt;0,F84/F$87,"~")</f>
        <v>0.90468255242288309</v>
      </c>
      <c r="G113" s="825">
        <f t="shared" si="98"/>
        <v>0.8686448108252588</v>
      </c>
      <c r="H113" s="825">
        <f t="shared" si="98"/>
        <v>0.89929571632674454</v>
      </c>
      <c r="I113" s="825">
        <f t="shared" si="98"/>
        <v>0.90148234941640837</v>
      </c>
      <c r="J113" s="825">
        <f t="shared" si="98"/>
        <v>0.91631921692609553</v>
      </c>
      <c r="K113" s="825">
        <f t="shared" si="98"/>
        <v>0.88859066637107231</v>
      </c>
      <c r="L113" s="825">
        <f t="shared" si="98"/>
        <v>0.90452601698526847</v>
      </c>
      <c r="M113" s="825">
        <f t="shared" si="98"/>
        <v>0.91745429813813273</v>
      </c>
      <c r="N113" s="825">
        <f t="shared" si="98"/>
        <v>0.93378127818628864</v>
      </c>
      <c r="O113" s="825">
        <f t="shared" si="98"/>
        <v>0.94845648754992551</v>
      </c>
      <c r="P113" s="825">
        <f t="shared" si="98"/>
        <v>0.92858444047909849</v>
      </c>
      <c r="Q113" s="825">
        <f t="shared" si="98"/>
        <v>0.93126064384793139</v>
      </c>
      <c r="R113" s="825">
        <f t="shared" si="98"/>
        <v>0.94932375237643085</v>
      </c>
      <c r="S113" s="825">
        <f t="shared" si="98"/>
        <v>0.94034269539844229</v>
      </c>
      <c r="T113" s="825">
        <f t="shared" si="98"/>
        <v>0.93794574287387666</v>
      </c>
      <c r="U113" s="825">
        <f t="shared" si="98"/>
        <v>0.95274361603121727</v>
      </c>
      <c r="V113" s="825">
        <f t="shared" si="98"/>
        <v>0.95721957885368403</v>
      </c>
      <c r="W113" s="825">
        <f t="shared" si="98"/>
        <v>0.95897772340797183</v>
      </c>
      <c r="X113" s="825">
        <f t="shared" si="98"/>
        <v>0.95709998129870821</v>
      </c>
    </row>
    <row r="114" spans="1:39" x14ac:dyDescent="0.2">
      <c r="A114" s="795"/>
      <c r="B114" s="796" t="s">
        <v>546</v>
      </c>
      <c r="C114" s="824"/>
      <c r="D114" s="824">
        <f t="shared" ref="D114:E114" si="99">IF(D85/D$87&lt;&gt;0,D85/D$87,"~")</f>
        <v>0.14794420796309604</v>
      </c>
      <c r="E114" s="824">
        <f t="shared" si="99"/>
        <v>0.14450865210100813</v>
      </c>
      <c r="F114" s="824">
        <f t="shared" ref="F114:X114" si="100">IF(F85/F$87&lt;&gt;0,F85/F$87,"~")</f>
        <v>0.1397441084549747</v>
      </c>
      <c r="G114" s="824">
        <f t="shared" si="100"/>
        <v>0.15370352609664589</v>
      </c>
      <c r="H114" s="824">
        <f t="shared" si="100"/>
        <v>0.14951315182146024</v>
      </c>
      <c r="I114" s="824">
        <f t="shared" si="100"/>
        <v>0.13115677253107244</v>
      </c>
      <c r="J114" s="824">
        <f t="shared" si="100"/>
        <v>0.10512309425309273</v>
      </c>
      <c r="K114" s="824">
        <f t="shared" si="100"/>
        <v>0.1310797138253661</v>
      </c>
      <c r="L114" s="824">
        <f t="shared" si="100"/>
        <v>0.12698062606994426</v>
      </c>
      <c r="M114" s="824">
        <f t="shared" si="100"/>
        <v>0.13361936257106233</v>
      </c>
      <c r="N114" s="824">
        <f t="shared" si="100"/>
        <v>0.12898426828942633</v>
      </c>
      <c r="O114" s="824">
        <f t="shared" si="100"/>
        <v>0.11306936353015065</v>
      </c>
      <c r="P114" s="824">
        <f t="shared" si="100"/>
        <v>0.1146036420356452</v>
      </c>
      <c r="Q114" s="824">
        <f t="shared" si="100"/>
        <v>9.9852586781632988E-2</v>
      </c>
      <c r="R114" s="824">
        <f t="shared" si="100"/>
        <v>9.906916086387145E-2</v>
      </c>
      <c r="S114" s="824">
        <f t="shared" si="100"/>
        <v>9.9672938753064141E-2</v>
      </c>
      <c r="T114" s="824">
        <f t="shared" si="100"/>
        <v>9.3816009684883545E-2</v>
      </c>
      <c r="U114" s="824">
        <f t="shared" si="100"/>
        <v>9.8196128078535144E-2</v>
      </c>
      <c r="V114" s="824">
        <f t="shared" si="100"/>
        <v>9.9199456732162475E-2</v>
      </c>
      <c r="W114" s="824">
        <f t="shared" si="100"/>
        <v>9.6221555931671518E-2</v>
      </c>
      <c r="X114" s="824">
        <f t="shared" si="100"/>
        <v>9.8201478077838203E-2</v>
      </c>
    </row>
    <row r="115" spans="1:39" x14ac:dyDescent="0.2">
      <c r="A115" s="795"/>
      <c r="B115" s="796" t="s">
        <v>547</v>
      </c>
      <c r="C115" s="824"/>
      <c r="D115" s="824">
        <f t="shared" ref="D115:E117" si="101">IF(D86/D$87&lt;&gt;0,D86/D$87,"~")</f>
        <v>-2.3500300730028387E-2</v>
      </c>
      <c r="E115" s="824">
        <f t="shared" si="101"/>
        <v>-1.1968377420499856E-2</v>
      </c>
      <c r="F115" s="824">
        <f t="shared" ref="F115:X117" si="102">IF(F86/F$87&lt;&gt;0,F86/F$87,"~")</f>
        <v>-4.4426623672590475E-2</v>
      </c>
      <c r="G115" s="824">
        <f t="shared" si="102"/>
        <v>-2.2348360215576409E-2</v>
      </c>
      <c r="H115" s="824">
        <f t="shared" si="102"/>
        <v>-4.880883919155346E-2</v>
      </c>
      <c r="I115" s="824">
        <f t="shared" si="102"/>
        <v>-3.2639107431720771E-2</v>
      </c>
      <c r="J115" s="824">
        <f t="shared" si="102"/>
        <v>-2.144226841555848E-2</v>
      </c>
      <c r="K115" s="824">
        <f t="shared" si="102"/>
        <v>-1.9670339878340409E-2</v>
      </c>
      <c r="L115" s="824">
        <f t="shared" si="102"/>
        <v>-3.1506665999915459E-2</v>
      </c>
      <c r="M115" s="824">
        <f t="shared" si="102"/>
        <v>-5.1073620426529229E-2</v>
      </c>
      <c r="N115" s="824">
        <f t="shared" si="102"/>
        <v>-6.2765546475715001E-2</v>
      </c>
      <c r="O115" s="824">
        <f t="shared" si="102"/>
        <v>-6.1525907632251409E-2</v>
      </c>
      <c r="P115" s="824">
        <f t="shared" si="102"/>
        <v>-4.3188144264176352E-2</v>
      </c>
      <c r="Q115" s="824">
        <f t="shared" si="102"/>
        <v>-3.1113247040904148E-2</v>
      </c>
      <c r="R115" s="824">
        <f t="shared" si="102"/>
        <v>-4.8392986248929383E-2</v>
      </c>
      <c r="S115" s="824">
        <f t="shared" si="102"/>
        <v>-4.001563669182736E-2</v>
      </c>
      <c r="T115" s="824">
        <f t="shared" si="102"/>
        <v>-3.1761693176636678E-2</v>
      </c>
      <c r="U115" s="824">
        <f t="shared" si="102"/>
        <v>-5.0939744109752411E-2</v>
      </c>
      <c r="V115" s="824">
        <f t="shared" si="102"/>
        <v>-5.641906887151981E-2</v>
      </c>
      <c r="W115" s="824">
        <f t="shared" si="102"/>
        <v>-5.5199288299336319E-2</v>
      </c>
      <c r="X115" s="824">
        <f t="shared" si="102"/>
        <v>-5.5301485235633517E-2</v>
      </c>
    </row>
    <row r="116" spans="1:39" s="803" customFormat="1" ht="20.100000000000001" customHeight="1" x14ac:dyDescent="0.2">
      <c r="A116" s="800"/>
      <c r="B116" s="801" t="s">
        <v>548</v>
      </c>
      <c r="C116" s="826"/>
      <c r="D116" s="826">
        <f t="shared" ref="D116:E116" si="103">IF(D87/D$87&lt;&gt;0,D87/D$87,"~")</f>
        <v>1</v>
      </c>
      <c r="E116" s="826">
        <f t="shared" si="103"/>
        <v>1</v>
      </c>
      <c r="F116" s="826">
        <f t="shared" ref="F116:X116" si="104">IF(F87/F$87&lt;&gt;0,F87/F$87,"~")</f>
        <v>1</v>
      </c>
      <c r="G116" s="826">
        <f t="shared" si="104"/>
        <v>1</v>
      </c>
      <c r="H116" s="826">
        <f t="shared" si="104"/>
        <v>1</v>
      </c>
      <c r="I116" s="826">
        <f t="shared" si="104"/>
        <v>1</v>
      </c>
      <c r="J116" s="826">
        <f t="shared" si="104"/>
        <v>1</v>
      </c>
      <c r="K116" s="826">
        <f t="shared" si="104"/>
        <v>1</v>
      </c>
      <c r="L116" s="826">
        <f t="shared" si="104"/>
        <v>1</v>
      </c>
      <c r="M116" s="826">
        <f t="shared" si="104"/>
        <v>1</v>
      </c>
      <c r="N116" s="826">
        <f t="shared" si="104"/>
        <v>1</v>
      </c>
      <c r="O116" s="826">
        <f t="shared" si="104"/>
        <v>1</v>
      </c>
      <c r="P116" s="826">
        <f t="shared" si="104"/>
        <v>1</v>
      </c>
      <c r="Q116" s="826">
        <f t="shared" si="104"/>
        <v>1</v>
      </c>
      <c r="R116" s="826">
        <f t="shared" si="104"/>
        <v>1</v>
      </c>
      <c r="S116" s="826">
        <f t="shared" si="104"/>
        <v>1</v>
      </c>
      <c r="T116" s="826">
        <f t="shared" si="104"/>
        <v>1</v>
      </c>
      <c r="U116" s="826">
        <f t="shared" si="104"/>
        <v>1</v>
      </c>
      <c r="V116" s="826">
        <f t="shared" si="104"/>
        <v>1</v>
      </c>
      <c r="W116" s="826">
        <f t="shared" si="104"/>
        <v>1</v>
      </c>
      <c r="X116" s="826">
        <f t="shared" si="104"/>
        <v>1</v>
      </c>
    </row>
    <row r="117" spans="1:39" s="834" customFormat="1" ht="19.5" customHeight="1" x14ac:dyDescent="0.2">
      <c r="A117" s="859" t="s">
        <v>579</v>
      </c>
      <c r="B117" s="858"/>
      <c r="C117" s="861"/>
      <c r="D117" s="861">
        <f t="shared" si="101"/>
        <v>1</v>
      </c>
      <c r="E117" s="861">
        <f t="shared" si="101"/>
        <v>1</v>
      </c>
      <c r="F117" s="861">
        <f t="shared" si="102"/>
        <v>1</v>
      </c>
      <c r="G117" s="861">
        <f t="shared" si="102"/>
        <v>1</v>
      </c>
      <c r="H117" s="861">
        <f t="shared" si="102"/>
        <v>1</v>
      </c>
      <c r="I117" s="861">
        <f t="shared" si="102"/>
        <v>1</v>
      </c>
      <c r="J117" s="861">
        <f t="shared" si="102"/>
        <v>1</v>
      </c>
      <c r="K117" s="861">
        <f t="shared" si="102"/>
        <v>1</v>
      </c>
      <c r="L117" s="861">
        <f t="shared" si="102"/>
        <v>1</v>
      </c>
      <c r="M117" s="861">
        <f t="shared" si="102"/>
        <v>1</v>
      </c>
      <c r="N117" s="861">
        <f t="shared" si="102"/>
        <v>1</v>
      </c>
      <c r="O117" s="861">
        <f t="shared" si="102"/>
        <v>0.99215437849058874</v>
      </c>
      <c r="P117" s="861">
        <f t="shared" si="102"/>
        <v>0.97375792603956401</v>
      </c>
      <c r="Q117" s="861">
        <f t="shared" si="102"/>
        <v>0.94084486627471431</v>
      </c>
      <c r="R117" s="861">
        <f t="shared" si="102"/>
        <v>0.91086339168043751</v>
      </c>
      <c r="S117" s="861">
        <f t="shared" si="102"/>
        <v>0.9305443724980379</v>
      </c>
      <c r="T117" s="861">
        <f t="shared" si="102"/>
        <v>0.96341185433249077</v>
      </c>
      <c r="U117" s="861">
        <f t="shared" si="102"/>
        <v>0.96439793250427075</v>
      </c>
      <c r="V117" s="861">
        <f t="shared" si="102"/>
        <v>0.95487390892415913</v>
      </c>
      <c r="W117" s="861">
        <f t="shared" si="102"/>
        <v>0.92577890732029133</v>
      </c>
      <c r="X117" s="861">
        <f t="shared" si="102"/>
        <v>0.93271651710230374</v>
      </c>
    </row>
    <row r="118" spans="1:39" s="787" customFormat="1" ht="20.100000000000001" customHeight="1" x14ac:dyDescent="0.2">
      <c r="A118" s="808" t="s">
        <v>1015</v>
      </c>
      <c r="B118" s="788"/>
      <c r="C118" s="788"/>
      <c r="D118" s="788"/>
      <c r="E118" s="788"/>
      <c r="F118" s="788"/>
      <c r="G118" s="788"/>
      <c r="H118" s="788"/>
      <c r="I118" s="788"/>
      <c r="J118" s="788"/>
      <c r="K118" s="788"/>
      <c r="L118" s="788"/>
      <c r="M118" s="788"/>
      <c r="N118" s="788"/>
      <c r="O118" s="788"/>
      <c r="P118" s="788"/>
      <c r="Q118" s="788"/>
      <c r="R118" s="788"/>
      <c r="S118" s="788"/>
      <c r="T118" s="788"/>
      <c r="U118" s="788"/>
      <c r="V118" s="788"/>
      <c r="W118" s="788"/>
      <c r="X118" s="788"/>
      <c r="Y118" s="822"/>
      <c r="Z118" s="822"/>
      <c r="AA118" s="822"/>
      <c r="AB118" s="822"/>
      <c r="AC118" s="822"/>
      <c r="AD118" s="822"/>
      <c r="AE118" s="822"/>
      <c r="AF118" s="822"/>
      <c r="AG118" s="822"/>
      <c r="AH118" s="822"/>
      <c r="AI118" s="822"/>
      <c r="AJ118" s="822"/>
      <c r="AK118" s="822"/>
      <c r="AL118" s="822"/>
      <c r="AM118" s="822"/>
    </row>
    <row r="119" spans="1:39" s="787" customFormat="1" ht="25.15" customHeight="1" x14ac:dyDescent="0.2">
      <c r="A119" s="786" t="str">
        <f>Index!B15</f>
        <v>Table 3f     RMI GDP implicit price deflators by industry, FY2004-FY2018</v>
      </c>
      <c r="Y119" s="788"/>
      <c r="Z119" s="788"/>
      <c r="AA119" s="788"/>
      <c r="AB119" s="788"/>
      <c r="AC119" s="788"/>
    </row>
    <row r="120" spans="1:39" ht="20.100000000000001" customHeight="1" x14ac:dyDescent="0.2">
      <c r="A120" s="812"/>
      <c r="B120" s="790" t="s">
        <v>1016</v>
      </c>
      <c r="C120" s="791" t="str">
        <f t="shared" ref="C120:W120" si="105">C2</f>
        <v>FY1997</v>
      </c>
      <c r="D120" s="791" t="str">
        <f t="shared" si="105"/>
        <v>FY1998</v>
      </c>
      <c r="E120" s="791" t="str">
        <f t="shared" si="105"/>
        <v>FY1999</v>
      </c>
      <c r="F120" s="791" t="str">
        <f t="shared" si="105"/>
        <v>FY2000</v>
      </c>
      <c r="G120" s="791" t="str">
        <f t="shared" si="105"/>
        <v>FY2001</v>
      </c>
      <c r="H120" s="791" t="str">
        <f t="shared" si="105"/>
        <v>FY2002</v>
      </c>
      <c r="I120" s="791" t="str">
        <f t="shared" si="105"/>
        <v>FY2003</v>
      </c>
      <c r="J120" s="791" t="str">
        <f t="shared" si="105"/>
        <v>FY2004</v>
      </c>
      <c r="K120" s="791" t="str">
        <f t="shared" si="105"/>
        <v>FY2005</v>
      </c>
      <c r="L120" s="791" t="str">
        <f t="shared" si="105"/>
        <v>FY2006</v>
      </c>
      <c r="M120" s="791" t="str">
        <f t="shared" si="105"/>
        <v>FY2007</v>
      </c>
      <c r="N120" s="791" t="str">
        <f t="shared" si="105"/>
        <v>FY2008</v>
      </c>
      <c r="O120" s="791" t="str">
        <f t="shared" si="105"/>
        <v>FY2009</v>
      </c>
      <c r="P120" s="791" t="str">
        <f t="shared" si="105"/>
        <v>FY2010</v>
      </c>
      <c r="Q120" s="791" t="str">
        <f t="shared" si="105"/>
        <v>FY2011</v>
      </c>
      <c r="R120" s="791" t="str">
        <f t="shared" si="105"/>
        <v>FY2012</v>
      </c>
      <c r="S120" s="791" t="str">
        <f t="shared" si="105"/>
        <v>FY2013</v>
      </c>
      <c r="T120" s="791" t="str">
        <f t="shared" si="105"/>
        <v>FY2014</v>
      </c>
      <c r="U120" s="791" t="str">
        <f t="shared" si="105"/>
        <v>FY2015</v>
      </c>
      <c r="V120" s="791" t="str">
        <f t="shared" si="105"/>
        <v>FY2016</v>
      </c>
      <c r="W120" s="791" t="str">
        <f t="shared" si="105"/>
        <v>FY2017</v>
      </c>
      <c r="X120" s="791" t="str">
        <f>X2</f>
        <v>FY2018</v>
      </c>
    </row>
    <row r="121" spans="1:39" ht="20.100000000000001" customHeight="1" x14ac:dyDescent="0.2">
      <c r="A121" s="792" t="s">
        <v>1002</v>
      </c>
      <c r="B121" s="793" t="s">
        <v>1003</v>
      </c>
      <c r="C121" s="827">
        <f>IF(C3&lt;0.1,"n.a.",C63/C3*100)</f>
        <v>66.929035094208203</v>
      </c>
      <c r="D121" s="827">
        <f t="shared" ref="D121:X133" si="106">IF(D3&lt;0.1,"n.a.",D63/D3*100)</f>
        <v>54.84570659713853</v>
      </c>
      <c r="E121" s="827">
        <f t="shared" si="106"/>
        <v>66.284499997457104</v>
      </c>
      <c r="F121" s="827">
        <f t="shared" si="106"/>
        <v>63.431936906010748</v>
      </c>
      <c r="G121" s="827">
        <f t="shared" si="106"/>
        <v>55.133717988255896</v>
      </c>
      <c r="H121" s="827">
        <f t="shared" si="106"/>
        <v>61.604644681753285</v>
      </c>
      <c r="I121" s="827">
        <f t="shared" si="106"/>
        <v>61.019649973000568</v>
      </c>
      <c r="J121" s="827">
        <f t="shared" si="106"/>
        <v>61.758546998698726</v>
      </c>
      <c r="K121" s="827">
        <f t="shared" si="106"/>
        <v>63.334352245386484</v>
      </c>
      <c r="L121" s="827">
        <f t="shared" si="106"/>
        <v>65.205586066598329</v>
      </c>
      <c r="M121" s="827">
        <f t="shared" si="106"/>
        <v>68.344000890265661</v>
      </c>
      <c r="N121" s="827">
        <f t="shared" si="106"/>
        <v>83.577783942512468</v>
      </c>
      <c r="O121" s="827">
        <f t="shared" si="106"/>
        <v>84.603572384523062</v>
      </c>
      <c r="P121" s="827">
        <f t="shared" si="106"/>
        <v>80.012285575274731</v>
      </c>
      <c r="Q121" s="827">
        <f t="shared" si="106"/>
        <v>89.828386135206458</v>
      </c>
      <c r="R121" s="827">
        <f t="shared" si="106"/>
        <v>96.354895939034279</v>
      </c>
      <c r="S121" s="827">
        <f t="shared" si="106"/>
        <v>95.452532666063334</v>
      </c>
      <c r="T121" s="827">
        <f t="shared" si="106"/>
        <v>96.781417752347792</v>
      </c>
      <c r="U121" s="827">
        <f t="shared" si="106"/>
        <v>100</v>
      </c>
      <c r="V121" s="827">
        <f t="shared" si="106"/>
        <v>94.944148633610354</v>
      </c>
      <c r="W121" s="827">
        <f t="shared" si="106"/>
        <v>104.0189887993773</v>
      </c>
      <c r="X121" s="827">
        <f t="shared" si="106"/>
        <v>135.26197094538119</v>
      </c>
    </row>
    <row r="122" spans="1:39" x14ac:dyDescent="0.2">
      <c r="A122" s="792" t="s">
        <v>1004</v>
      </c>
      <c r="B122" s="793" t="s">
        <v>957</v>
      </c>
      <c r="C122" s="827">
        <f t="shared" ref="C122:R145" si="107">IF(C4&lt;0.1,"n.a.",C64/C4*100)</f>
        <v>66.659568163952471</v>
      </c>
      <c r="D122" s="827">
        <f t="shared" si="107"/>
        <v>68.007603140138755</v>
      </c>
      <c r="E122" s="827">
        <f t="shared" si="107"/>
        <v>69.600117157724355</v>
      </c>
      <c r="F122" s="827">
        <f t="shared" si="107"/>
        <v>71.047928996418648</v>
      </c>
      <c r="G122" s="827">
        <f t="shared" si="107"/>
        <v>72.338504029570359</v>
      </c>
      <c r="H122" s="827">
        <f t="shared" si="107"/>
        <v>73.795731818844231</v>
      </c>
      <c r="I122" s="827">
        <f t="shared" si="107"/>
        <v>75.363249758105411</v>
      </c>
      <c r="J122" s="827">
        <f t="shared" si="107"/>
        <v>77.093380584707035</v>
      </c>
      <c r="K122" s="827">
        <f t="shared" si="107"/>
        <v>79.073683144278419</v>
      </c>
      <c r="L122" s="827">
        <f t="shared" si="107"/>
        <v>81.007902178987308</v>
      </c>
      <c r="M122" s="827">
        <f t="shared" si="107"/>
        <v>82.868126985790042</v>
      </c>
      <c r="N122" s="827">
        <f t="shared" si="107"/>
        <v>85.234320046118285</v>
      </c>
      <c r="O122" s="827">
        <f t="shared" si="107"/>
        <v>93.251887644038462</v>
      </c>
      <c r="P122" s="827">
        <f t="shared" si="107"/>
        <v>101.39084866435222</v>
      </c>
      <c r="Q122" s="827">
        <f t="shared" si="107"/>
        <v>139.64040079727366</v>
      </c>
      <c r="R122" s="827">
        <f t="shared" si="107"/>
        <v>166.69222211326232</v>
      </c>
      <c r="S122" s="827">
        <f t="shared" si="106"/>
        <v>149.34095697567665</v>
      </c>
      <c r="T122" s="827">
        <f t="shared" si="106"/>
        <v>106.85409700451933</v>
      </c>
      <c r="U122" s="827">
        <f t="shared" si="106"/>
        <v>100</v>
      </c>
      <c r="V122" s="827">
        <f t="shared" si="106"/>
        <v>130.76299680489112</v>
      </c>
      <c r="W122" s="827">
        <f t="shared" si="106"/>
        <v>165.67708776213587</v>
      </c>
      <c r="X122" s="827">
        <f t="shared" si="106"/>
        <v>152.9671377650792</v>
      </c>
    </row>
    <row r="123" spans="1:39" x14ac:dyDescent="0.2">
      <c r="A123" s="792" t="s">
        <v>41</v>
      </c>
      <c r="B123" s="793" t="s">
        <v>958</v>
      </c>
      <c r="C123" s="827" t="str">
        <f t="shared" si="107"/>
        <v>n.a.</v>
      </c>
      <c r="D123" s="827" t="str">
        <f t="shared" si="106"/>
        <v>n.a.</v>
      </c>
      <c r="E123" s="827" t="str">
        <f t="shared" si="106"/>
        <v>n.a.</v>
      </c>
      <c r="F123" s="827" t="str">
        <f t="shared" si="106"/>
        <v>n.a.</v>
      </c>
      <c r="G123" s="827" t="str">
        <f t="shared" si="106"/>
        <v>n.a.</v>
      </c>
      <c r="H123" s="827" t="str">
        <f t="shared" si="106"/>
        <v>n.a.</v>
      </c>
      <c r="I123" s="827" t="str">
        <f t="shared" si="106"/>
        <v>n.a.</v>
      </c>
      <c r="J123" s="827" t="str">
        <f t="shared" si="106"/>
        <v>n.a.</v>
      </c>
      <c r="K123" s="827" t="str">
        <f t="shared" si="106"/>
        <v>n.a.</v>
      </c>
      <c r="L123" s="827" t="str">
        <f t="shared" si="106"/>
        <v>n.a.</v>
      </c>
      <c r="M123" s="827" t="str">
        <f t="shared" si="106"/>
        <v>n.a.</v>
      </c>
      <c r="N123" s="827" t="str">
        <f t="shared" si="106"/>
        <v>n.a.</v>
      </c>
      <c r="O123" s="827" t="str">
        <f t="shared" si="106"/>
        <v>n.a.</v>
      </c>
      <c r="P123" s="827" t="str">
        <f t="shared" si="106"/>
        <v>n.a.</v>
      </c>
      <c r="Q123" s="827" t="str">
        <f t="shared" si="106"/>
        <v>n.a.</v>
      </c>
      <c r="R123" s="827" t="str">
        <f t="shared" si="106"/>
        <v>n.a.</v>
      </c>
      <c r="S123" s="827" t="str">
        <f t="shared" si="106"/>
        <v>n.a.</v>
      </c>
      <c r="T123" s="827" t="str">
        <f t="shared" si="106"/>
        <v>n.a.</v>
      </c>
      <c r="U123" s="827" t="str">
        <f t="shared" si="106"/>
        <v>n.a.</v>
      </c>
      <c r="V123" s="827" t="str">
        <f t="shared" si="106"/>
        <v>n.a.</v>
      </c>
      <c r="W123" s="827" t="str">
        <f t="shared" si="106"/>
        <v>n.a.</v>
      </c>
      <c r="X123" s="827" t="str">
        <f t="shared" si="106"/>
        <v>n.a.</v>
      </c>
    </row>
    <row r="124" spans="1:39" x14ac:dyDescent="0.2">
      <c r="A124" s="792" t="s">
        <v>42</v>
      </c>
      <c r="B124" s="793" t="s">
        <v>44</v>
      </c>
      <c r="C124" s="827">
        <f t="shared" si="107"/>
        <v>322.78016746278826</v>
      </c>
      <c r="D124" s="827">
        <f t="shared" si="106"/>
        <v>721.05682950234927</v>
      </c>
      <c r="E124" s="827">
        <f t="shared" si="106"/>
        <v>110.07845555982074</v>
      </c>
      <c r="F124" s="827">
        <f t="shared" si="106"/>
        <v>103.08815855106231</v>
      </c>
      <c r="G124" s="827">
        <f t="shared" si="106"/>
        <v>110.59042943165794</v>
      </c>
      <c r="H124" s="827">
        <f t="shared" si="106"/>
        <v>133.81670141800004</v>
      </c>
      <c r="I124" s="827">
        <f t="shared" si="106"/>
        <v>104.08321613122422</v>
      </c>
      <c r="J124" s="827">
        <f t="shared" si="106"/>
        <v>81.087447442651822</v>
      </c>
      <c r="K124" s="827">
        <f t="shared" si="106"/>
        <v>369.00893143896576</v>
      </c>
      <c r="L124" s="827">
        <f t="shared" si="106"/>
        <v>82.031381422718795</v>
      </c>
      <c r="M124" s="827">
        <f t="shared" si="106"/>
        <v>89.251692745426595</v>
      </c>
      <c r="N124" s="827">
        <f t="shared" si="106"/>
        <v>97.130321098679829</v>
      </c>
      <c r="O124" s="827">
        <f t="shared" si="106"/>
        <v>40.68353186193044</v>
      </c>
      <c r="P124" s="827">
        <f t="shared" si="106"/>
        <v>44.277276897367805</v>
      </c>
      <c r="Q124" s="827">
        <f t="shared" si="106"/>
        <v>62.958010473475888</v>
      </c>
      <c r="R124" s="827">
        <f t="shared" si="106"/>
        <v>91.582157408252456</v>
      </c>
      <c r="S124" s="827">
        <f t="shared" si="106"/>
        <v>92.30353392284583</v>
      </c>
      <c r="T124" s="827">
        <f t="shared" si="106"/>
        <v>102.16835964944563</v>
      </c>
      <c r="U124" s="827">
        <f t="shared" si="106"/>
        <v>100</v>
      </c>
      <c r="V124" s="827">
        <f t="shared" si="106"/>
        <v>191.01338348091406</v>
      </c>
      <c r="W124" s="827">
        <f t="shared" si="106"/>
        <v>225.92668245007945</v>
      </c>
      <c r="X124" s="827">
        <f t="shared" si="106"/>
        <v>143.31279091531124</v>
      </c>
    </row>
    <row r="125" spans="1:39" x14ac:dyDescent="0.2">
      <c r="A125" s="792" t="s">
        <v>43</v>
      </c>
      <c r="B125" s="788" t="s">
        <v>1005</v>
      </c>
      <c r="C125" s="827">
        <f t="shared" si="107"/>
        <v>30.502963128450983</v>
      </c>
      <c r="D125" s="827">
        <f t="shared" si="106"/>
        <v>39.961586079032116</v>
      </c>
      <c r="E125" s="827">
        <f t="shared" si="106"/>
        <v>52.617889502362189</v>
      </c>
      <c r="F125" s="827">
        <f t="shared" si="106"/>
        <v>48.77349490844113</v>
      </c>
      <c r="G125" s="827">
        <f t="shared" si="106"/>
        <v>14.383942052299876</v>
      </c>
      <c r="H125" s="827">
        <f t="shared" si="106"/>
        <v>48.973463436655997</v>
      </c>
      <c r="I125" s="827">
        <f t="shared" si="106"/>
        <v>38.653794653781787</v>
      </c>
      <c r="J125" s="827">
        <f t="shared" si="106"/>
        <v>10.283109971701762</v>
      </c>
      <c r="K125" s="827">
        <f t="shared" si="106"/>
        <v>7.8661203606507595</v>
      </c>
      <c r="L125" s="827">
        <f t="shared" si="106"/>
        <v>10.773026139481008</v>
      </c>
      <c r="M125" s="827">
        <f t="shared" si="106"/>
        <v>37.531175588066183</v>
      </c>
      <c r="N125" s="827">
        <f t="shared" si="106"/>
        <v>37.609439365423938</v>
      </c>
      <c r="O125" s="827">
        <f t="shared" si="106"/>
        <v>63.452713694973681</v>
      </c>
      <c r="P125" s="827">
        <f t="shared" si="106"/>
        <v>61.605300208515267</v>
      </c>
      <c r="Q125" s="827">
        <f t="shared" si="106"/>
        <v>68.680451486410163</v>
      </c>
      <c r="R125" s="827">
        <f t="shared" si="106"/>
        <v>135.58122076944562</v>
      </c>
      <c r="S125" s="827">
        <f t="shared" si="106"/>
        <v>88.102376018611508</v>
      </c>
      <c r="T125" s="827">
        <f t="shared" si="106"/>
        <v>97.759068705528335</v>
      </c>
      <c r="U125" s="827">
        <f t="shared" si="106"/>
        <v>100</v>
      </c>
      <c r="V125" s="827">
        <f t="shared" si="106"/>
        <v>195.50550277263932</v>
      </c>
      <c r="W125" s="827">
        <f t="shared" si="106"/>
        <v>127.13747839836344</v>
      </c>
      <c r="X125" s="827">
        <f t="shared" si="106"/>
        <v>112.27020767211341</v>
      </c>
    </row>
    <row r="126" spans="1:39" x14ac:dyDescent="0.2">
      <c r="A126" s="792" t="s">
        <v>45</v>
      </c>
      <c r="B126" s="793" t="s">
        <v>1006</v>
      </c>
      <c r="C126" s="827">
        <f t="shared" si="107"/>
        <v>199.94241012167885</v>
      </c>
      <c r="D126" s="827">
        <f t="shared" si="106"/>
        <v>88.223704532927101</v>
      </c>
      <c r="E126" s="827">
        <f t="shared" si="106"/>
        <v>152.42821367665812</v>
      </c>
      <c r="F126" s="827">
        <f t="shared" si="106"/>
        <v>184.12747626241617</v>
      </c>
      <c r="G126" s="827">
        <f t="shared" si="106"/>
        <v>190.15505060074065</v>
      </c>
      <c r="H126" s="827">
        <f t="shared" si="106"/>
        <v>461.80430132335147</v>
      </c>
      <c r="I126" s="827">
        <f t="shared" si="106"/>
        <v>131.37648901441005</v>
      </c>
      <c r="J126" s="827">
        <f t="shared" si="106"/>
        <v>116.574428873177</v>
      </c>
      <c r="K126" s="827">
        <f t="shared" si="106"/>
        <v>77.237495596367594</v>
      </c>
      <c r="L126" s="827">
        <f t="shared" si="106"/>
        <v>86.98360854292055</v>
      </c>
      <c r="M126" s="827">
        <f t="shared" si="106"/>
        <v>121.91209587894325</v>
      </c>
      <c r="N126" s="827">
        <f t="shared" si="106"/>
        <v>235.2389162714386</v>
      </c>
      <c r="O126" s="827">
        <f t="shared" si="106"/>
        <v>105.80201438168592</v>
      </c>
      <c r="P126" s="827">
        <f t="shared" si="106"/>
        <v>106.57659741780665</v>
      </c>
      <c r="Q126" s="827">
        <f t="shared" si="106"/>
        <v>70.772516881489054</v>
      </c>
      <c r="R126" s="827">
        <f t="shared" si="106"/>
        <v>88.736192419054561</v>
      </c>
      <c r="S126" s="827">
        <f t="shared" si="106"/>
        <v>85.15684472966602</v>
      </c>
      <c r="T126" s="827">
        <f t="shared" si="106"/>
        <v>92.585187988378351</v>
      </c>
      <c r="U126" s="827">
        <f t="shared" si="106"/>
        <v>100</v>
      </c>
      <c r="V126" s="827">
        <f t="shared" si="106"/>
        <v>56.58460319541426</v>
      </c>
      <c r="W126" s="827">
        <f t="shared" si="106"/>
        <v>56.3297270636115</v>
      </c>
      <c r="X126" s="827">
        <f t="shared" si="106"/>
        <v>54.075667636746296</v>
      </c>
    </row>
    <row r="127" spans="1:39" x14ac:dyDescent="0.2">
      <c r="A127" s="792" t="s">
        <v>46</v>
      </c>
      <c r="B127" s="793" t="s">
        <v>47</v>
      </c>
      <c r="C127" s="827">
        <f t="shared" si="107"/>
        <v>74.619236415744865</v>
      </c>
      <c r="D127" s="827">
        <f t="shared" si="106"/>
        <v>73.443423549184814</v>
      </c>
      <c r="E127" s="827">
        <f t="shared" si="106"/>
        <v>75.556550092705066</v>
      </c>
      <c r="F127" s="827">
        <f t="shared" si="106"/>
        <v>77.733752066979093</v>
      </c>
      <c r="G127" s="827">
        <f t="shared" si="106"/>
        <v>74.31742913352609</v>
      </c>
      <c r="H127" s="827">
        <f t="shared" si="106"/>
        <v>75.340238073590797</v>
      </c>
      <c r="I127" s="827">
        <f t="shared" si="106"/>
        <v>77.189634544112138</v>
      </c>
      <c r="J127" s="827">
        <f t="shared" si="106"/>
        <v>82.417015116322858</v>
      </c>
      <c r="K127" s="827">
        <f t="shared" si="106"/>
        <v>83.321851407704301</v>
      </c>
      <c r="L127" s="827">
        <f t="shared" si="106"/>
        <v>84.913002650786112</v>
      </c>
      <c r="M127" s="827">
        <f t="shared" si="106"/>
        <v>85.026962078171621</v>
      </c>
      <c r="N127" s="827">
        <f t="shared" si="106"/>
        <v>91.100056970654492</v>
      </c>
      <c r="O127" s="827">
        <f t="shared" si="106"/>
        <v>92.34438505444696</v>
      </c>
      <c r="P127" s="827">
        <f t="shared" si="106"/>
        <v>91.507457164239739</v>
      </c>
      <c r="Q127" s="827">
        <f t="shared" si="106"/>
        <v>95.64311534715722</v>
      </c>
      <c r="R127" s="827">
        <f t="shared" si="106"/>
        <v>97.567397829746767</v>
      </c>
      <c r="S127" s="827">
        <f t="shared" si="106"/>
        <v>92.684106955827474</v>
      </c>
      <c r="T127" s="827">
        <f t="shared" si="106"/>
        <v>100.55331085327815</v>
      </c>
      <c r="U127" s="827">
        <f t="shared" si="106"/>
        <v>100</v>
      </c>
      <c r="V127" s="827">
        <f t="shared" si="106"/>
        <v>100.80283487766724</v>
      </c>
      <c r="W127" s="827">
        <f t="shared" si="106"/>
        <v>103.88288240899976</v>
      </c>
      <c r="X127" s="827">
        <f t="shared" si="106"/>
        <v>106.18083870852466</v>
      </c>
    </row>
    <row r="128" spans="1:39" x14ac:dyDescent="0.2">
      <c r="A128" s="792" t="s">
        <v>48</v>
      </c>
      <c r="B128" s="793" t="s">
        <v>1007</v>
      </c>
      <c r="C128" s="827">
        <f t="shared" si="107"/>
        <v>71.475400957884503</v>
      </c>
      <c r="D128" s="827">
        <f t="shared" si="106"/>
        <v>75.417519756677947</v>
      </c>
      <c r="E128" s="827">
        <f t="shared" si="106"/>
        <v>69.095874596212752</v>
      </c>
      <c r="F128" s="827">
        <f t="shared" si="106"/>
        <v>65.625348253196364</v>
      </c>
      <c r="G128" s="827">
        <f t="shared" si="106"/>
        <v>70.225922588791278</v>
      </c>
      <c r="H128" s="827">
        <f t="shared" si="106"/>
        <v>70.386858009579498</v>
      </c>
      <c r="I128" s="827">
        <f t="shared" si="106"/>
        <v>69.471362576137224</v>
      </c>
      <c r="J128" s="827">
        <f t="shared" si="106"/>
        <v>71.243879112036339</v>
      </c>
      <c r="K128" s="827">
        <f t="shared" si="106"/>
        <v>77.408018812021993</v>
      </c>
      <c r="L128" s="827">
        <f t="shared" si="106"/>
        <v>90.944602584331477</v>
      </c>
      <c r="M128" s="827">
        <f t="shared" si="106"/>
        <v>87.320413905996077</v>
      </c>
      <c r="N128" s="827">
        <f t="shared" si="106"/>
        <v>89.092063828098119</v>
      </c>
      <c r="O128" s="827">
        <f t="shared" si="106"/>
        <v>91.096422269681412</v>
      </c>
      <c r="P128" s="827">
        <f t="shared" si="106"/>
        <v>89.717854218554223</v>
      </c>
      <c r="Q128" s="827">
        <f t="shared" si="106"/>
        <v>94.892201028595565</v>
      </c>
      <c r="R128" s="827">
        <f t="shared" si="106"/>
        <v>96.320400871227591</v>
      </c>
      <c r="S128" s="827">
        <f t="shared" si="106"/>
        <v>95.287555901890741</v>
      </c>
      <c r="T128" s="827">
        <f t="shared" si="106"/>
        <v>100.5602845359689</v>
      </c>
      <c r="U128" s="827">
        <f t="shared" si="106"/>
        <v>100</v>
      </c>
      <c r="V128" s="827">
        <f t="shared" si="106"/>
        <v>100.09091902830511</v>
      </c>
      <c r="W128" s="827">
        <f t="shared" si="106"/>
        <v>98.259987815648273</v>
      </c>
      <c r="X128" s="827">
        <f t="shared" si="106"/>
        <v>99.448388928179568</v>
      </c>
    </row>
    <row r="129" spans="1:24" x14ac:dyDescent="0.2">
      <c r="A129" s="792" t="s">
        <v>49</v>
      </c>
      <c r="B129" s="793" t="s">
        <v>1008</v>
      </c>
      <c r="C129" s="827">
        <f t="shared" si="107"/>
        <v>54.914076692285562</v>
      </c>
      <c r="D129" s="827">
        <f t="shared" si="106"/>
        <v>58.757768628516246</v>
      </c>
      <c r="E129" s="827">
        <f t="shared" si="106"/>
        <v>63.998959470619489</v>
      </c>
      <c r="F129" s="827">
        <f t="shared" si="106"/>
        <v>85.142145592374135</v>
      </c>
      <c r="G129" s="827">
        <f t="shared" si="106"/>
        <v>51.101799042395953</v>
      </c>
      <c r="H129" s="827">
        <f t="shared" si="106"/>
        <v>59.728329065591048</v>
      </c>
      <c r="I129" s="827">
        <f t="shared" si="106"/>
        <v>59.709761603619917</v>
      </c>
      <c r="J129" s="827">
        <f t="shared" si="106"/>
        <v>56.739892485574138</v>
      </c>
      <c r="K129" s="827">
        <f t="shared" si="106"/>
        <v>55.972445324668008</v>
      </c>
      <c r="L129" s="827">
        <f t="shared" si="106"/>
        <v>59.800444479500889</v>
      </c>
      <c r="M129" s="827">
        <f t="shared" si="106"/>
        <v>70.822292249343462</v>
      </c>
      <c r="N129" s="827">
        <f t="shared" si="106"/>
        <v>125.03922487864148</v>
      </c>
      <c r="O129" s="827">
        <f t="shared" si="106"/>
        <v>89.976112335716792</v>
      </c>
      <c r="P129" s="827">
        <f t="shared" si="106"/>
        <v>83.224291391256926</v>
      </c>
      <c r="Q129" s="827">
        <f t="shared" si="106"/>
        <v>103.65742834024667</v>
      </c>
      <c r="R129" s="827">
        <f t="shared" si="106"/>
        <v>96.315864675309854</v>
      </c>
      <c r="S129" s="827">
        <f t="shared" si="106"/>
        <v>104.52877383811065</v>
      </c>
      <c r="T129" s="827">
        <f t="shared" si="106"/>
        <v>98.733406500208233</v>
      </c>
      <c r="U129" s="827">
        <f t="shared" si="106"/>
        <v>100</v>
      </c>
      <c r="V129" s="827">
        <f t="shared" si="106"/>
        <v>99.83822298254394</v>
      </c>
      <c r="W129" s="827">
        <f t="shared" si="106"/>
        <v>93.988224508144285</v>
      </c>
      <c r="X129" s="827">
        <f t="shared" si="106"/>
        <v>87.106488767011712</v>
      </c>
    </row>
    <row r="130" spans="1:24" x14ac:dyDescent="0.2">
      <c r="A130" s="792" t="s">
        <v>50</v>
      </c>
      <c r="B130" s="793" t="s">
        <v>1009</v>
      </c>
      <c r="C130" s="827">
        <f t="shared" si="107"/>
        <v>82.692420141344087</v>
      </c>
      <c r="D130" s="827">
        <f t="shared" si="106"/>
        <v>86.744749453502067</v>
      </c>
      <c r="E130" s="827">
        <f t="shared" si="106"/>
        <v>89.794145694030505</v>
      </c>
      <c r="F130" s="827">
        <f t="shared" si="106"/>
        <v>90.251483256514902</v>
      </c>
      <c r="G130" s="827">
        <f t="shared" si="106"/>
        <v>91.274333291485618</v>
      </c>
      <c r="H130" s="827">
        <f t="shared" si="106"/>
        <v>88.676090815108807</v>
      </c>
      <c r="I130" s="827">
        <f t="shared" si="106"/>
        <v>86.43714853098642</v>
      </c>
      <c r="J130" s="827">
        <f t="shared" si="106"/>
        <v>97.130816110487714</v>
      </c>
      <c r="K130" s="827">
        <f t="shared" si="106"/>
        <v>88.436374363203257</v>
      </c>
      <c r="L130" s="827">
        <f t="shared" si="106"/>
        <v>96.452749213330435</v>
      </c>
      <c r="M130" s="827">
        <f t="shared" si="106"/>
        <v>83.859060171302502</v>
      </c>
      <c r="N130" s="827">
        <f t="shared" si="106"/>
        <v>84.658279025348065</v>
      </c>
      <c r="O130" s="827">
        <f t="shared" si="106"/>
        <v>79.358374637334052</v>
      </c>
      <c r="P130" s="827">
        <f t="shared" si="106"/>
        <v>83.141012122301873</v>
      </c>
      <c r="Q130" s="827">
        <f t="shared" si="106"/>
        <v>87.406582149319817</v>
      </c>
      <c r="R130" s="827">
        <f t="shared" si="106"/>
        <v>86.450690838159744</v>
      </c>
      <c r="S130" s="827">
        <f t="shared" si="106"/>
        <v>96.959559833855508</v>
      </c>
      <c r="T130" s="827">
        <f t="shared" si="106"/>
        <v>99.579271286554729</v>
      </c>
      <c r="U130" s="827">
        <f t="shared" si="106"/>
        <v>100</v>
      </c>
      <c r="V130" s="827">
        <f t="shared" si="106"/>
        <v>108.67841729577894</v>
      </c>
      <c r="W130" s="827">
        <f t="shared" si="106"/>
        <v>113.61613174306373</v>
      </c>
      <c r="X130" s="827">
        <f t="shared" si="106"/>
        <v>119.38982292163118</v>
      </c>
    </row>
    <row r="131" spans="1:24" x14ac:dyDescent="0.2">
      <c r="A131" s="792" t="s">
        <v>51</v>
      </c>
      <c r="B131" s="793" t="s">
        <v>1010</v>
      </c>
      <c r="C131" s="827">
        <f t="shared" si="107"/>
        <v>69.83743091751046</v>
      </c>
      <c r="D131" s="827">
        <f t="shared" si="106"/>
        <v>70.006101260385194</v>
      </c>
      <c r="E131" s="827">
        <f t="shared" si="106"/>
        <v>72.534292856250886</v>
      </c>
      <c r="F131" s="827">
        <f t="shared" si="106"/>
        <v>73.20308142263373</v>
      </c>
      <c r="G131" s="827">
        <f t="shared" si="106"/>
        <v>73.396558570454133</v>
      </c>
      <c r="H131" s="827">
        <f t="shared" si="106"/>
        <v>73.701647300844442</v>
      </c>
      <c r="I131" s="827">
        <f t="shared" si="106"/>
        <v>74.115398873138631</v>
      </c>
      <c r="J131" s="827">
        <f t="shared" si="106"/>
        <v>76.381674449179656</v>
      </c>
      <c r="K131" s="827">
        <f t="shared" si="106"/>
        <v>80.455372639965177</v>
      </c>
      <c r="L131" s="827">
        <f t="shared" si="106"/>
        <v>82.862131494497987</v>
      </c>
      <c r="M131" s="827">
        <f t="shared" si="106"/>
        <v>83.601070859676412</v>
      </c>
      <c r="N131" s="827">
        <f t="shared" si="106"/>
        <v>89.904845869588371</v>
      </c>
      <c r="O131" s="827">
        <f t="shared" si="106"/>
        <v>90.77546074047325</v>
      </c>
      <c r="P131" s="827">
        <f t="shared" si="106"/>
        <v>89.922263631145853</v>
      </c>
      <c r="Q131" s="827">
        <f t="shared" si="106"/>
        <v>94.546878970367814</v>
      </c>
      <c r="R131" s="827">
        <f t="shared" si="106"/>
        <v>96.292170558377066</v>
      </c>
      <c r="S131" s="827">
        <f t="shared" si="106"/>
        <v>97.775228030587115</v>
      </c>
      <c r="T131" s="827">
        <f t="shared" si="106"/>
        <v>99.195314448178834</v>
      </c>
      <c r="U131" s="827">
        <f t="shared" si="106"/>
        <v>100</v>
      </c>
      <c r="V131" s="827">
        <f t="shared" si="106"/>
        <v>101.04952318496829</v>
      </c>
      <c r="W131" s="827">
        <f t="shared" si="106"/>
        <v>103.19603316033201</v>
      </c>
      <c r="X131" s="827">
        <f t="shared" si="106"/>
        <v>105.38864720610555</v>
      </c>
    </row>
    <row r="132" spans="1:24" x14ac:dyDescent="0.2">
      <c r="A132" s="792" t="s">
        <v>53</v>
      </c>
      <c r="B132" s="788" t="s">
        <v>52</v>
      </c>
      <c r="C132" s="827">
        <f t="shared" si="107"/>
        <v>97.325832262237583</v>
      </c>
      <c r="D132" s="827">
        <f t="shared" si="106"/>
        <v>106.21285486344114</v>
      </c>
      <c r="E132" s="827">
        <f t="shared" si="106"/>
        <v>104.19989759093069</v>
      </c>
      <c r="F132" s="827">
        <f t="shared" si="106"/>
        <v>115.77302496881052</v>
      </c>
      <c r="G132" s="827">
        <f t="shared" si="106"/>
        <v>116.16630519975951</v>
      </c>
      <c r="H132" s="827">
        <f t="shared" si="106"/>
        <v>126.33005723405087</v>
      </c>
      <c r="I132" s="827">
        <f t="shared" si="106"/>
        <v>105.66549503659535</v>
      </c>
      <c r="J132" s="827">
        <f t="shared" si="106"/>
        <v>117.36238869610214</v>
      </c>
      <c r="K132" s="827">
        <f t="shared" si="106"/>
        <v>116.29575532574343</v>
      </c>
      <c r="L132" s="827">
        <f t="shared" si="106"/>
        <v>151.5340665164768</v>
      </c>
      <c r="M132" s="827">
        <f t="shared" si="106"/>
        <v>166.44799577550668</v>
      </c>
      <c r="N132" s="827">
        <f t="shared" si="106"/>
        <v>152.6979011193888</v>
      </c>
      <c r="O132" s="827">
        <f t="shared" si="106"/>
        <v>125.43971552277738</v>
      </c>
      <c r="P132" s="827">
        <f t="shared" si="106"/>
        <v>118.6028909333352</v>
      </c>
      <c r="Q132" s="827">
        <f t="shared" si="106"/>
        <v>116.23003960277775</v>
      </c>
      <c r="R132" s="827">
        <f t="shared" si="106"/>
        <v>112.63915687099599</v>
      </c>
      <c r="S132" s="827">
        <f t="shared" si="106"/>
        <v>121.65235980973046</v>
      </c>
      <c r="T132" s="827">
        <f t="shared" si="106"/>
        <v>111.7648161428272</v>
      </c>
      <c r="U132" s="827">
        <f t="shared" si="106"/>
        <v>100</v>
      </c>
      <c r="V132" s="827">
        <f t="shared" si="106"/>
        <v>97.017026973250069</v>
      </c>
      <c r="W132" s="827">
        <f t="shared" si="106"/>
        <v>108.22064191433034</v>
      </c>
      <c r="X132" s="827">
        <f t="shared" si="106"/>
        <v>117.255249290861</v>
      </c>
    </row>
    <row r="133" spans="1:24" x14ac:dyDescent="0.2">
      <c r="A133" s="792" t="s">
        <v>54</v>
      </c>
      <c r="B133" s="793" t="s">
        <v>965</v>
      </c>
      <c r="C133" s="827">
        <f t="shared" si="107"/>
        <v>68.065363080856287</v>
      </c>
      <c r="D133" s="827">
        <f t="shared" si="106"/>
        <v>67.698453981724697</v>
      </c>
      <c r="E133" s="827">
        <f t="shared" si="106"/>
        <v>70.068392597753075</v>
      </c>
      <c r="F133" s="827">
        <f t="shared" si="106"/>
        <v>66.835837941199998</v>
      </c>
      <c r="G133" s="827">
        <f t="shared" si="106"/>
        <v>66.682689550537816</v>
      </c>
      <c r="H133" s="827">
        <f t="shared" si="106"/>
        <v>65.376201744037061</v>
      </c>
      <c r="I133" s="827">
        <f t="shared" si="106"/>
        <v>67.993628962128966</v>
      </c>
      <c r="J133" s="827">
        <f t="shared" si="106"/>
        <v>69.801393996699062</v>
      </c>
      <c r="K133" s="827">
        <f t="shared" si="106"/>
        <v>73.350420030478972</v>
      </c>
      <c r="L133" s="827">
        <f t="shared" si="106"/>
        <v>73.357045246841025</v>
      </c>
      <c r="M133" s="827">
        <f t="shared" si="106"/>
        <v>72.355664690326265</v>
      </c>
      <c r="N133" s="827">
        <f t="shared" si="106"/>
        <v>80.39175113948275</v>
      </c>
      <c r="O133" s="827">
        <f t="shared" si="106"/>
        <v>85.354641605509968</v>
      </c>
      <c r="P133" s="827">
        <f t="shared" si="106"/>
        <v>85.485689471694243</v>
      </c>
      <c r="Q133" s="827">
        <f t="shared" si="106"/>
        <v>90.939992553079904</v>
      </c>
      <c r="R133" s="827">
        <f t="shared" si="106"/>
        <v>92.915453579432949</v>
      </c>
      <c r="S133" s="827">
        <f t="shared" si="106"/>
        <v>93.57126286007626</v>
      </c>
      <c r="T133" s="827">
        <f t="shared" si="106"/>
        <v>96.364989748904534</v>
      </c>
      <c r="U133" s="827">
        <f t="shared" si="106"/>
        <v>100</v>
      </c>
      <c r="V133" s="827">
        <f t="shared" ref="D133:X145" si="108">IF(V15&lt;0.1,"n.a.",V75/V15*100)</f>
        <v>102.0934888956607</v>
      </c>
      <c r="W133" s="827">
        <f t="shared" si="108"/>
        <v>101.31586172911875</v>
      </c>
      <c r="X133" s="827">
        <f t="shared" si="108"/>
        <v>101.51733422546552</v>
      </c>
    </row>
    <row r="134" spans="1:24" x14ac:dyDescent="0.2">
      <c r="A134" s="792" t="s">
        <v>56</v>
      </c>
      <c r="B134" s="793" t="s">
        <v>1011</v>
      </c>
      <c r="C134" s="827">
        <f t="shared" si="107"/>
        <v>71.673734216204963</v>
      </c>
      <c r="D134" s="827">
        <f t="shared" si="108"/>
        <v>72.213310097464671</v>
      </c>
      <c r="E134" s="827">
        <f t="shared" si="108"/>
        <v>75.068628030982225</v>
      </c>
      <c r="F134" s="827">
        <f t="shared" si="108"/>
        <v>73.415738831105188</v>
      </c>
      <c r="G134" s="827">
        <f t="shared" si="108"/>
        <v>75.404606948430811</v>
      </c>
      <c r="H134" s="827">
        <f t="shared" si="108"/>
        <v>76.23451529221451</v>
      </c>
      <c r="I134" s="827">
        <f t="shared" si="108"/>
        <v>78.787265375276434</v>
      </c>
      <c r="J134" s="827">
        <f t="shared" si="108"/>
        <v>79.855502149350556</v>
      </c>
      <c r="K134" s="827">
        <f t="shared" si="108"/>
        <v>83.431318011017268</v>
      </c>
      <c r="L134" s="827">
        <f t="shared" si="108"/>
        <v>85.952667527888039</v>
      </c>
      <c r="M134" s="827">
        <f t="shared" si="108"/>
        <v>84.565447772339667</v>
      </c>
      <c r="N134" s="827">
        <f t="shared" si="108"/>
        <v>90.662311008373408</v>
      </c>
      <c r="O134" s="827">
        <f t="shared" si="108"/>
        <v>91.610429680544328</v>
      </c>
      <c r="P134" s="827">
        <f t="shared" si="108"/>
        <v>91.290500664210356</v>
      </c>
      <c r="Q134" s="827">
        <f t="shared" si="108"/>
        <v>95.355780638490558</v>
      </c>
      <c r="R134" s="827">
        <f t="shared" si="108"/>
        <v>97.413695983682246</v>
      </c>
      <c r="S134" s="827">
        <f t="shared" si="108"/>
        <v>98.043839664231569</v>
      </c>
      <c r="T134" s="827">
        <f t="shared" si="108"/>
        <v>98.055172597619716</v>
      </c>
      <c r="U134" s="827">
        <f t="shared" si="108"/>
        <v>100</v>
      </c>
      <c r="V134" s="827">
        <f t="shared" si="108"/>
        <v>100.55645148585958</v>
      </c>
      <c r="W134" s="827">
        <f t="shared" si="108"/>
        <v>103.84299195869073</v>
      </c>
      <c r="X134" s="827">
        <f t="shared" si="108"/>
        <v>106.27769093080015</v>
      </c>
    </row>
    <row r="135" spans="1:24" x14ac:dyDescent="0.2">
      <c r="A135" s="792" t="s">
        <v>58</v>
      </c>
      <c r="B135" s="793" t="s">
        <v>1012</v>
      </c>
      <c r="C135" s="827">
        <f t="shared" si="107"/>
        <v>69.83743044250609</v>
      </c>
      <c r="D135" s="827">
        <f t="shared" si="108"/>
        <v>70.006103606937259</v>
      </c>
      <c r="E135" s="827">
        <f t="shared" si="108"/>
        <v>72.534297421609679</v>
      </c>
      <c r="F135" s="827">
        <f t="shared" si="108"/>
        <v>73.203076759320041</v>
      </c>
      <c r="G135" s="827">
        <f t="shared" si="108"/>
        <v>73.396563767835318</v>
      </c>
      <c r="H135" s="827">
        <f t="shared" si="108"/>
        <v>73.701644523455585</v>
      </c>
      <c r="I135" s="827">
        <f t="shared" si="108"/>
        <v>74.115404745309419</v>
      </c>
      <c r="J135" s="827">
        <f t="shared" si="108"/>
        <v>76.38167801653114</v>
      </c>
      <c r="K135" s="827">
        <f t="shared" si="108"/>
        <v>80.455372005862287</v>
      </c>
      <c r="L135" s="827">
        <f t="shared" si="108"/>
        <v>82.862126057316956</v>
      </c>
      <c r="M135" s="827">
        <f t="shared" si="108"/>
        <v>83.601077573969533</v>
      </c>
      <c r="N135" s="827">
        <f t="shared" si="108"/>
        <v>89.904847669927221</v>
      </c>
      <c r="O135" s="827">
        <f t="shared" si="108"/>
        <v>90.77545493985221</v>
      </c>
      <c r="P135" s="827">
        <f t="shared" si="108"/>
        <v>89.922270418108198</v>
      </c>
      <c r="Q135" s="827">
        <f t="shared" si="108"/>
        <v>94.546872115940133</v>
      </c>
      <c r="R135" s="827">
        <f t="shared" si="108"/>
        <v>96.292165751096377</v>
      </c>
      <c r="S135" s="827">
        <f t="shared" si="108"/>
        <v>97.775219725623202</v>
      </c>
      <c r="T135" s="827">
        <f t="shared" si="108"/>
        <v>99.195318841790296</v>
      </c>
      <c r="U135" s="827">
        <f t="shared" si="108"/>
        <v>100</v>
      </c>
      <c r="V135" s="827">
        <f t="shared" si="108"/>
        <v>101.04951952281189</v>
      </c>
      <c r="W135" s="827">
        <f t="shared" si="108"/>
        <v>103.19603360449898</v>
      </c>
      <c r="X135" s="827">
        <f t="shared" si="108"/>
        <v>105.38865175171522</v>
      </c>
    </row>
    <row r="136" spans="1:24" x14ac:dyDescent="0.2">
      <c r="A136" s="792" t="s">
        <v>59</v>
      </c>
      <c r="B136" s="788" t="s">
        <v>55</v>
      </c>
      <c r="C136" s="827">
        <f t="shared" si="107"/>
        <v>70.578397281722104</v>
      </c>
      <c r="D136" s="827">
        <f t="shared" si="108"/>
        <v>71.7167016816325</v>
      </c>
      <c r="E136" s="827">
        <f t="shared" si="108"/>
        <v>73.081689119372044</v>
      </c>
      <c r="F136" s="827">
        <f t="shared" si="108"/>
        <v>75.268225979879162</v>
      </c>
      <c r="G136" s="827">
        <f t="shared" si="108"/>
        <v>80.935394166539538</v>
      </c>
      <c r="H136" s="827">
        <f t="shared" si="108"/>
        <v>90.642403963716447</v>
      </c>
      <c r="I136" s="827">
        <f t="shared" si="108"/>
        <v>93.755921883535223</v>
      </c>
      <c r="J136" s="827">
        <f t="shared" si="108"/>
        <v>94.983049811715347</v>
      </c>
      <c r="K136" s="827">
        <f t="shared" si="108"/>
        <v>105.0827165805875</v>
      </c>
      <c r="L136" s="827">
        <f t="shared" si="108"/>
        <v>103.9695551816435</v>
      </c>
      <c r="M136" s="827">
        <f t="shared" si="108"/>
        <v>103.75461841653879</v>
      </c>
      <c r="N136" s="827">
        <f t="shared" si="108"/>
        <v>106.06614907243397</v>
      </c>
      <c r="O136" s="827">
        <f t="shared" si="108"/>
        <v>105.82717744895322</v>
      </c>
      <c r="P136" s="827">
        <f t="shared" si="108"/>
        <v>103.18997933944712</v>
      </c>
      <c r="Q136" s="827">
        <f t="shared" si="108"/>
        <v>105.11007319506396</v>
      </c>
      <c r="R136" s="827">
        <f t="shared" si="108"/>
        <v>103.85624167408811</v>
      </c>
      <c r="S136" s="827">
        <f t="shared" si="108"/>
        <v>105.70524114299162</v>
      </c>
      <c r="T136" s="827">
        <f t="shared" si="108"/>
        <v>103.92800696532186</v>
      </c>
      <c r="U136" s="827">
        <f t="shared" si="108"/>
        <v>100</v>
      </c>
      <c r="V136" s="827">
        <f t="shared" si="108"/>
        <v>98.865232357129031</v>
      </c>
      <c r="W136" s="827">
        <f t="shared" si="108"/>
        <v>106.41677476612195</v>
      </c>
      <c r="X136" s="827">
        <f t="shared" si="108"/>
        <v>110.61332067162365</v>
      </c>
    </row>
    <row r="137" spans="1:24" x14ac:dyDescent="0.2">
      <c r="A137" s="792" t="s">
        <v>60</v>
      </c>
      <c r="B137" s="793" t="s">
        <v>57</v>
      </c>
      <c r="C137" s="827">
        <f t="shared" si="107"/>
        <v>65.416758728043746</v>
      </c>
      <c r="D137" s="827">
        <f t="shared" si="108"/>
        <v>76.215638188894346</v>
      </c>
      <c r="E137" s="827">
        <f t="shared" si="108"/>
        <v>83.009680472026048</v>
      </c>
      <c r="F137" s="827">
        <f t="shared" si="108"/>
        <v>89.909168026800216</v>
      </c>
      <c r="G137" s="827">
        <f t="shared" si="108"/>
        <v>88.833987477244719</v>
      </c>
      <c r="H137" s="827">
        <f t="shared" si="108"/>
        <v>86.465573856503752</v>
      </c>
      <c r="I137" s="827">
        <f t="shared" si="108"/>
        <v>93.463055931806892</v>
      </c>
      <c r="J137" s="827">
        <f t="shared" si="108"/>
        <v>99.364147987307717</v>
      </c>
      <c r="K137" s="827">
        <f t="shared" si="108"/>
        <v>92.548677222836233</v>
      </c>
      <c r="L137" s="827">
        <f t="shared" si="108"/>
        <v>89.426351042867765</v>
      </c>
      <c r="M137" s="827">
        <f t="shared" si="108"/>
        <v>88.33273502161974</v>
      </c>
      <c r="N137" s="827">
        <f t="shared" si="108"/>
        <v>89.043516023648081</v>
      </c>
      <c r="O137" s="827">
        <f t="shared" si="108"/>
        <v>90.97278692302811</v>
      </c>
      <c r="P137" s="827">
        <f t="shared" si="108"/>
        <v>91.528222446964449</v>
      </c>
      <c r="Q137" s="827">
        <f t="shared" si="108"/>
        <v>89.070855729589255</v>
      </c>
      <c r="R137" s="827">
        <f t="shared" si="108"/>
        <v>89.554539102836401</v>
      </c>
      <c r="S137" s="827">
        <f t="shared" si="108"/>
        <v>91.600845154387045</v>
      </c>
      <c r="T137" s="827">
        <f t="shared" si="108"/>
        <v>94.534945862930385</v>
      </c>
      <c r="U137" s="827">
        <f t="shared" si="108"/>
        <v>100</v>
      </c>
      <c r="V137" s="827">
        <f t="shared" si="108"/>
        <v>100.94716225586163</v>
      </c>
      <c r="W137" s="827">
        <f t="shared" si="108"/>
        <v>101.10090646323017</v>
      </c>
      <c r="X137" s="827">
        <f t="shared" si="108"/>
        <v>105.64326431052311</v>
      </c>
    </row>
    <row r="138" spans="1:24" x14ac:dyDescent="0.2">
      <c r="A138" s="792" t="s">
        <v>61</v>
      </c>
      <c r="B138" s="793" t="s">
        <v>1013</v>
      </c>
      <c r="C138" s="827">
        <f t="shared" si="107"/>
        <v>72.000499875517065</v>
      </c>
      <c r="D138" s="827">
        <f t="shared" si="108"/>
        <v>73.520827394639099</v>
      </c>
      <c r="E138" s="827">
        <f t="shared" si="108"/>
        <v>74.789080249660884</v>
      </c>
      <c r="F138" s="827">
        <f t="shared" si="108"/>
        <v>77.356859782858379</v>
      </c>
      <c r="G138" s="827">
        <f t="shared" si="108"/>
        <v>84.118809836760406</v>
      </c>
      <c r="H138" s="827">
        <f t="shared" si="108"/>
        <v>90.853100833474969</v>
      </c>
      <c r="I138" s="827">
        <f t="shared" si="108"/>
        <v>92.174440828711909</v>
      </c>
      <c r="J138" s="827">
        <f t="shared" si="108"/>
        <v>94.78152912730495</v>
      </c>
      <c r="K138" s="827">
        <f t="shared" si="108"/>
        <v>82.576704461991639</v>
      </c>
      <c r="L138" s="827">
        <f t="shared" si="108"/>
        <v>79.870733448701245</v>
      </c>
      <c r="M138" s="827">
        <f t="shared" si="108"/>
        <v>80.159718058893176</v>
      </c>
      <c r="N138" s="827">
        <f t="shared" si="108"/>
        <v>88.953372157603127</v>
      </c>
      <c r="O138" s="827">
        <f t="shared" si="108"/>
        <v>86.371989657897615</v>
      </c>
      <c r="P138" s="827">
        <f t="shared" si="108"/>
        <v>83.915644366671572</v>
      </c>
      <c r="Q138" s="827">
        <f t="shared" si="108"/>
        <v>84.27451602749862</v>
      </c>
      <c r="R138" s="827">
        <f t="shared" si="108"/>
        <v>81.331348034108558</v>
      </c>
      <c r="S138" s="827">
        <f t="shared" si="108"/>
        <v>85.764610923745749</v>
      </c>
      <c r="T138" s="827">
        <f t="shared" si="108"/>
        <v>92.616269785904564</v>
      </c>
      <c r="U138" s="827">
        <f t="shared" si="108"/>
        <v>100</v>
      </c>
      <c r="V138" s="827">
        <f t="shared" si="108"/>
        <v>105.36627591021566</v>
      </c>
      <c r="W138" s="827">
        <f t="shared" si="108"/>
        <v>104.80524471953767</v>
      </c>
      <c r="X138" s="827">
        <f t="shared" si="108"/>
        <v>101.79505070159655</v>
      </c>
    </row>
    <row r="139" spans="1:24" x14ac:dyDescent="0.2">
      <c r="A139" s="792" t="s">
        <v>968</v>
      </c>
      <c r="B139" s="793" t="s">
        <v>1014</v>
      </c>
      <c r="C139" s="827">
        <f t="shared" si="107"/>
        <v>69.837435278006438</v>
      </c>
      <c r="D139" s="827">
        <f t="shared" si="108"/>
        <v>70.006104952563604</v>
      </c>
      <c r="E139" s="827">
        <f t="shared" si="108"/>
        <v>72.534291840419655</v>
      </c>
      <c r="F139" s="827">
        <f t="shared" si="108"/>
        <v>73.203080267471819</v>
      </c>
      <c r="G139" s="827">
        <f t="shared" si="108"/>
        <v>73.396561266290846</v>
      </c>
      <c r="H139" s="827">
        <f t="shared" si="108"/>
        <v>73.701649564202654</v>
      </c>
      <c r="I139" s="827">
        <f t="shared" si="108"/>
        <v>74.115403443523718</v>
      </c>
      <c r="J139" s="827">
        <f t="shared" si="108"/>
        <v>76.381674916892052</v>
      </c>
      <c r="K139" s="827">
        <f t="shared" si="108"/>
        <v>80.455373589617068</v>
      </c>
      <c r="L139" s="827">
        <f t="shared" si="108"/>
        <v>82.862131512049459</v>
      </c>
      <c r="M139" s="827">
        <f t="shared" si="108"/>
        <v>83.601073163521406</v>
      </c>
      <c r="N139" s="827">
        <f t="shared" si="108"/>
        <v>89.904842254793834</v>
      </c>
      <c r="O139" s="827">
        <f t="shared" si="108"/>
        <v>90.77545930425326</v>
      </c>
      <c r="P139" s="827">
        <f t="shared" si="108"/>
        <v>89.922263586333557</v>
      </c>
      <c r="Q139" s="827">
        <f t="shared" si="108"/>
        <v>94.546878008038277</v>
      </c>
      <c r="R139" s="827">
        <f t="shared" si="108"/>
        <v>96.292164892731478</v>
      </c>
      <c r="S139" s="827">
        <f t="shared" si="108"/>
        <v>97.775221707317769</v>
      </c>
      <c r="T139" s="827">
        <f t="shared" si="108"/>
        <v>99.195320774782274</v>
      </c>
      <c r="U139" s="827">
        <f t="shared" si="108"/>
        <v>100</v>
      </c>
      <c r="V139" s="827">
        <f t="shared" si="108"/>
        <v>101.04952008016042</v>
      </c>
      <c r="W139" s="827">
        <f t="shared" si="108"/>
        <v>103.19603812781367</v>
      </c>
      <c r="X139" s="827">
        <f t="shared" si="108"/>
        <v>105.38864636099873</v>
      </c>
    </row>
    <row r="140" spans="1:24" x14ac:dyDescent="0.2">
      <c r="A140" s="792" t="s">
        <v>970</v>
      </c>
      <c r="B140" s="788" t="s">
        <v>971</v>
      </c>
      <c r="C140" s="827">
        <f t="shared" si="107"/>
        <v>42.463030867063424</v>
      </c>
      <c r="D140" s="827">
        <f t="shared" si="108"/>
        <v>40.851067814025527</v>
      </c>
      <c r="E140" s="827">
        <f t="shared" si="108"/>
        <v>44.561651083556768</v>
      </c>
      <c r="F140" s="827">
        <f t="shared" si="108"/>
        <v>47.588023766288281</v>
      </c>
      <c r="G140" s="827">
        <f t="shared" si="108"/>
        <v>51.787569523301066</v>
      </c>
      <c r="H140" s="827">
        <f t="shared" si="108"/>
        <v>56.045469113953629</v>
      </c>
      <c r="I140" s="827">
        <f t="shared" si="108"/>
        <v>58.992574208785939</v>
      </c>
      <c r="J140" s="827">
        <f t="shared" si="108"/>
        <v>58.476896545968252</v>
      </c>
      <c r="K140" s="827">
        <f t="shared" si="108"/>
        <v>64.751411931175198</v>
      </c>
      <c r="L140" s="827">
        <f t="shared" si="108"/>
        <v>74.205315006146236</v>
      </c>
      <c r="M140" s="827">
        <f t="shared" si="108"/>
        <v>72.504717208964863</v>
      </c>
      <c r="N140" s="827">
        <f t="shared" si="108"/>
        <v>68.82448288822755</v>
      </c>
      <c r="O140" s="827">
        <f t="shared" si="108"/>
        <v>62.893593844140085</v>
      </c>
      <c r="P140" s="827">
        <f t="shared" si="108"/>
        <v>77.623106690573607</v>
      </c>
      <c r="Q140" s="827">
        <f t="shared" si="108"/>
        <v>86.208293531301038</v>
      </c>
      <c r="R140" s="827">
        <f t="shared" si="108"/>
        <v>109.41367299323004</v>
      </c>
      <c r="S140" s="827">
        <f t="shared" si="108"/>
        <v>100.86313272979879</v>
      </c>
      <c r="T140" s="827">
        <f t="shared" si="108"/>
        <v>99.714459172678687</v>
      </c>
      <c r="U140" s="827">
        <f t="shared" si="108"/>
        <v>100</v>
      </c>
      <c r="V140" s="827">
        <f t="shared" si="108"/>
        <v>97.776393206735264</v>
      </c>
      <c r="W140" s="827">
        <f t="shared" si="108"/>
        <v>103.41761667084408</v>
      </c>
      <c r="X140" s="827">
        <f t="shared" si="108"/>
        <v>110.69999844234759</v>
      </c>
    </row>
    <row r="141" spans="1:24" x14ac:dyDescent="0.2">
      <c r="A141" s="795"/>
      <c r="B141" s="796" t="s">
        <v>544</v>
      </c>
      <c r="C141" s="827" t="str">
        <f t="shared" si="107"/>
        <v>n.a.</v>
      </c>
      <c r="D141" s="827" t="str">
        <f t="shared" si="108"/>
        <v>n.a.</v>
      </c>
      <c r="E141" s="827" t="str">
        <f t="shared" si="108"/>
        <v>n.a.</v>
      </c>
      <c r="F141" s="827" t="str">
        <f t="shared" si="108"/>
        <v>n.a.</v>
      </c>
      <c r="G141" s="827" t="str">
        <f t="shared" si="108"/>
        <v>n.a.</v>
      </c>
      <c r="H141" s="827" t="str">
        <f t="shared" si="108"/>
        <v>n.a.</v>
      </c>
      <c r="I141" s="827" t="str">
        <f t="shared" si="108"/>
        <v>n.a.</v>
      </c>
      <c r="J141" s="827" t="str">
        <f t="shared" si="108"/>
        <v>n.a.</v>
      </c>
      <c r="K141" s="827" t="str">
        <f t="shared" si="108"/>
        <v>n.a.</v>
      </c>
      <c r="L141" s="827" t="str">
        <f t="shared" si="108"/>
        <v>n.a.</v>
      </c>
      <c r="M141" s="827" t="str">
        <f t="shared" si="108"/>
        <v>n.a.</v>
      </c>
      <c r="N141" s="827" t="str">
        <f t="shared" si="108"/>
        <v>n.a.</v>
      </c>
      <c r="O141" s="827" t="str">
        <f t="shared" si="108"/>
        <v>n.a.</v>
      </c>
      <c r="P141" s="827" t="str">
        <f t="shared" si="108"/>
        <v>n.a.</v>
      </c>
      <c r="Q141" s="827" t="str">
        <f t="shared" si="108"/>
        <v>n.a.</v>
      </c>
      <c r="R141" s="827" t="str">
        <f t="shared" si="108"/>
        <v>n.a.</v>
      </c>
      <c r="S141" s="827" t="str">
        <f t="shared" si="108"/>
        <v>n.a.</v>
      </c>
      <c r="T141" s="827" t="str">
        <f t="shared" si="108"/>
        <v>n.a.</v>
      </c>
      <c r="U141" s="827" t="str">
        <f t="shared" si="108"/>
        <v>n.a.</v>
      </c>
      <c r="V141" s="827" t="str">
        <f t="shared" si="108"/>
        <v>n.a.</v>
      </c>
      <c r="W141" s="827" t="str">
        <f t="shared" si="108"/>
        <v>n.a.</v>
      </c>
      <c r="X141" s="827" t="str">
        <f t="shared" si="108"/>
        <v>n.a.</v>
      </c>
    </row>
    <row r="142" spans="1:24" x14ac:dyDescent="0.2">
      <c r="A142" s="814"/>
      <c r="B142" s="798" t="s">
        <v>545</v>
      </c>
      <c r="C142" s="828">
        <f t="shared" si="107"/>
        <v>69.086853314345831</v>
      </c>
      <c r="D142" s="828">
        <f t="shared" si="108"/>
        <v>71.676054343316736</v>
      </c>
      <c r="E142" s="828">
        <f t="shared" si="108"/>
        <v>73.605934335941541</v>
      </c>
      <c r="F142" s="828">
        <f t="shared" si="108"/>
        <v>74.820316767630629</v>
      </c>
      <c r="G142" s="828">
        <f t="shared" si="108"/>
        <v>72.291209422912374</v>
      </c>
      <c r="H142" s="828">
        <f t="shared" si="108"/>
        <v>78.111311426921503</v>
      </c>
      <c r="I142" s="828">
        <f t="shared" si="108"/>
        <v>77.816948740703495</v>
      </c>
      <c r="J142" s="828">
        <f t="shared" si="108"/>
        <v>76.775014573284395</v>
      </c>
      <c r="K142" s="828">
        <f t="shared" si="108"/>
        <v>79.590131831798189</v>
      </c>
      <c r="L142" s="828">
        <f t="shared" si="108"/>
        <v>81.609310596263711</v>
      </c>
      <c r="M142" s="828">
        <f t="shared" si="108"/>
        <v>84.550176689326975</v>
      </c>
      <c r="N142" s="828">
        <f t="shared" si="108"/>
        <v>92.121044056645644</v>
      </c>
      <c r="O142" s="828">
        <f t="shared" si="108"/>
        <v>89.250856119429187</v>
      </c>
      <c r="P142" s="828">
        <f t="shared" si="108"/>
        <v>87.327567509594743</v>
      </c>
      <c r="Q142" s="828">
        <f t="shared" si="108"/>
        <v>94.92065454768003</v>
      </c>
      <c r="R142" s="828">
        <f t="shared" si="108"/>
        <v>102.91570509042849</v>
      </c>
      <c r="S142" s="828">
        <f t="shared" si="108"/>
        <v>101.00385531993811</v>
      </c>
      <c r="T142" s="828">
        <f t="shared" si="108"/>
        <v>99.976169978329295</v>
      </c>
      <c r="U142" s="828">
        <f t="shared" si="108"/>
        <v>100</v>
      </c>
      <c r="V142" s="828">
        <f t="shared" si="108"/>
        <v>108.39695656159559</v>
      </c>
      <c r="W142" s="828">
        <f t="shared" si="108"/>
        <v>110.45888426326806</v>
      </c>
      <c r="X142" s="828">
        <f t="shared" si="108"/>
        <v>110.15463418428166</v>
      </c>
    </row>
    <row r="143" spans="1:24" x14ac:dyDescent="0.2">
      <c r="A143" s="795"/>
      <c r="B143" s="796" t="s">
        <v>546</v>
      </c>
      <c r="C143" s="827">
        <f t="shared" si="107"/>
        <v>70.353231806049195</v>
      </c>
      <c r="D143" s="827">
        <f t="shared" si="108"/>
        <v>68.150550748948305</v>
      </c>
      <c r="E143" s="827">
        <f t="shared" si="108"/>
        <v>70.429560300314449</v>
      </c>
      <c r="F143" s="827">
        <f t="shared" si="108"/>
        <v>74.196283631032074</v>
      </c>
      <c r="G143" s="827">
        <f t="shared" si="108"/>
        <v>77.092914355823481</v>
      </c>
      <c r="H143" s="827">
        <f t="shared" si="108"/>
        <v>74.106961528519662</v>
      </c>
      <c r="I143" s="827">
        <f t="shared" si="108"/>
        <v>74.071541239288379</v>
      </c>
      <c r="J143" s="827">
        <f t="shared" si="108"/>
        <v>76.885988941532531</v>
      </c>
      <c r="K143" s="827">
        <f t="shared" si="108"/>
        <v>80.517148564370075</v>
      </c>
      <c r="L143" s="827">
        <f t="shared" si="108"/>
        <v>86.904469954154848</v>
      </c>
      <c r="M143" s="827">
        <f t="shared" si="108"/>
        <v>91.976643559868336</v>
      </c>
      <c r="N143" s="827">
        <f t="shared" si="108"/>
        <v>96.791063790094185</v>
      </c>
      <c r="O143" s="827">
        <f t="shared" si="108"/>
        <v>97.969060943851588</v>
      </c>
      <c r="P143" s="827">
        <f t="shared" si="108"/>
        <v>100.68611963992929</v>
      </c>
      <c r="Q143" s="827">
        <f t="shared" si="108"/>
        <v>99.614228152874972</v>
      </c>
      <c r="R143" s="827">
        <f t="shared" si="108"/>
        <v>109.49520775612092</v>
      </c>
      <c r="S143" s="827">
        <f t="shared" si="108"/>
        <v>108.38071793149282</v>
      </c>
      <c r="T143" s="827">
        <f t="shared" si="108"/>
        <v>106.00044737398819</v>
      </c>
      <c r="U143" s="827">
        <f t="shared" si="108"/>
        <v>100</v>
      </c>
      <c r="V143" s="827">
        <f t="shared" si="108"/>
        <v>102.63803336888797</v>
      </c>
      <c r="W143" s="827">
        <f t="shared" si="108"/>
        <v>102.39046901446736</v>
      </c>
      <c r="X143" s="827">
        <f t="shared" si="108"/>
        <v>111.54900449086993</v>
      </c>
    </row>
    <row r="144" spans="1:24" x14ac:dyDescent="0.2">
      <c r="A144" s="795"/>
      <c r="B144" s="796" t="s">
        <v>547</v>
      </c>
      <c r="C144" s="827" t="str">
        <f t="shared" si="107"/>
        <v>n.a.</v>
      </c>
      <c r="D144" s="827" t="str">
        <f t="shared" si="108"/>
        <v>n.a.</v>
      </c>
      <c r="E144" s="827" t="str">
        <f t="shared" si="108"/>
        <v>n.a.</v>
      </c>
      <c r="F144" s="827" t="str">
        <f t="shared" si="108"/>
        <v>n.a.</v>
      </c>
      <c r="G144" s="827" t="str">
        <f t="shared" si="108"/>
        <v>n.a.</v>
      </c>
      <c r="H144" s="827" t="str">
        <f t="shared" si="108"/>
        <v>n.a.</v>
      </c>
      <c r="I144" s="827" t="str">
        <f t="shared" si="108"/>
        <v>n.a.</v>
      </c>
      <c r="J144" s="827" t="str">
        <f t="shared" si="108"/>
        <v>n.a.</v>
      </c>
      <c r="K144" s="827" t="str">
        <f t="shared" si="108"/>
        <v>n.a.</v>
      </c>
      <c r="L144" s="827" t="str">
        <f t="shared" si="108"/>
        <v>n.a.</v>
      </c>
      <c r="M144" s="827" t="str">
        <f t="shared" si="108"/>
        <v>n.a.</v>
      </c>
      <c r="N144" s="827" t="str">
        <f t="shared" si="108"/>
        <v>n.a.</v>
      </c>
      <c r="O144" s="827" t="str">
        <f t="shared" si="108"/>
        <v>n.a.</v>
      </c>
      <c r="P144" s="827" t="str">
        <f t="shared" si="108"/>
        <v>n.a.</v>
      </c>
      <c r="Q144" s="827" t="str">
        <f t="shared" si="108"/>
        <v>n.a.</v>
      </c>
      <c r="R144" s="827" t="str">
        <f t="shared" si="108"/>
        <v>n.a.</v>
      </c>
      <c r="S144" s="827" t="str">
        <f t="shared" si="108"/>
        <v>n.a.</v>
      </c>
      <c r="T144" s="827" t="str">
        <f t="shared" si="108"/>
        <v>n.a.</v>
      </c>
      <c r="U144" s="827" t="str">
        <f t="shared" si="108"/>
        <v>n.a.</v>
      </c>
      <c r="V144" s="827" t="str">
        <f t="shared" si="108"/>
        <v>n.a.</v>
      </c>
      <c r="W144" s="827" t="str">
        <f t="shared" si="108"/>
        <v>n.a.</v>
      </c>
      <c r="X144" s="827" t="str">
        <f t="shared" si="108"/>
        <v>n.a.</v>
      </c>
    </row>
    <row r="145" spans="1:39" s="803" customFormat="1" ht="20.100000000000001" customHeight="1" x14ac:dyDescent="0.2">
      <c r="A145" s="800"/>
      <c r="B145" s="801" t="s">
        <v>548</v>
      </c>
      <c r="C145" s="829">
        <f t="shared" si="107"/>
        <v>71.339507331540929</v>
      </c>
      <c r="D145" s="829">
        <f t="shared" si="108"/>
        <v>72.95145425662939</v>
      </c>
      <c r="E145" s="829">
        <f t="shared" si="108"/>
        <v>75.22556414756707</v>
      </c>
      <c r="F145" s="829">
        <f t="shared" si="108"/>
        <v>74.88352034533095</v>
      </c>
      <c r="G145" s="829">
        <f t="shared" si="108"/>
        <v>74.642147525640567</v>
      </c>
      <c r="H145" s="829">
        <f t="shared" si="108"/>
        <v>77.172067907097059</v>
      </c>
      <c r="I145" s="829">
        <f t="shared" si="108"/>
        <v>78.237249933858394</v>
      </c>
      <c r="J145" s="829">
        <f t="shared" si="108"/>
        <v>78.921787714525109</v>
      </c>
      <c r="K145" s="829">
        <f t="shared" si="108"/>
        <v>81.839004849785809</v>
      </c>
      <c r="L145" s="829">
        <f t="shared" si="108"/>
        <v>83.330261041654595</v>
      </c>
      <c r="M145" s="829">
        <f t="shared" si="108"/>
        <v>85.772813501862814</v>
      </c>
      <c r="N145" s="829">
        <f t="shared" si="108"/>
        <v>91.536966826027822</v>
      </c>
      <c r="O145" s="829">
        <f t="shared" si="108"/>
        <v>89.430889265137765</v>
      </c>
      <c r="P145" s="829">
        <f t="shared" si="108"/>
        <v>88.842034620682313</v>
      </c>
      <c r="Q145" s="829">
        <f t="shared" si="108"/>
        <v>96.235608809449985</v>
      </c>
      <c r="R145" s="829">
        <f t="shared" si="108"/>
        <v>103.4024432372514</v>
      </c>
      <c r="S145" s="829">
        <f t="shared" si="108"/>
        <v>102.33062297710063</v>
      </c>
      <c r="T145" s="829">
        <f t="shared" si="108"/>
        <v>101.64075461545161</v>
      </c>
      <c r="U145" s="829">
        <f t="shared" si="108"/>
        <v>100</v>
      </c>
      <c r="V145" s="829">
        <f t="shared" si="108"/>
        <v>107.24373309042647</v>
      </c>
      <c r="W145" s="829">
        <f t="shared" si="108"/>
        <v>109.39522461102058</v>
      </c>
      <c r="X145" s="829">
        <f t="shared" si="108"/>
        <v>109.73268945075132</v>
      </c>
    </row>
    <row r="146" spans="1:39" s="834" customFormat="1" ht="19.5" customHeight="1" x14ac:dyDescent="0.2">
      <c r="A146" s="859" t="s">
        <v>579</v>
      </c>
      <c r="B146" s="858"/>
      <c r="C146" s="862">
        <f>IF(C29&lt;1,"n.a.",C88/C29*100)</f>
        <v>71.339507331540929</v>
      </c>
      <c r="D146" s="862">
        <f t="shared" ref="D146:X146" si="109">IF(D29&lt;1,"n.a.",D88/D29*100)</f>
        <v>72.95145425662939</v>
      </c>
      <c r="E146" s="862">
        <f t="shared" si="109"/>
        <v>75.22556414756707</v>
      </c>
      <c r="F146" s="862">
        <f t="shared" si="109"/>
        <v>74.88352034533095</v>
      </c>
      <c r="G146" s="862">
        <f t="shared" si="109"/>
        <v>74.642147525640567</v>
      </c>
      <c r="H146" s="862">
        <f t="shared" si="109"/>
        <v>77.172067907097059</v>
      </c>
      <c r="I146" s="862">
        <f t="shared" si="109"/>
        <v>78.237249933858394</v>
      </c>
      <c r="J146" s="862">
        <f t="shared" si="109"/>
        <v>78.921787714525109</v>
      </c>
      <c r="K146" s="862">
        <f t="shared" si="109"/>
        <v>81.839004849785809</v>
      </c>
      <c r="L146" s="862">
        <f t="shared" si="109"/>
        <v>83.330261041654595</v>
      </c>
      <c r="M146" s="862">
        <f t="shared" si="109"/>
        <v>85.772813501862814</v>
      </c>
      <c r="N146" s="862">
        <f t="shared" si="109"/>
        <v>91.536966826027822</v>
      </c>
      <c r="O146" s="862">
        <f t="shared" si="109"/>
        <v>89.134421904718721</v>
      </c>
      <c r="P146" s="862">
        <f t="shared" si="109"/>
        <v>88.076036513376934</v>
      </c>
      <c r="Q146" s="862">
        <f t="shared" si="109"/>
        <v>92.919068736237747</v>
      </c>
      <c r="R146" s="862">
        <f t="shared" si="109"/>
        <v>97.64789238348456</v>
      </c>
      <c r="S146" s="862">
        <f t="shared" si="109"/>
        <v>98.348092474792409</v>
      </c>
      <c r="T146" s="862">
        <f t="shared" si="109"/>
        <v>101.05525631918435</v>
      </c>
      <c r="U146" s="862">
        <f t="shared" si="109"/>
        <v>100</v>
      </c>
      <c r="V146" s="862">
        <f t="shared" si="109"/>
        <v>105.13011109444197</v>
      </c>
      <c r="W146" s="862">
        <f t="shared" si="109"/>
        <v>104.49213385500042</v>
      </c>
      <c r="X146" s="862">
        <f t="shared" si="109"/>
        <v>105.82689327654786</v>
      </c>
    </row>
    <row r="147" spans="1:39" s="787" customFormat="1" ht="20.100000000000001" customHeight="1" x14ac:dyDescent="0.2">
      <c r="A147" s="808" t="s">
        <v>1015</v>
      </c>
      <c r="B147" s="809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22"/>
      <c r="Z147" s="822"/>
      <c r="AA147" s="822"/>
      <c r="AB147" s="822"/>
      <c r="AC147" s="822"/>
      <c r="AD147" s="822"/>
      <c r="AE147" s="822"/>
      <c r="AF147" s="822"/>
      <c r="AG147" s="822"/>
      <c r="AH147" s="822"/>
      <c r="AI147" s="822"/>
      <c r="AJ147" s="822"/>
      <c r="AK147" s="822"/>
      <c r="AL147" s="822"/>
      <c r="AM147" s="822"/>
    </row>
    <row r="148" spans="1:39" s="787" customFormat="1" ht="25.15" customHeight="1" x14ac:dyDescent="0.2">
      <c r="A148" s="786" t="str">
        <f>Index!B16</f>
        <v>Table 3g    RMI GDP implicit price deflators by industry, contribution to change, FY2004-FY2018</v>
      </c>
      <c r="AF148" s="788"/>
      <c r="AG148" s="788"/>
    </row>
    <row r="149" spans="1:39" ht="20.100000000000001" customHeight="1" x14ac:dyDescent="0.2">
      <c r="A149" s="812"/>
      <c r="B149" s="790"/>
      <c r="C149" s="791" t="str">
        <f t="shared" ref="C149:E149" si="110">C2</f>
        <v>FY1997</v>
      </c>
      <c r="D149" s="791" t="str">
        <f t="shared" si="110"/>
        <v>FY1998</v>
      </c>
      <c r="E149" s="791" t="str">
        <f t="shared" si="110"/>
        <v>FY1999</v>
      </c>
      <c r="F149" s="791" t="str">
        <f t="shared" ref="F149:X149" si="111">F2</f>
        <v>FY2000</v>
      </c>
      <c r="G149" s="791" t="str">
        <f t="shared" si="111"/>
        <v>FY2001</v>
      </c>
      <c r="H149" s="791" t="str">
        <f t="shared" si="111"/>
        <v>FY2002</v>
      </c>
      <c r="I149" s="791" t="str">
        <f t="shared" si="111"/>
        <v>FY2003</v>
      </c>
      <c r="J149" s="791" t="str">
        <f t="shared" si="111"/>
        <v>FY2004</v>
      </c>
      <c r="K149" s="791" t="str">
        <f t="shared" si="111"/>
        <v>FY2005</v>
      </c>
      <c r="L149" s="791" t="str">
        <f t="shared" si="111"/>
        <v>FY2006</v>
      </c>
      <c r="M149" s="791" t="str">
        <f t="shared" si="111"/>
        <v>FY2007</v>
      </c>
      <c r="N149" s="791" t="str">
        <f t="shared" si="111"/>
        <v>FY2008</v>
      </c>
      <c r="O149" s="791" t="str">
        <f t="shared" si="111"/>
        <v>FY2009</v>
      </c>
      <c r="P149" s="791" t="str">
        <f t="shared" si="111"/>
        <v>FY2010</v>
      </c>
      <c r="Q149" s="791" t="str">
        <f t="shared" si="111"/>
        <v>FY2011</v>
      </c>
      <c r="R149" s="791" t="str">
        <f t="shared" si="111"/>
        <v>FY2012</v>
      </c>
      <c r="S149" s="791" t="str">
        <f t="shared" si="111"/>
        <v>FY2013</v>
      </c>
      <c r="T149" s="791" t="str">
        <f t="shared" si="111"/>
        <v>FY2014</v>
      </c>
      <c r="U149" s="791" t="str">
        <f t="shared" si="111"/>
        <v>FY2015</v>
      </c>
      <c r="V149" s="791" t="str">
        <f t="shared" si="111"/>
        <v>FY2016</v>
      </c>
      <c r="W149" s="791" t="str">
        <f t="shared" si="111"/>
        <v>FY2017</v>
      </c>
      <c r="X149" s="791" t="str">
        <f t="shared" si="111"/>
        <v>FY2018</v>
      </c>
      <c r="Y149" s="787"/>
      <c r="Z149" s="787"/>
      <c r="AA149" s="830"/>
      <c r="AB149" s="830"/>
      <c r="AC149" s="830"/>
      <c r="AD149" s="830"/>
      <c r="AE149" s="830"/>
    </row>
    <row r="150" spans="1:39" x14ac:dyDescent="0.2">
      <c r="A150" s="792" t="s">
        <v>1002</v>
      </c>
      <c r="B150" s="793" t="s">
        <v>1003</v>
      </c>
      <c r="C150" s="831"/>
      <c r="D150" s="831">
        <f t="shared" ref="D150:W150" si="112">(D3/D$27*D121-C3/C$27*C121)/C$145</f>
        <v>-1.1315525533787099E-2</v>
      </c>
      <c r="E150" s="831">
        <f t="shared" si="112"/>
        <v>3.2505629344859637E-3</v>
      </c>
      <c r="F150" s="831">
        <f t="shared" si="112"/>
        <v>-1.3251958604373389E-3</v>
      </c>
      <c r="G150" s="831">
        <f t="shared" si="112"/>
        <v>-2.556019934591917E-3</v>
      </c>
      <c r="H150" s="831">
        <f t="shared" si="112"/>
        <v>-5.1664454907099037E-3</v>
      </c>
      <c r="I150" s="831">
        <f t="shared" si="112"/>
        <v>3.2550209790978509E-3</v>
      </c>
      <c r="J150" s="831">
        <f t="shared" si="112"/>
        <v>1.9347590992061694E-3</v>
      </c>
      <c r="K150" s="831">
        <f t="shared" si="112"/>
        <v>-3.6753921150631659E-4</v>
      </c>
      <c r="L150" s="831">
        <f t="shared" si="112"/>
        <v>-6.2117425592908763E-5</v>
      </c>
      <c r="M150" s="831">
        <f t="shared" si="112"/>
        <v>4.419216324632283E-3</v>
      </c>
      <c r="N150" s="831">
        <f t="shared" si="112"/>
        <v>1.4203408431138745E-2</v>
      </c>
      <c r="O150" s="831">
        <f t="shared" si="112"/>
        <v>-3.8937047732469664E-4</v>
      </c>
      <c r="P150" s="831">
        <f t="shared" si="112"/>
        <v>-8.1758997641083065E-3</v>
      </c>
      <c r="Q150" s="831">
        <f t="shared" si="112"/>
        <v>2.1285362295470769E-4</v>
      </c>
      <c r="R150" s="831">
        <f t="shared" si="112"/>
        <v>1.108693551650005E-2</v>
      </c>
      <c r="S150" s="831">
        <f t="shared" si="112"/>
        <v>6.3357051412812925E-4</v>
      </c>
      <c r="T150" s="831">
        <f t="shared" si="112"/>
        <v>-5.4888698358731324E-3</v>
      </c>
      <c r="U150" s="831">
        <f t="shared" si="112"/>
        <v>1.8596074859443114E-3</v>
      </c>
      <c r="V150" s="831">
        <f t="shared" si="112"/>
        <v>3.5389024647349519E-3</v>
      </c>
      <c r="W150" s="831">
        <f t="shared" si="112"/>
        <v>-3.160816212767916E-3</v>
      </c>
      <c r="X150" s="831">
        <f>(X3/X$27*X121-W3/W$27*W121)/W$145</f>
        <v>9.924236807872383E-3</v>
      </c>
      <c r="Y150" s="787"/>
      <c r="Z150" s="787"/>
      <c r="AA150" s="831"/>
      <c r="AB150" s="831"/>
      <c r="AC150" s="831"/>
      <c r="AD150" s="831"/>
      <c r="AE150" s="831"/>
    </row>
    <row r="151" spans="1:39" x14ac:dyDescent="0.2">
      <c r="A151" s="792" t="s">
        <v>1004</v>
      </c>
      <c r="B151" s="793" t="s">
        <v>957</v>
      </c>
      <c r="C151" s="831"/>
      <c r="D151" s="831">
        <f t="shared" ref="D151:W151" si="113">(D4/D$27*D122-C4/C$27*C122)/C$145</f>
        <v>2.2348653168346561E-3</v>
      </c>
      <c r="E151" s="831">
        <f t="shared" si="113"/>
        <v>3.3430810256828E-3</v>
      </c>
      <c r="F151" s="831">
        <f t="shared" si="113"/>
        <v>2.1473451252590364E-3</v>
      </c>
      <c r="G151" s="831">
        <f t="shared" si="113"/>
        <v>-3.9282361775870673E-3</v>
      </c>
      <c r="H151" s="831">
        <f t="shared" si="113"/>
        <v>-1.9320716476571393E-3</v>
      </c>
      <c r="I151" s="831">
        <f t="shared" si="113"/>
        <v>1.6209097416624344E-3</v>
      </c>
      <c r="J151" s="831">
        <f t="shared" si="113"/>
        <v>1.8498899042728141E-3</v>
      </c>
      <c r="K151" s="831">
        <f t="shared" si="113"/>
        <v>4.705106053315415E-4</v>
      </c>
      <c r="L151" s="831">
        <f t="shared" si="113"/>
        <v>1.6566637208932501E-3</v>
      </c>
      <c r="M151" s="831">
        <f t="shared" si="113"/>
        <v>-5.6396576029593972E-5</v>
      </c>
      <c r="N151" s="831">
        <f t="shared" si="113"/>
        <v>3.9551326706182945E-3</v>
      </c>
      <c r="O151" s="831">
        <f t="shared" si="113"/>
        <v>9.247322346176437E-3</v>
      </c>
      <c r="P151" s="831">
        <f t="shared" si="113"/>
        <v>1.5675152163084793E-2</v>
      </c>
      <c r="Q151" s="831">
        <f t="shared" si="113"/>
        <v>4.0131757203027425E-2</v>
      </c>
      <c r="R151" s="831">
        <f t="shared" si="113"/>
        <v>3.8742490202501943E-2</v>
      </c>
      <c r="S151" s="831">
        <f t="shared" si="113"/>
        <v>-2.05451509799312E-2</v>
      </c>
      <c r="T151" s="831">
        <f t="shared" si="113"/>
        <v>-3.1138121888546536E-2</v>
      </c>
      <c r="U151" s="831">
        <f t="shared" si="113"/>
        <v>-8.0150559252402365E-4</v>
      </c>
      <c r="V151" s="831">
        <f t="shared" si="113"/>
        <v>1.2707447877777582E-2</v>
      </c>
      <c r="W151" s="831">
        <f t="shared" si="113"/>
        <v>3.0307733360609924E-2</v>
      </c>
      <c r="X151" s="831">
        <f>(X4/X$27*X122-W4/W$27*W122)/W$145</f>
        <v>-7.2502463849361924E-3</v>
      </c>
      <c r="Y151" s="787"/>
      <c r="Z151" s="787"/>
      <c r="AA151" s="831"/>
      <c r="AB151" s="831"/>
      <c r="AC151" s="831"/>
      <c r="AD151" s="831"/>
      <c r="AE151" s="831"/>
    </row>
    <row r="152" spans="1:39" x14ac:dyDescent="0.2">
      <c r="A152" s="792" t="s">
        <v>41</v>
      </c>
      <c r="B152" s="793" t="s">
        <v>958</v>
      </c>
      <c r="C152" s="831"/>
      <c r="D152" s="831"/>
      <c r="E152" s="831"/>
      <c r="F152" s="831"/>
      <c r="G152" s="831"/>
      <c r="H152" s="831"/>
      <c r="I152" s="831"/>
      <c r="J152" s="831"/>
      <c r="K152" s="831"/>
      <c r="L152" s="831"/>
      <c r="M152" s="831"/>
      <c r="N152" s="831"/>
      <c r="O152" s="831"/>
      <c r="P152" s="831"/>
      <c r="Q152" s="831"/>
      <c r="R152" s="831"/>
      <c r="S152" s="831"/>
      <c r="T152" s="831"/>
      <c r="U152" s="831"/>
      <c r="V152" s="831"/>
      <c r="W152" s="831"/>
      <c r="X152" s="831"/>
      <c r="Y152" s="787"/>
      <c r="Z152" s="787"/>
      <c r="AA152" s="831"/>
      <c r="AB152" s="831"/>
      <c r="AC152" s="831"/>
      <c r="AD152" s="831"/>
      <c r="AE152" s="831"/>
    </row>
    <row r="153" spans="1:39" x14ac:dyDescent="0.2">
      <c r="A153" s="792" t="s">
        <v>42</v>
      </c>
      <c r="B153" s="793" t="s">
        <v>44</v>
      </c>
      <c r="C153" s="831"/>
      <c r="D153" s="831">
        <f t="shared" ref="D153:W153" si="114">(D6/D$27*D124-C6/C$27*C124)/C$145</f>
        <v>6.266836240364255E-3</v>
      </c>
      <c r="E153" s="831">
        <f t="shared" si="114"/>
        <v>-1.4479276746341629E-3</v>
      </c>
      <c r="F153" s="831">
        <f t="shared" si="114"/>
        <v>4.6678262481513111E-3</v>
      </c>
      <c r="G153" s="831">
        <f t="shared" si="114"/>
        <v>7.4572571824823479E-3</v>
      </c>
      <c r="H153" s="831">
        <f t="shared" si="114"/>
        <v>3.5022473709793666E-3</v>
      </c>
      <c r="I153" s="831">
        <f t="shared" si="114"/>
        <v>5.1795327257996258E-3</v>
      </c>
      <c r="J153" s="831">
        <f t="shared" si="114"/>
        <v>1.0310497869167956E-2</v>
      </c>
      <c r="K153" s="831"/>
      <c r="L153" s="831"/>
      <c r="M153" s="831">
        <f t="shared" si="114"/>
        <v>7.3479393208273772E-3</v>
      </c>
      <c r="N153" s="831">
        <f t="shared" si="114"/>
        <v>3.3686306265002385E-3</v>
      </c>
      <c r="O153" s="831">
        <f t="shared" si="114"/>
        <v>-1.5579073774209955E-2</v>
      </c>
      <c r="P153" s="831">
        <f t="shared" si="114"/>
        <v>1.7278843009119971E-2</v>
      </c>
      <c r="Q153" s="831">
        <f t="shared" si="114"/>
        <v>1.2620574771371081E-2</v>
      </c>
      <c r="R153" s="831">
        <f t="shared" si="114"/>
        <v>-3.1105006042463058E-3</v>
      </c>
      <c r="S153" s="831">
        <f t="shared" si="114"/>
        <v>2.1585182525005035E-3</v>
      </c>
      <c r="T153" s="831">
        <f t="shared" si="114"/>
        <v>1.4422456379109924E-2</v>
      </c>
      <c r="U153" s="831">
        <f t="shared" si="114"/>
        <v>-1.8812271635021974E-2</v>
      </c>
      <c r="V153" s="831">
        <f t="shared" si="114"/>
        <v>1.5579534772106584E-2</v>
      </c>
      <c r="W153" s="831">
        <f t="shared" si="114"/>
        <v>-8.9989806500699928E-3</v>
      </c>
      <c r="X153" s="831">
        <f t="shared" ref="X153:X169" si="115">(X6/X$27*X124-W6/W$27*W124)/W$145</f>
        <v>-4.3245957157139178E-4</v>
      </c>
      <c r="Y153" s="787"/>
      <c r="Z153" s="787"/>
      <c r="AA153" s="831"/>
      <c r="AB153" s="831"/>
      <c r="AC153" s="831"/>
      <c r="AD153" s="831"/>
      <c r="AE153" s="831"/>
    </row>
    <row r="154" spans="1:39" x14ac:dyDescent="0.2">
      <c r="A154" s="792" t="s">
        <v>43</v>
      </c>
      <c r="B154" s="788" t="s">
        <v>1005</v>
      </c>
      <c r="C154" s="831"/>
      <c r="D154" s="831">
        <f t="shared" ref="D154:W154" si="116">(D7/D$27*D125-C7/C$27*C125)/C$145</f>
        <v>8.2361117276500053E-3</v>
      </c>
      <c r="E154" s="831">
        <f t="shared" si="116"/>
        <v>6.8677447854428881E-3</v>
      </c>
      <c r="F154" s="831">
        <f t="shared" si="116"/>
        <v>6.3989561083431911E-3</v>
      </c>
      <c r="G154" s="831">
        <f t="shared" si="116"/>
        <v>-2.9766655187413681E-2</v>
      </c>
      <c r="H154" s="831">
        <f t="shared" si="116"/>
        <v>3.1115022698187732E-2</v>
      </c>
      <c r="I154" s="831">
        <f t="shared" si="116"/>
        <v>-1.6870217669065758E-2</v>
      </c>
      <c r="J154" s="831">
        <f t="shared" si="116"/>
        <v>-1.4565857559472166E-2</v>
      </c>
      <c r="K154" s="831">
        <f t="shared" si="116"/>
        <v>-1.5516236343959958E-3</v>
      </c>
      <c r="L154" s="831">
        <f t="shared" si="116"/>
        <v>2.5098095922124987E-3</v>
      </c>
      <c r="M154" s="831">
        <f t="shared" si="116"/>
        <v>1.707936281758151E-2</v>
      </c>
      <c r="N154" s="831">
        <f t="shared" si="116"/>
        <v>-2.953092607442752E-3</v>
      </c>
      <c r="O154" s="831">
        <f t="shared" si="116"/>
        <v>1.7149649149599152E-2</v>
      </c>
      <c r="P154" s="831">
        <f t="shared" si="116"/>
        <v>-8.9376746864195077E-3</v>
      </c>
      <c r="Q154" s="831">
        <f t="shared" si="116"/>
        <v>4.7925942800745754E-3</v>
      </c>
      <c r="R154" s="831">
        <f t="shared" si="116"/>
        <v>1.6901802725997409E-2</v>
      </c>
      <c r="S154" s="831">
        <f t="shared" si="116"/>
        <v>-1.1202310895419364E-2</v>
      </c>
      <c r="T154" s="831">
        <f t="shared" si="116"/>
        <v>-4.9642083369536981E-4</v>
      </c>
      <c r="U154" s="831">
        <f t="shared" si="116"/>
        <v>1.5243953065868633E-3</v>
      </c>
      <c r="V154" s="831">
        <f t="shared" si="116"/>
        <v>2.8368161912699762E-2</v>
      </c>
      <c r="W154" s="831">
        <f t="shared" si="116"/>
        <v>-2.1009901988288754E-2</v>
      </c>
      <c r="X154" s="831">
        <f t="shared" si="115"/>
        <v>-6.8866038738086754E-3</v>
      </c>
      <c r="Y154" s="787"/>
      <c r="Z154" s="787"/>
      <c r="AA154" s="831"/>
      <c r="AB154" s="831"/>
      <c r="AC154" s="831"/>
      <c r="AD154" s="831"/>
      <c r="AE154" s="831"/>
    </row>
    <row r="155" spans="1:39" x14ac:dyDescent="0.2">
      <c r="A155" s="792" t="s">
        <v>45</v>
      </c>
      <c r="B155" s="793" t="s">
        <v>1006</v>
      </c>
      <c r="C155" s="831"/>
      <c r="D155" s="831">
        <f t="shared" ref="D155:W155" si="117">(D8/D$27*D126-C8/C$27*C126)/C$145</f>
        <v>1.2368473394593132E-3</v>
      </c>
      <c r="E155" s="831">
        <f t="shared" si="117"/>
        <v>-1.2468400937638989E-3</v>
      </c>
      <c r="F155" s="831">
        <f t="shared" si="117"/>
        <v>-9.7543692204598534E-4</v>
      </c>
      <c r="G155" s="831">
        <f t="shared" si="117"/>
        <v>6.0657185239996916E-4</v>
      </c>
      <c r="H155" s="831">
        <f t="shared" si="117"/>
        <v>1.1798105808133317E-2</v>
      </c>
      <c r="I155" s="831">
        <f t="shared" si="117"/>
        <v>-1.0065998909226766E-2</v>
      </c>
      <c r="J155" s="831">
        <f t="shared" si="117"/>
        <v>-1.0141011961231424E-3</v>
      </c>
      <c r="K155" s="831">
        <f t="shared" si="117"/>
        <v>-1.1173036106234026E-3</v>
      </c>
      <c r="L155" s="831">
        <f t="shared" si="117"/>
        <v>5.8050017204281518E-4</v>
      </c>
      <c r="M155" s="831">
        <f t="shared" si="117"/>
        <v>1.3116913066151471E-3</v>
      </c>
      <c r="N155" s="831">
        <f t="shared" si="117"/>
        <v>8.2690021204520851E-3</v>
      </c>
      <c r="O155" s="831">
        <f t="shared" si="117"/>
        <v>-5.8440774277033359E-3</v>
      </c>
      <c r="P155" s="831">
        <f t="shared" si="117"/>
        <v>-3.5058925616732916E-4</v>
      </c>
      <c r="Q155" s="831">
        <f t="shared" si="117"/>
        <v>-4.4576624350578493E-4</v>
      </c>
      <c r="R155" s="831">
        <f t="shared" si="117"/>
        <v>3.0182139711943279E-4</v>
      </c>
      <c r="S155" s="831">
        <f t="shared" si="117"/>
        <v>-1.3384517219244615E-3</v>
      </c>
      <c r="T155" s="831">
        <f t="shared" si="117"/>
        <v>1.9239175774004576E-3</v>
      </c>
      <c r="U155" s="831">
        <f t="shared" si="117"/>
        <v>1.7797765349695369E-5</v>
      </c>
      <c r="V155" s="831">
        <f t="shared" si="117"/>
        <v>-3.3963495506774844E-3</v>
      </c>
      <c r="W155" s="831">
        <f t="shared" si="117"/>
        <v>8.2448511787712995E-4</v>
      </c>
      <c r="X155" s="831">
        <f t="shared" si="115"/>
        <v>2.5011151391893867E-4</v>
      </c>
      <c r="Y155" s="787"/>
      <c r="Z155" s="787"/>
      <c r="AA155" s="831"/>
      <c r="AB155" s="831"/>
      <c r="AC155" s="831"/>
      <c r="AD155" s="831"/>
      <c r="AE155" s="831"/>
    </row>
    <row r="156" spans="1:39" x14ac:dyDescent="0.2">
      <c r="A156" s="792" t="s">
        <v>46</v>
      </c>
      <c r="B156" s="793" t="s">
        <v>47</v>
      </c>
      <c r="C156" s="831"/>
      <c r="D156" s="831">
        <f t="shared" ref="D156:W156" si="118">(D9/D$27*D127-C9/C$27*C127)/C$145</f>
        <v>1.8953931375853265E-2</v>
      </c>
      <c r="E156" s="831">
        <f t="shared" si="118"/>
        <v>6.4193599660915274E-3</v>
      </c>
      <c r="F156" s="831">
        <f t="shared" si="118"/>
        <v>-2.0561166101065245E-2</v>
      </c>
      <c r="G156" s="831">
        <f t="shared" si="118"/>
        <v>4.1623282943337262E-4</v>
      </c>
      <c r="H156" s="831">
        <f t="shared" si="118"/>
        <v>5.5029203475568257E-4</v>
      </c>
      <c r="I156" s="831">
        <f t="shared" si="118"/>
        <v>-5.7629662089361622E-3</v>
      </c>
      <c r="J156" s="831">
        <f t="shared" si="118"/>
        <v>-3.53994118496223E-3</v>
      </c>
      <c r="K156" s="831">
        <f t="shared" si="118"/>
        <v>4.8044544130478282E-3</v>
      </c>
      <c r="L156" s="831">
        <f t="shared" si="118"/>
        <v>2.5414976747918719E-2</v>
      </c>
      <c r="M156" s="831">
        <f t="shared" si="118"/>
        <v>-3.0204468063327948E-3</v>
      </c>
      <c r="N156" s="831">
        <f t="shared" si="118"/>
        <v>2.1699047776097195E-3</v>
      </c>
      <c r="O156" s="831">
        <f t="shared" si="118"/>
        <v>-6.1693233363550801E-3</v>
      </c>
      <c r="P156" s="831">
        <f t="shared" si="118"/>
        <v>-1.3464881159510876E-3</v>
      </c>
      <c r="Q156" s="831">
        <f t="shared" si="118"/>
        <v>-4.1714804667854323E-3</v>
      </c>
      <c r="R156" s="831">
        <f t="shared" si="118"/>
        <v>-7.4505459154107917E-3</v>
      </c>
      <c r="S156" s="831">
        <f t="shared" si="118"/>
        <v>2.620503981997091E-3</v>
      </c>
      <c r="T156" s="831">
        <f t="shared" si="118"/>
        <v>-1.9307288014404529E-3</v>
      </c>
      <c r="U156" s="831">
        <f t="shared" si="118"/>
        <v>-3.0752361236786054E-3</v>
      </c>
      <c r="V156" s="831">
        <f t="shared" si="118"/>
        <v>6.6595836471191831E-3</v>
      </c>
      <c r="W156" s="831">
        <f t="shared" si="118"/>
        <v>6.456582139158039E-3</v>
      </c>
      <c r="X156" s="831">
        <f t="shared" si="115"/>
        <v>1.6595465030215006E-3</v>
      </c>
      <c r="Y156" s="787"/>
      <c r="Z156" s="787"/>
      <c r="AA156" s="831"/>
      <c r="AB156" s="831"/>
      <c r="AC156" s="831"/>
      <c r="AD156" s="831"/>
      <c r="AE156" s="831"/>
    </row>
    <row r="157" spans="1:39" x14ac:dyDescent="0.2">
      <c r="A157" s="792" t="s">
        <v>48</v>
      </c>
      <c r="B157" s="793" t="s">
        <v>1007</v>
      </c>
      <c r="C157" s="831"/>
      <c r="D157" s="831">
        <f t="shared" ref="D157:W157" si="119">(D10/D$27*D128-C10/C$27*C128)/C$145</f>
        <v>7.1263763809659552E-3</v>
      </c>
      <c r="E157" s="831">
        <f t="shared" si="119"/>
        <v>-2.6481173538760428E-3</v>
      </c>
      <c r="F157" s="831">
        <f t="shared" si="119"/>
        <v>1.300633034125501E-2</v>
      </c>
      <c r="G157" s="831">
        <f t="shared" si="119"/>
        <v>8.0727113191274846E-3</v>
      </c>
      <c r="H157" s="831">
        <f t="shared" si="119"/>
        <v>8.4574381914843521E-3</v>
      </c>
      <c r="I157" s="831">
        <f t="shared" si="119"/>
        <v>2.1647955432228214E-4</v>
      </c>
      <c r="J157" s="831">
        <f t="shared" si="119"/>
        <v>4.4370496272469195E-3</v>
      </c>
      <c r="K157" s="831">
        <f t="shared" si="119"/>
        <v>6.0339739958745952E-3</v>
      </c>
      <c r="L157" s="831">
        <f t="shared" si="119"/>
        <v>2.2761683731147256E-3</v>
      </c>
      <c r="M157" s="831">
        <f t="shared" si="119"/>
        <v>-3.5775191907953044E-3</v>
      </c>
      <c r="N157" s="831">
        <f t="shared" si="119"/>
        <v>1.0028355890558428E-2</v>
      </c>
      <c r="O157" s="831">
        <f t="shared" si="119"/>
        <v>1.5775356386091442E-3</v>
      </c>
      <c r="P157" s="831">
        <f t="shared" si="119"/>
        <v>-3.0051905434947089E-3</v>
      </c>
      <c r="Q157" s="831">
        <f t="shared" si="119"/>
        <v>8.0220451631085841E-3</v>
      </c>
      <c r="R157" s="831">
        <f t="shared" si="119"/>
        <v>9.1187368251740911E-3</v>
      </c>
      <c r="S157" s="831">
        <f t="shared" si="119"/>
        <v>-5.8826413825779668E-3</v>
      </c>
      <c r="T157" s="831">
        <f t="shared" si="119"/>
        <v>3.8172741520629922E-3</v>
      </c>
      <c r="U157" s="831">
        <f t="shared" si="119"/>
        <v>1.7063981914169565E-3</v>
      </c>
      <c r="V157" s="831">
        <f t="shared" si="119"/>
        <v>1.7904949798875692E-4</v>
      </c>
      <c r="W157" s="831">
        <f t="shared" si="119"/>
        <v>-3.8282543401772415E-3</v>
      </c>
      <c r="X157" s="831">
        <f t="shared" si="115"/>
        <v>3.8406490991535545E-3</v>
      </c>
      <c r="Y157" s="787"/>
      <c r="Z157" s="787"/>
      <c r="AA157" s="831"/>
      <c r="AB157" s="831"/>
      <c r="AC157" s="831"/>
      <c r="AD157" s="831"/>
      <c r="AE157" s="831"/>
    </row>
    <row r="158" spans="1:39" x14ac:dyDescent="0.2">
      <c r="A158" s="792" t="s">
        <v>49</v>
      </c>
      <c r="B158" s="793" t="s">
        <v>1008</v>
      </c>
      <c r="C158" s="831"/>
      <c r="D158" s="831">
        <f t="shared" ref="D158:W158" si="120">(D11/D$27*D129-C11/C$27*C129)/C$145</f>
        <v>9.6308340061828888E-3</v>
      </c>
      <c r="E158" s="831">
        <f t="shared" si="120"/>
        <v>-2.445367889381106E-3</v>
      </c>
      <c r="F158" s="831">
        <f t="shared" si="120"/>
        <v>2.2316863658864587E-2</v>
      </c>
      <c r="G158" s="831">
        <f t="shared" si="120"/>
        <v>-2.431730871184766E-2</v>
      </c>
      <c r="H158" s="831">
        <f t="shared" si="120"/>
        <v>1.6471493269119834E-2</v>
      </c>
      <c r="I158" s="831">
        <f t="shared" si="120"/>
        <v>1.0268019769121645E-2</v>
      </c>
      <c r="J158" s="831">
        <f t="shared" si="120"/>
        <v>-7.4465084017595615E-3</v>
      </c>
      <c r="K158" s="831">
        <f t="shared" si="120"/>
        <v>-2.7937035980886149E-3</v>
      </c>
      <c r="L158" s="831">
        <f t="shared" si="120"/>
        <v>-9.121516987612965E-3</v>
      </c>
      <c r="M158" s="831">
        <f t="shared" si="120"/>
        <v>1.851032090388122E-2</v>
      </c>
      <c r="N158" s="831">
        <f t="shared" si="120"/>
        <v>-2.7240316908600686E-4</v>
      </c>
      <c r="O158" s="831">
        <f t="shared" si="120"/>
        <v>-8.4060116286763763E-3</v>
      </c>
      <c r="P158" s="831">
        <f t="shared" si="120"/>
        <v>-7.6688592154172252E-4</v>
      </c>
      <c r="Q158" s="831">
        <f t="shared" si="120"/>
        <v>7.4232102197601341E-3</v>
      </c>
      <c r="R158" s="831">
        <f t="shared" si="120"/>
        <v>8.0549623616460182E-4</v>
      </c>
      <c r="S158" s="831">
        <f t="shared" si="120"/>
        <v>1.2799628458858427E-2</v>
      </c>
      <c r="T158" s="831">
        <f t="shared" si="120"/>
        <v>1.722734066993796E-3</v>
      </c>
      <c r="U158" s="831">
        <f t="shared" si="120"/>
        <v>7.8571261064476639E-3</v>
      </c>
      <c r="V158" s="831">
        <f t="shared" si="120"/>
        <v>-4.3009946236543861E-4</v>
      </c>
      <c r="W158" s="831">
        <f t="shared" si="120"/>
        <v>6.6986083259496423E-3</v>
      </c>
      <c r="X158" s="831">
        <f t="shared" si="115"/>
        <v>-4.7949592505541205E-3</v>
      </c>
      <c r="Y158" s="787"/>
      <c r="Z158" s="787"/>
      <c r="AA158" s="831"/>
      <c r="AB158" s="831"/>
      <c r="AC158" s="831"/>
      <c r="AD158" s="831"/>
      <c r="AE158" s="831"/>
    </row>
    <row r="159" spans="1:39" x14ac:dyDescent="0.2">
      <c r="A159" s="792" t="s">
        <v>50</v>
      </c>
      <c r="B159" s="793" t="s">
        <v>1009</v>
      </c>
      <c r="C159" s="831"/>
      <c r="D159" s="831">
        <f t="shared" ref="D159:W159" si="121">(D12/D$27*D130-C12/C$27*C130)/C$145</f>
        <v>-3.3122902569828918E-3</v>
      </c>
      <c r="E159" s="831">
        <f t="shared" si="121"/>
        <v>-6.7650028287553603E-3</v>
      </c>
      <c r="F159" s="831">
        <f t="shared" si="121"/>
        <v>2.6222682145789217E-4</v>
      </c>
      <c r="G159" s="831">
        <f t="shared" si="121"/>
        <v>1.3101219099407244E-2</v>
      </c>
      <c r="H159" s="831">
        <f t="shared" si="121"/>
        <v>-1.7684677847978791E-2</v>
      </c>
      <c r="I159" s="831">
        <f t="shared" si="121"/>
        <v>-1.3266550371920684E-3</v>
      </c>
      <c r="J159" s="831">
        <f t="shared" si="121"/>
        <v>4.7264087943668836E-3</v>
      </c>
      <c r="K159" s="831">
        <f t="shared" si="121"/>
        <v>-3.7639161065995829E-3</v>
      </c>
      <c r="L159" s="831">
        <f t="shared" si="121"/>
        <v>-3.9353810651986017E-3</v>
      </c>
      <c r="M159" s="831">
        <f t="shared" si="121"/>
        <v>1.0328964445364256E-3</v>
      </c>
      <c r="N159" s="831">
        <f t="shared" si="121"/>
        <v>-1.3874240108952768E-3</v>
      </c>
      <c r="O159" s="831">
        <f t="shared" si="121"/>
        <v>-2.8450757873875037E-4</v>
      </c>
      <c r="P159" s="831">
        <f t="shared" si="121"/>
        <v>-2.6228142410696146E-3</v>
      </c>
      <c r="Q159" s="831">
        <f t="shared" si="121"/>
        <v>4.3452500645029397E-4</v>
      </c>
      <c r="R159" s="831">
        <f t="shared" si="121"/>
        <v>3.576091974422848E-4</v>
      </c>
      <c r="S159" s="831">
        <f t="shared" si="121"/>
        <v>-1.5852212866329213E-3</v>
      </c>
      <c r="T159" s="831">
        <f t="shared" si="121"/>
        <v>1.943270365115506E-3</v>
      </c>
      <c r="U159" s="831">
        <f t="shared" si="121"/>
        <v>6.2922032114592886E-4</v>
      </c>
      <c r="V159" s="831">
        <f t="shared" si="121"/>
        <v>2.2749207410142037E-3</v>
      </c>
      <c r="W159" s="831">
        <f t="shared" si="121"/>
        <v>5.6854031549547022E-4</v>
      </c>
      <c r="X159" s="831">
        <f t="shared" si="115"/>
        <v>1.114117645334745E-4</v>
      </c>
      <c r="Y159" s="787"/>
      <c r="Z159" s="787"/>
      <c r="AA159" s="831"/>
      <c r="AB159" s="831"/>
      <c r="AC159" s="831"/>
      <c r="AD159" s="831"/>
      <c r="AE159" s="831"/>
    </row>
    <row r="160" spans="1:39" x14ac:dyDescent="0.2">
      <c r="A160" s="792" t="s">
        <v>51</v>
      </c>
      <c r="B160" s="793" t="s">
        <v>1010</v>
      </c>
      <c r="C160" s="831"/>
      <c r="D160" s="831">
        <f t="shared" ref="D160:W160" si="122">(D13/D$27*D131-C13/C$27*C131)/C$145</f>
        <v>-2.9713805510038437E-3</v>
      </c>
      <c r="E160" s="831">
        <f t="shared" si="122"/>
        <v>1.6529269726572465E-3</v>
      </c>
      <c r="F160" s="831">
        <f t="shared" si="122"/>
        <v>1.1636925047750608E-3</v>
      </c>
      <c r="G160" s="831">
        <f t="shared" si="122"/>
        <v>-1.1072606946850101E-3</v>
      </c>
      <c r="H160" s="831">
        <f t="shared" si="122"/>
        <v>7.8435662346722538E-4</v>
      </c>
      <c r="I160" s="831">
        <f t="shared" si="122"/>
        <v>-4.9527727715410752E-3</v>
      </c>
      <c r="J160" s="831">
        <f t="shared" si="122"/>
        <v>-4.5790002616003323E-3</v>
      </c>
      <c r="K160" s="831">
        <f t="shared" si="122"/>
        <v>2.379477649179243E-3</v>
      </c>
      <c r="L160" s="831">
        <f t="shared" si="122"/>
        <v>3.1417965338601636E-3</v>
      </c>
      <c r="M160" s="831">
        <f t="shared" si="122"/>
        <v>3.2676648921561142E-3</v>
      </c>
      <c r="N160" s="831">
        <f t="shared" si="122"/>
        <v>-3.4680342043779517E-4</v>
      </c>
      <c r="O160" s="831">
        <f t="shared" si="122"/>
        <v>3.8526669371939594E-3</v>
      </c>
      <c r="P160" s="831">
        <f t="shared" si="122"/>
        <v>-4.0376081268439093E-3</v>
      </c>
      <c r="Q160" s="831">
        <f t="shared" si="122"/>
        <v>-1.4614774806912239E-3</v>
      </c>
      <c r="R160" s="831">
        <f t="shared" si="122"/>
        <v>1.7691659561650925E-3</v>
      </c>
      <c r="S160" s="831">
        <f t="shared" si="122"/>
        <v>3.9053869946010047E-4</v>
      </c>
      <c r="T160" s="831">
        <f t="shared" si="122"/>
        <v>-2.8508506115163625E-3</v>
      </c>
      <c r="U160" s="831">
        <f t="shared" si="122"/>
        <v>7.8431949511983071E-3</v>
      </c>
      <c r="V160" s="831">
        <f t="shared" si="122"/>
        <v>-6.0397701876299334E-4</v>
      </c>
      <c r="W160" s="831">
        <f t="shared" si="122"/>
        <v>5.4250119029929762E-4</v>
      </c>
      <c r="X160" s="831">
        <f t="shared" si="115"/>
        <v>-2.7682457594639873E-3</v>
      </c>
      <c r="Y160" s="787"/>
      <c r="Z160" s="787"/>
      <c r="AA160" s="831"/>
      <c r="AB160" s="831"/>
      <c r="AC160" s="831"/>
      <c r="AD160" s="831"/>
      <c r="AE160" s="831"/>
    </row>
    <row r="161" spans="1:39" x14ac:dyDescent="0.2">
      <c r="A161" s="792" t="s">
        <v>53</v>
      </c>
      <c r="B161" s="788" t="s">
        <v>52</v>
      </c>
      <c r="C161" s="831"/>
      <c r="D161" s="831">
        <f t="shared" ref="D161:W161" si="123">(D14/D$27*D132-C14/C$27*C132)/C$145</f>
        <v>4.2634853733311551E-3</v>
      </c>
      <c r="E161" s="831">
        <f t="shared" si="123"/>
        <v>5.5857904593420403E-3</v>
      </c>
      <c r="F161" s="831">
        <f t="shared" si="123"/>
        <v>6.8070371114857401E-3</v>
      </c>
      <c r="G161" s="831">
        <f t="shared" si="123"/>
        <v>-1.8796697014148421E-3</v>
      </c>
      <c r="H161" s="831">
        <f t="shared" si="123"/>
        <v>1.1376938909057378E-3</v>
      </c>
      <c r="I161" s="831">
        <f t="shared" si="123"/>
        <v>3.3784892074460112E-5</v>
      </c>
      <c r="J161" s="831">
        <f t="shared" si="123"/>
        <v>5.9778623530003456E-3</v>
      </c>
      <c r="K161" s="831">
        <f t="shared" si="123"/>
        <v>-5.0473606299324917E-4</v>
      </c>
      <c r="L161" s="831">
        <f t="shared" si="123"/>
        <v>9.8856790005289828E-3</v>
      </c>
      <c r="M161" s="831">
        <f t="shared" si="123"/>
        <v>1.8301195778995197E-3</v>
      </c>
      <c r="N161" s="831">
        <f t="shared" si="123"/>
        <v>5.7104326060880746E-4</v>
      </c>
      <c r="O161" s="831">
        <f t="shared" si="123"/>
        <v>-7.005543939521801E-3</v>
      </c>
      <c r="P161" s="831">
        <f t="shared" si="123"/>
        <v>-5.2180086663916846E-3</v>
      </c>
      <c r="Q161" s="831">
        <f t="shared" si="123"/>
        <v>-1.0026875762851354E-3</v>
      </c>
      <c r="R161" s="831">
        <f t="shared" si="123"/>
        <v>1.9652775346984616E-4</v>
      </c>
      <c r="S161" s="831">
        <f t="shared" si="123"/>
        <v>5.3834061065580778E-3</v>
      </c>
      <c r="T161" s="831">
        <f t="shared" si="123"/>
        <v>4.5061791571769814E-3</v>
      </c>
      <c r="U161" s="831">
        <f t="shared" si="123"/>
        <v>7.0478816805838018E-4</v>
      </c>
      <c r="V161" s="831">
        <f t="shared" si="123"/>
        <v>3.9265536232914221E-3</v>
      </c>
      <c r="W161" s="831">
        <f t="shared" si="123"/>
        <v>9.8117366679491766E-3</v>
      </c>
      <c r="X161" s="831">
        <f t="shared" si="115"/>
        <v>7.4919211602448568E-3</v>
      </c>
      <c r="Y161" s="787"/>
      <c r="Z161" s="787"/>
      <c r="AA161" s="831"/>
      <c r="AB161" s="831"/>
      <c r="AC161" s="831"/>
      <c r="AD161" s="831"/>
      <c r="AE161" s="831"/>
    </row>
    <row r="162" spans="1:39" x14ac:dyDescent="0.2">
      <c r="A162" s="792" t="s">
        <v>54</v>
      </c>
      <c r="B162" s="793" t="s">
        <v>965</v>
      </c>
      <c r="C162" s="831"/>
      <c r="D162" s="831">
        <f t="shared" ref="D162:W162" si="124">(D15/D$27*D133-C15/C$27*C133)/C$145</f>
        <v>-3.6656110644393519E-3</v>
      </c>
      <c r="E162" s="831">
        <f t="shared" si="124"/>
        <v>1.8207632324170287E-3</v>
      </c>
      <c r="F162" s="831">
        <f t="shared" si="124"/>
        <v>1.1243325509510955E-3</v>
      </c>
      <c r="G162" s="831">
        <f t="shared" si="124"/>
        <v>-3.9134128255550512E-3</v>
      </c>
      <c r="H162" s="831">
        <f t="shared" si="124"/>
        <v>-1.7830000442802662E-3</v>
      </c>
      <c r="I162" s="831">
        <f t="shared" si="124"/>
        <v>1.9458814842316819E-3</v>
      </c>
      <c r="J162" s="831">
        <f t="shared" si="124"/>
        <v>1.7771706683762645E-3</v>
      </c>
      <c r="K162" s="831">
        <f t="shared" si="124"/>
        <v>2.3671014689243416E-3</v>
      </c>
      <c r="L162" s="831">
        <f t="shared" si="124"/>
        <v>2.5773190100683374E-3</v>
      </c>
      <c r="M162" s="831">
        <f t="shared" si="124"/>
        <v>-3.0512742191178723E-4</v>
      </c>
      <c r="N162" s="831">
        <f t="shared" si="124"/>
        <v>8.7522752179920379E-3</v>
      </c>
      <c r="O162" s="831">
        <f t="shared" si="124"/>
        <v>1.140097139008047E-5</v>
      </c>
      <c r="P162" s="831">
        <f t="shared" si="124"/>
        <v>-4.0662243277370651E-3</v>
      </c>
      <c r="Q162" s="831">
        <f t="shared" si="124"/>
        <v>3.6925823532832041E-3</v>
      </c>
      <c r="R162" s="831">
        <f t="shared" si="124"/>
        <v>2.8680315824434533E-3</v>
      </c>
      <c r="S162" s="831">
        <f t="shared" si="124"/>
        <v>-5.5873514031702502E-4</v>
      </c>
      <c r="T162" s="831">
        <f t="shared" si="124"/>
        <v>2.7669071809993048E-3</v>
      </c>
      <c r="U162" s="831">
        <f t="shared" si="124"/>
        <v>-9.5867839593254882E-4</v>
      </c>
      <c r="V162" s="831">
        <f t="shared" si="124"/>
        <v>2.5390328696181188E-4</v>
      </c>
      <c r="W162" s="831">
        <f t="shared" si="124"/>
        <v>1.4869889468795121E-3</v>
      </c>
      <c r="X162" s="831">
        <f t="shared" si="115"/>
        <v>-9.0466753604418035E-4</v>
      </c>
      <c r="Y162" s="787"/>
      <c r="Z162" s="787"/>
      <c r="AA162" s="831"/>
      <c r="AB162" s="831"/>
      <c r="AC162" s="831"/>
      <c r="AD162" s="831"/>
      <c r="AE162" s="831"/>
    </row>
    <row r="163" spans="1:39" x14ac:dyDescent="0.2">
      <c r="A163" s="792" t="s">
        <v>56</v>
      </c>
      <c r="B163" s="793" t="s">
        <v>1011</v>
      </c>
      <c r="C163" s="831"/>
      <c r="D163" s="831">
        <f t="shared" ref="D163:W163" si="125">(D16/D$27*D134-C16/C$27*C134)/C$145</f>
        <v>-1.3483503711746159E-3</v>
      </c>
      <c r="E163" s="831">
        <f t="shared" si="125"/>
        <v>1.2771503459980339E-3</v>
      </c>
      <c r="F163" s="831">
        <f t="shared" si="125"/>
        <v>4.847173334708962E-4</v>
      </c>
      <c r="G163" s="831">
        <f t="shared" si="125"/>
        <v>-1.4157566156085104E-3</v>
      </c>
      <c r="H163" s="831">
        <f t="shared" si="125"/>
        <v>-4.0214526336327809E-4</v>
      </c>
      <c r="I163" s="831">
        <f t="shared" si="125"/>
        <v>-2.2551490683039979E-4</v>
      </c>
      <c r="J163" s="831">
        <f t="shared" si="125"/>
        <v>-1.7240254053673427E-3</v>
      </c>
      <c r="K163" s="831">
        <f t="shared" si="125"/>
        <v>-4.1234290682395285E-4</v>
      </c>
      <c r="L163" s="831">
        <f t="shared" si="125"/>
        <v>9.4067910334960658E-4</v>
      </c>
      <c r="M163" s="831">
        <f t="shared" si="125"/>
        <v>4.5872122489775828E-4</v>
      </c>
      <c r="N163" s="831">
        <f t="shared" si="125"/>
        <v>1.8063679428714857E-3</v>
      </c>
      <c r="O163" s="831">
        <f t="shared" si="125"/>
        <v>2.3927278664796504E-4</v>
      </c>
      <c r="P163" s="831">
        <f t="shared" si="125"/>
        <v>-1.00125303382673E-3</v>
      </c>
      <c r="Q163" s="831">
        <f t="shared" si="125"/>
        <v>1.4539698549528397E-3</v>
      </c>
      <c r="R163" s="831">
        <f t="shared" si="125"/>
        <v>-1.1913544068800233E-3</v>
      </c>
      <c r="S163" s="831">
        <f t="shared" si="125"/>
        <v>3.9242186832900023E-4</v>
      </c>
      <c r="T163" s="831">
        <f t="shared" si="125"/>
        <v>-1.1709733543155472E-3</v>
      </c>
      <c r="U163" s="831">
        <f t="shared" si="125"/>
        <v>-1.3306622042658514E-3</v>
      </c>
      <c r="V163" s="831">
        <f t="shared" si="125"/>
        <v>7.7689434340800221E-4</v>
      </c>
      <c r="W163" s="831">
        <f t="shared" si="125"/>
        <v>7.1276186618342014E-4</v>
      </c>
      <c r="X163" s="831">
        <f t="shared" si="115"/>
        <v>1.511058350208034E-3</v>
      </c>
      <c r="Y163" s="787"/>
      <c r="Z163" s="787"/>
      <c r="AA163" s="831"/>
      <c r="AB163" s="831"/>
      <c r="AC163" s="831"/>
      <c r="AD163" s="831"/>
      <c r="AE163" s="831"/>
    </row>
    <row r="164" spans="1:39" x14ac:dyDescent="0.2">
      <c r="A164" s="792" t="s">
        <v>58</v>
      </c>
      <c r="B164" s="793" t="s">
        <v>1012</v>
      </c>
      <c r="C164" s="831"/>
      <c r="D164" s="831">
        <f t="shared" ref="D164:W164" si="126">(D17/D$27*D135-C17/C$27*C135)/C$145</f>
        <v>-1.8158644677687382E-3</v>
      </c>
      <c r="E164" s="831">
        <f t="shared" si="126"/>
        <v>-3.0654168087558848E-3</v>
      </c>
      <c r="F164" s="831">
        <f t="shared" si="126"/>
        <v>4.1141323143615048E-5</v>
      </c>
      <c r="G164" s="831">
        <f t="shared" si="126"/>
        <v>1.2289173226866245E-3</v>
      </c>
      <c r="H164" s="831">
        <f t="shared" si="126"/>
        <v>-1.4394071270773363E-3</v>
      </c>
      <c r="I164" s="831">
        <f t="shared" si="126"/>
        <v>9.2876873357409324E-4</v>
      </c>
      <c r="J164" s="831">
        <f t="shared" si="126"/>
        <v>1.2653143773652304E-3</v>
      </c>
      <c r="K164" s="831">
        <f t="shared" si="126"/>
        <v>-3.7097355061908285E-4</v>
      </c>
      <c r="L164" s="831">
        <f t="shared" si="126"/>
        <v>3.7094149422915295E-4</v>
      </c>
      <c r="M164" s="831">
        <f t="shared" si="126"/>
        <v>-9.952106428347846E-4</v>
      </c>
      <c r="N164" s="831">
        <f t="shared" si="126"/>
        <v>6.0489825779598636E-4</v>
      </c>
      <c r="O164" s="831">
        <f t="shared" si="126"/>
        <v>9.4803492272021268E-4</v>
      </c>
      <c r="P164" s="831">
        <f t="shared" si="126"/>
        <v>-9.2441205726845734E-4</v>
      </c>
      <c r="Q164" s="831">
        <f t="shared" si="126"/>
        <v>4.2529200132428098E-4</v>
      </c>
      <c r="R164" s="831">
        <f t="shared" si="126"/>
        <v>-2.1740732892282185E-3</v>
      </c>
      <c r="S164" s="831">
        <f t="shared" si="126"/>
        <v>-4.3307708362474274E-4</v>
      </c>
      <c r="T164" s="831">
        <f t="shared" si="126"/>
        <v>3.6662278054525906E-4</v>
      </c>
      <c r="U164" s="831">
        <f t="shared" si="126"/>
        <v>4.9016936915501942E-4</v>
      </c>
      <c r="V164" s="831">
        <f t="shared" si="126"/>
        <v>-2.9853143009962745E-3</v>
      </c>
      <c r="W164" s="831">
        <f t="shared" si="126"/>
        <v>-3.3836018976841171E-4</v>
      </c>
      <c r="X164" s="831">
        <f t="shared" si="115"/>
        <v>1.5261545625508534E-3</v>
      </c>
      <c r="Y164" s="787"/>
      <c r="Z164" s="787"/>
      <c r="AA164" s="831"/>
      <c r="AB164" s="831"/>
      <c r="AC164" s="831"/>
      <c r="AD164" s="831"/>
      <c r="AE164" s="831"/>
    </row>
    <row r="165" spans="1:39" x14ac:dyDescent="0.2">
      <c r="A165" s="792" t="s">
        <v>59</v>
      </c>
      <c r="B165" s="788" t="s">
        <v>55</v>
      </c>
      <c r="C165" s="831"/>
      <c r="D165" s="831">
        <f t="shared" ref="D165:W165" si="127">(D18/D$27*D136-C18/C$27*C136)/C$145</f>
        <v>-3.2925274829198234E-3</v>
      </c>
      <c r="E165" s="831">
        <f t="shared" si="127"/>
        <v>-1.0987255158044662E-3</v>
      </c>
      <c r="F165" s="831">
        <f t="shared" si="127"/>
        <v>6.3697431180700717E-3</v>
      </c>
      <c r="G165" s="831">
        <f t="shared" si="127"/>
        <v>-2.8683790088560946E-3</v>
      </c>
      <c r="H165" s="831">
        <f t="shared" si="127"/>
        <v>5.5592015369336223E-3</v>
      </c>
      <c r="I165" s="831">
        <f t="shared" si="127"/>
        <v>1.1671225014481352E-2</v>
      </c>
      <c r="J165" s="831">
        <f t="shared" si="127"/>
        <v>1.2081191052875761E-2</v>
      </c>
      <c r="K165" s="831">
        <f t="shared" si="127"/>
        <v>5.0099020070784872E-3</v>
      </c>
      <c r="L165" s="831">
        <f t="shared" si="127"/>
        <v>6.7295071389321384E-3</v>
      </c>
      <c r="M165" s="831">
        <f t="shared" si="127"/>
        <v>-5.9396438118442044E-3</v>
      </c>
      <c r="N165" s="831">
        <f t="shared" si="127"/>
        <v>9.1129487116972333E-3</v>
      </c>
      <c r="O165" s="831">
        <f t="shared" si="127"/>
        <v>1.9430645818400789E-3</v>
      </c>
      <c r="P165" s="831">
        <f t="shared" si="127"/>
        <v>-1.7782363989430779E-2</v>
      </c>
      <c r="Q165" s="831">
        <f t="shared" si="127"/>
        <v>5.8290633940864377E-4</v>
      </c>
      <c r="R165" s="831">
        <f t="shared" si="127"/>
        <v>1.0901242223609895E-2</v>
      </c>
      <c r="S165" s="831">
        <f t="shared" si="127"/>
        <v>3.4413500393189918E-3</v>
      </c>
      <c r="T165" s="831">
        <f t="shared" si="127"/>
        <v>-1.4311728264353342E-4</v>
      </c>
      <c r="U165" s="831">
        <f t="shared" si="127"/>
        <v>-3.0230855561360083E-3</v>
      </c>
      <c r="V165" s="831">
        <f t="shared" si="127"/>
        <v>8.4343515880112817E-3</v>
      </c>
      <c r="W165" s="831">
        <f t="shared" si="127"/>
        <v>1.1995934541332921E-2</v>
      </c>
      <c r="X165" s="831">
        <f t="shared" si="115"/>
        <v>-1.2572387931003722E-3</v>
      </c>
      <c r="Y165" s="787"/>
      <c r="Z165" s="787"/>
      <c r="AA165" s="831"/>
      <c r="AB165" s="831"/>
      <c r="AC165" s="831"/>
      <c r="AD165" s="831"/>
      <c r="AE165" s="831"/>
    </row>
    <row r="166" spans="1:39" x14ac:dyDescent="0.2">
      <c r="A166" s="792" t="s">
        <v>60</v>
      </c>
      <c r="B166" s="793" t="s">
        <v>57</v>
      </c>
      <c r="C166" s="831"/>
      <c r="D166" s="831">
        <f t="shared" ref="D166:W166" si="128">(D19/D$27*D137-C19/C$27*C137)/C$145</f>
        <v>6.0019544618108486E-3</v>
      </c>
      <c r="E166" s="831">
        <f t="shared" si="128"/>
        <v>9.3485720160149596E-3</v>
      </c>
      <c r="F166" s="831">
        <f t="shared" si="128"/>
        <v>5.6329440475296139E-3</v>
      </c>
      <c r="G166" s="831">
        <f t="shared" si="128"/>
        <v>2.7929400327884028E-4</v>
      </c>
      <c r="H166" s="831">
        <f t="shared" si="128"/>
        <v>8.0247879850253463E-3</v>
      </c>
      <c r="I166" s="831">
        <f t="shared" si="128"/>
        <v>1.1252378015292358E-2</v>
      </c>
      <c r="J166" s="831">
        <f t="shared" si="128"/>
        <v>6.5260379847435429E-3</v>
      </c>
      <c r="K166" s="831">
        <f t="shared" si="128"/>
        <v>8.215107877727135E-3</v>
      </c>
      <c r="L166" s="831">
        <f t="shared" si="128"/>
        <v>-8.0331858214752177E-3</v>
      </c>
      <c r="M166" s="831">
        <f t="shared" si="128"/>
        <v>1.1054574058370033E-3</v>
      </c>
      <c r="N166" s="831">
        <f t="shared" si="128"/>
        <v>1.3214978503787929E-2</v>
      </c>
      <c r="O166" s="831">
        <f t="shared" si="128"/>
        <v>-3.5550990372682656E-4</v>
      </c>
      <c r="P166" s="831">
        <f t="shared" si="128"/>
        <v>-2.0964063026331667E-3</v>
      </c>
      <c r="Q166" s="831">
        <f t="shared" si="128"/>
        <v>5.1964683313163651E-3</v>
      </c>
      <c r="R166" s="831">
        <f t="shared" si="128"/>
        <v>6.2130849619431942E-3</v>
      </c>
      <c r="S166" s="831">
        <f t="shared" si="128"/>
        <v>-2.5785255531528468E-3</v>
      </c>
      <c r="T166" s="831">
        <f t="shared" si="128"/>
        <v>5.1215133834171707E-3</v>
      </c>
      <c r="U166" s="831">
        <f t="shared" si="128"/>
        <v>4.1619452502630033E-3</v>
      </c>
      <c r="V166" s="831">
        <f t="shared" si="128"/>
        <v>-5.1221857730490324E-3</v>
      </c>
      <c r="W166" s="831">
        <f t="shared" si="128"/>
        <v>-5.1135211883329432E-3</v>
      </c>
      <c r="X166" s="831">
        <f t="shared" si="115"/>
        <v>1.3685460528705486E-3</v>
      </c>
      <c r="Y166" s="787"/>
      <c r="Z166" s="787"/>
      <c r="AA166" s="832"/>
      <c r="AB166" s="832"/>
      <c r="AC166" s="832"/>
      <c r="AD166" s="832"/>
      <c r="AE166" s="832"/>
    </row>
    <row r="167" spans="1:39" x14ac:dyDescent="0.2">
      <c r="A167" s="792" t="s">
        <v>61</v>
      </c>
      <c r="B167" s="793" t="s">
        <v>1013</v>
      </c>
      <c r="C167" s="831"/>
      <c r="D167" s="831">
        <f t="shared" ref="D167:W167" si="129">(D20/D$27*D138-C20/C$27*C138)/C$145</f>
        <v>-1.8212492338504516E-3</v>
      </c>
      <c r="E167" s="831">
        <f t="shared" si="129"/>
        <v>-2.1514326936726779E-3</v>
      </c>
      <c r="F167" s="831">
        <f t="shared" si="129"/>
        <v>-1.6786859182720028E-4</v>
      </c>
      <c r="G167" s="831">
        <f t="shared" si="129"/>
        <v>-1.3039426332880159E-4</v>
      </c>
      <c r="H167" s="831">
        <f t="shared" si="129"/>
        <v>2.2547103857612038E-3</v>
      </c>
      <c r="I167" s="831">
        <f t="shared" si="129"/>
        <v>5.5505170299136701E-3</v>
      </c>
      <c r="J167" s="831">
        <f t="shared" si="129"/>
        <v>6.4229697755790547E-3</v>
      </c>
      <c r="K167" s="831">
        <f t="shared" si="129"/>
        <v>6.8887253865609673E-3</v>
      </c>
      <c r="L167" s="831">
        <f t="shared" si="129"/>
        <v>-4.2650949810826193E-4</v>
      </c>
      <c r="M167" s="831">
        <f t="shared" si="129"/>
        <v>6.2551617313235709E-4</v>
      </c>
      <c r="N167" s="831">
        <f t="shared" si="129"/>
        <v>8.7466640028208212E-3</v>
      </c>
      <c r="O167" s="831">
        <f t="shared" si="129"/>
        <v>-1.4020217442269462E-3</v>
      </c>
      <c r="P167" s="831">
        <f t="shared" si="129"/>
        <v>-1.3674273399435796E-3</v>
      </c>
      <c r="Q167" s="831">
        <f t="shared" si="129"/>
        <v>1.2263750741987327E-3</v>
      </c>
      <c r="R167" s="831">
        <f t="shared" si="129"/>
        <v>1.2075869652016763E-3</v>
      </c>
      <c r="S167" s="831">
        <f t="shared" si="129"/>
        <v>7.6972311867766138E-4</v>
      </c>
      <c r="T167" s="831">
        <f t="shared" si="129"/>
        <v>-6.3515149675233732E-4</v>
      </c>
      <c r="U167" s="831">
        <f t="shared" si="129"/>
        <v>1.6006538065838894E-3</v>
      </c>
      <c r="V167" s="831">
        <f t="shared" si="129"/>
        <v>2.6071499801557964E-3</v>
      </c>
      <c r="W167" s="831">
        <f t="shared" si="129"/>
        <v>4.7394598893002574E-4</v>
      </c>
      <c r="X167" s="831">
        <f t="shared" si="115"/>
        <v>5.504879226987038E-4</v>
      </c>
      <c r="Y167" s="787"/>
      <c r="Z167" s="787"/>
      <c r="AA167" s="831"/>
      <c r="AB167" s="831"/>
      <c r="AC167" s="831"/>
      <c r="AD167" s="831"/>
      <c r="AE167" s="831"/>
    </row>
    <row r="168" spans="1:39" x14ac:dyDescent="0.2">
      <c r="A168" s="792" t="s">
        <v>968</v>
      </c>
      <c r="B168" s="793" t="s">
        <v>1014</v>
      </c>
      <c r="C168" s="831"/>
      <c r="D168" s="831">
        <f t="shared" ref="D168:W168" si="130">(D21/D$27*D139-C21/C$27*C139)/C$145</f>
        <v>5.4486398716873654E-4</v>
      </c>
      <c r="E168" s="831">
        <f t="shared" si="130"/>
        <v>8.2094066330801662E-4</v>
      </c>
      <c r="F168" s="831">
        <f t="shared" si="130"/>
        <v>7.8226063522049069E-4</v>
      </c>
      <c r="G168" s="831">
        <f t="shared" si="130"/>
        <v>3.4990362212319415E-4</v>
      </c>
      <c r="H168" s="831">
        <f t="shared" si="130"/>
        <v>-6.2534443508968087E-4</v>
      </c>
      <c r="I168" s="831">
        <f t="shared" si="130"/>
        <v>-4.3877009508883644E-4</v>
      </c>
      <c r="J168" s="831">
        <f t="shared" si="130"/>
        <v>3.8512221401019839E-5</v>
      </c>
      <c r="K168" s="831">
        <f t="shared" si="130"/>
        <v>-3.3771236889197181E-4</v>
      </c>
      <c r="L168" s="831">
        <f t="shared" si="130"/>
        <v>-2.99127040031761E-4</v>
      </c>
      <c r="M168" s="831">
        <f t="shared" si="130"/>
        <v>-4.0804054164259561E-4</v>
      </c>
      <c r="N168" s="831">
        <f t="shared" si="130"/>
        <v>2.168269072805263E-4</v>
      </c>
      <c r="O168" s="831">
        <f t="shared" si="130"/>
        <v>2.5179705365043338E-4</v>
      </c>
      <c r="P168" s="831">
        <f t="shared" si="130"/>
        <v>-4.9229502137218334E-5</v>
      </c>
      <c r="Q168" s="831">
        <f t="shared" si="130"/>
        <v>1.0882481511881084E-4</v>
      </c>
      <c r="R168" s="831">
        <f t="shared" si="130"/>
        <v>1.1974714104250243E-4</v>
      </c>
      <c r="S168" s="831">
        <f t="shared" si="130"/>
        <v>-1.8364567535345683E-5</v>
      </c>
      <c r="T168" s="831">
        <f t="shared" si="130"/>
        <v>1.1507747813387177E-4</v>
      </c>
      <c r="U168" s="831">
        <f t="shared" si="130"/>
        <v>2.0525466917837909E-4</v>
      </c>
      <c r="V168" s="831">
        <f t="shared" si="130"/>
        <v>-2.1212594629686443E-4</v>
      </c>
      <c r="W168" s="831">
        <f t="shared" si="130"/>
        <v>-2.7384277848323512E-4</v>
      </c>
      <c r="X168" s="831">
        <f t="shared" si="115"/>
        <v>2.1174200110395867E-4</v>
      </c>
      <c r="Y168" s="787"/>
      <c r="Z168" s="787"/>
      <c r="AA168" s="832"/>
      <c r="AB168" s="832"/>
      <c r="AC168" s="832"/>
      <c r="AD168" s="832"/>
      <c r="AE168" s="832"/>
    </row>
    <row r="169" spans="1:39" x14ac:dyDescent="0.2">
      <c r="A169" s="792" t="s">
        <v>970</v>
      </c>
      <c r="B169" s="788" t="s">
        <v>971</v>
      </c>
      <c r="C169" s="831"/>
      <c r="D169" s="831">
        <f t="shared" ref="D169:W169" si="131">(D22/D$27*D140-C22/C$27*C140)/C$145</f>
        <v>3.0700749045075123E-4</v>
      </c>
      <c r="E169" s="831">
        <f t="shared" si="131"/>
        <v>4.6118691304439046E-4</v>
      </c>
      <c r="F169" s="831">
        <f t="shared" si="131"/>
        <v>4.0779473681552152E-4</v>
      </c>
      <c r="G169" s="831">
        <f t="shared" si="131"/>
        <v>6.0143716554954534E-4</v>
      </c>
      <c r="H169" s="831">
        <f t="shared" si="131"/>
        <v>8.6454383618267904E-4</v>
      </c>
      <c r="I169" s="831">
        <f t="shared" si="131"/>
        <v>3.382353585622664E-4</v>
      </c>
      <c r="J169" s="831">
        <f t="shared" si="131"/>
        <v>-1.666322702603553E-4</v>
      </c>
      <c r="K169" s="831">
        <f t="shared" si="131"/>
        <v>8.747464737762045E-4</v>
      </c>
      <c r="L169" s="831">
        <f t="shared" si="131"/>
        <v>5.7952389169811961E-4</v>
      </c>
      <c r="M169" s="831">
        <f t="shared" si="131"/>
        <v>6.2906191733482359E-5</v>
      </c>
      <c r="N169" s="831">
        <f t="shared" si="131"/>
        <v>5.0261044606409214E-4</v>
      </c>
      <c r="O169" s="831">
        <f t="shared" si="131"/>
        <v>-5.3600480799659506E-4</v>
      </c>
      <c r="P169" s="831">
        <f t="shared" si="131"/>
        <v>-2.5485149292668976E-4</v>
      </c>
      <c r="Q169" s="831">
        <f t="shared" si="131"/>
        <v>3.030447849350726E-4</v>
      </c>
      <c r="R169" s="831">
        <f t="shared" si="131"/>
        <v>2.5930210412055061E-3</v>
      </c>
      <c r="S169" s="831">
        <f t="shared" si="131"/>
        <v>-7.0831750774498904E-4</v>
      </c>
      <c r="T169" s="831">
        <f t="shared" si="131"/>
        <v>5.4548830595310379E-4</v>
      </c>
      <c r="U169" s="831">
        <f t="shared" si="131"/>
        <v>-6.635415975401747E-4</v>
      </c>
      <c r="V169" s="831">
        <f t="shared" si="131"/>
        <v>1.7684374484326693E-3</v>
      </c>
      <c r="W169" s="831">
        <f t="shared" si="131"/>
        <v>3.8640333054354453E-4</v>
      </c>
      <c r="X169" s="831">
        <f t="shared" si="115"/>
        <v>5.8474161893077984E-4</v>
      </c>
      <c r="Y169" s="787"/>
      <c r="Z169" s="787"/>
    </row>
    <row r="170" spans="1:39" x14ac:dyDescent="0.2">
      <c r="A170" s="795"/>
      <c r="B170" s="796" t="s">
        <v>544</v>
      </c>
      <c r="C170" s="831"/>
      <c r="D170" s="831"/>
      <c r="E170" s="831"/>
      <c r="F170" s="831"/>
      <c r="G170" s="831"/>
      <c r="H170" s="831"/>
      <c r="I170" s="831"/>
      <c r="J170" s="831"/>
      <c r="K170" s="831"/>
      <c r="L170" s="831"/>
      <c r="M170" s="831"/>
      <c r="N170" s="831"/>
      <c r="O170" s="831"/>
      <c r="P170" s="831"/>
      <c r="Q170" s="831"/>
      <c r="R170" s="831"/>
      <c r="S170" s="831"/>
      <c r="T170" s="831"/>
      <c r="U170" s="831"/>
      <c r="V170" s="831"/>
      <c r="W170" s="831"/>
      <c r="X170" s="831"/>
    </row>
    <row r="171" spans="1:39" s="816" customFormat="1" x14ac:dyDescent="0.2">
      <c r="A171" s="814"/>
      <c r="B171" s="798" t="s">
        <v>545</v>
      </c>
      <c r="C171" s="832"/>
      <c r="D171" s="832">
        <f t="shared" ref="D171:W171" si="132">(D24/D$27*D142-C24/C$27*C142)/C$145</f>
        <v>3.5553902150487524E-2</v>
      </c>
      <c r="E171" s="832">
        <f t="shared" si="132"/>
        <v>1.8944905179403001E-2</v>
      </c>
      <c r="F171" s="832">
        <f t="shared" si="132"/>
        <v>3.3109288576521137E-2</v>
      </c>
      <c r="G171" s="832">
        <f t="shared" si="132"/>
        <v>-3.8837653331627073E-2</v>
      </c>
      <c r="H171" s="832">
        <f t="shared" si="132"/>
        <v>6.1131627682074245E-2</v>
      </c>
      <c r="I171" s="832">
        <f t="shared" si="132"/>
        <v>1.4629513293378429E-2</v>
      </c>
      <c r="J171" s="832">
        <f t="shared" si="132"/>
        <v>2.2854213769520435E-2</v>
      </c>
      <c r="K171" s="832">
        <f t="shared" si="132"/>
        <v>5.1167763596041572E-3</v>
      </c>
      <c r="L171" s="832">
        <f t="shared" si="132"/>
        <v>3.2417467252974501E-2</v>
      </c>
      <c r="M171" s="832">
        <f t="shared" si="132"/>
        <v>3.9820435635924155E-2</v>
      </c>
      <c r="N171" s="832">
        <f t="shared" si="132"/>
        <v>7.9079479808277134E-2</v>
      </c>
      <c r="O171" s="832">
        <f t="shared" si="132"/>
        <v>-7.1468259863650286E-3</v>
      </c>
      <c r="P171" s="832">
        <f t="shared" si="132"/>
        <v>-2.598627969266824E-2</v>
      </c>
      <c r="Q171" s="832">
        <f t="shared" si="132"/>
        <v>8.0177182367870053E-2</v>
      </c>
      <c r="R171" s="832">
        <f t="shared" si="132"/>
        <v>8.8760911928200278E-2</v>
      </c>
      <c r="S171" s="832">
        <f t="shared" si="132"/>
        <v>-1.8728199510204255E-2</v>
      </c>
      <c r="T171" s="832">
        <f t="shared" si="132"/>
        <v>-8.7201730242284451E-3</v>
      </c>
      <c r="U171" s="832">
        <f t="shared" si="132"/>
        <v>-5.8196627084497238E-4</v>
      </c>
      <c r="V171" s="832">
        <f t="shared" si="132"/>
        <v>7.3814394203932071E-2</v>
      </c>
      <c r="W171" s="832">
        <f t="shared" si="132"/>
        <v>2.0996867236677024E-2</v>
      </c>
      <c r="X171" s="832">
        <f>(X24/X$27*X142-W24/W$27*W142)/W$145</f>
        <v>1.0747413555650754E-3</v>
      </c>
    </row>
    <row r="172" spans="1:39" x14ac:dyDescent="0.2">
      <c r="A172" s="795"/>
      <c r="B172" s="796" t="s">
        <v>546</v>
      </c>
      <c r="C172" s="831"/>
      <c r="D172" s="831">
        <f t="shared" ref="D172:W172" si="133">(D25/D$27*D143-C25/C$27*C143)/C$145</f>
        <v>-9.7789068486667675E-3</v>
      </c>
      <c r="E172" s="831">
        <f t="shared" si="133"/>
        <v>1.0692008753572495E-3</v>
      </c>
      <c r="F172" s="831">
        <f t="shared" si="133"/>
        <v>-5.3999474045519046E-3</v>
      </c>
      <c r="G172" s="831">
        <f t="shared" si="133"/>
        <v>1.346398348847949E-2</v>
      </c>
      <c r="H172" s="831">
        <f t="shared" si="133"/>
        <v>8.7722335735801796E-4</v>
      </c>
      <c r="I172" s="831">
        <f t="shared" si="133"/>
        <v>-1.6546063193165823E-2</v>
      </c>
      <c r="J172" s="831">
        <f t="shared" si="133"/>
        <v>-2.5113902471728053E-2</v>
      </c>
      <c r="K172" s="831">
        <f t="shared" si="133"/>
        <v>3.0801770681110327E-2</v>
      </c>
      <c r="L172" s="831">
        <f t="shared" si="133"/>
        <v>-1.7852687491698694E-3</v>
      </c>
      <c r="M172" s="831">
        <f t="shared" si="133"/>
        <v>1.0555348530165412E-2</v>
      </c>
      <c r="N172" s="831">
        <f t="shared" si="133"/>
        <v>4.0329797673672322E-3</v>
      </c>
      <c r="O172" s="831">
        <f t="shared" si="133"/>
        <v>-1.8516398533999046E-2</v>
      </c>
      <c r="P172" s="831">
        <f t="shared" si="133"/>
        <v>7.7967472777604294E-4</v>
      </c>
      <c r="Q172" s="831">
        <f t="shared" si="133"/>
        <v>-6.4411655552626141E-3</v>
      </c>
      <c r="R172" s="831">
        <f t="shared" si="133"/>
        <v>6.5944280969456497E-3</v>
      </c>
      <c r="S172" s="831">
        <f t="shared" si="133"/>
        <v>-4.2938411162369617E-4</v>
      </c>
      <c r="T172" s="831">
        <f t="shared" si="133"/>
        <v>-6.4893956262337266E-3</v>
      </c>
      <c r="U172" s="831">
        <f t="shared" si="133"/>
        <v>2.794969296973801E-3</v>
      </c>
      <c r="V172" s="831">
        <f t="shared" si="133"/>
        <v>8.1890725264582714E-3</v>
      </c>
      <c r="W172" s="831">
        <f t="shared" si="133"/>
        <v>-1.0475328832271467E-3</v>
      </c>
      <c r="X172" s="831">
        <f>(X25/X$27*X143-W25/W$27*W143)/W$145</f>
        <v>2.2828562658112669E-3</v>
      </c>
    </row>
    <row r="173" spans="1:39" x14ac:dyDescent="0.2">
      <c r="A173" s="795"/>
      <c r="B173" s="796" t="s">
        <v>547</v>
      </c>
      <c r="C173" s="831"/>
      <c r="D173" s="831"/>
      <c r="E173" s="831"/>
      <c r="F173" s="831"/>
      <c r="G173" s="831"/>
      <c r="H173" s="831"/>
      <c r="I173" s="831"/>
      <c r="J173" s="831"/>
      <c r="K173" s="831"/>
      <c r="L173" s="831"/>
      <c r="M173" s="831"/>
      <c r="N173" s="831"/>
      <c r="O173" s="831"/>
      <c r="P173" s="831"/>
      <c r="Q173" s="831"/>
      <c r="R173" s="831"/>
      <c r="S173" s="831"/>
      <c r="T173" s="831"/>
      <c r="U173" s="831"/>
      <c r="V173" s="831"/>
      <c r="W173" s="831"/>
      <c r="X173" s="831"/>
    </row>
    <row r="174" spans="1:39" s="834" customFormat="1" ht="19.5" customHeight="1" x14ac:dyDescent="0.2">
      <c r="A174" s="800"/>
      <c r="B174" s="801" t="s">
        <v>548</v>
      </c>
      <c r="C174" s="833"/>
      <c r="D174" s="833">
        <f t="shared" ref="D174:W174" si="134">(D27/D$27*D145-C27/C$27*C145)/C$145</f>
        <v>2.2595431134632742E-2</v>
      </c>
      <c r="E174" s="833">
        <f t="shared" si="134"/>
        <v>3.1172920596452987E-2</v>
      </c>
      <c r="F174" s="833">
        <f t="shared" si="134"/>
        <v>-4.5469091008097408E-3</v>
      </c>
      <c r="G174" s="833">
        <f t="shared" si="134"/>
        <v>-3.2233102634234402E-3</v>
      </c>
      <c r="H174" s="833">
        <f t="shared" si="134"/>
        <v>3.389399240673549E-2</v>
      </c>
      <c r="I174" s="833">
        <f t="shared" si="134"/>
        <v>1.3802688662478826E-2</v>
      </c>
      <c r="J174" s="833">
        <f t="shared" si="134"/>
        <v>8.749512300667811E-3</v>
      </c>
      <c r="K174" s="833">
        <f t="shared" si="134"/>
        <v>3.6963394009938297E-2</v>
      </c>
      <c r="L174" s="833">
        <f t="shared" si="134"/>
        <v>1.8221827044524339E-2</v>
      </c>
      <c r="M174" s="833">
        <f t="shared" si="134"/>
        <v>2.9311710171977642E-2</v>
      </c>
      <c r="N174" s="833">
        <f t="shared" si="134"/>
        <v>6.7202567909700459E-2</v>
      </c>
      <c r="O174" s="833">
        <f t="shared" si="134"/>
        <v>-2.3007945684859751E-2</v>
      </c>
      <c r="P174" s="833">
        <f t="shared" si="134"/>
        <v>-6.5844659411767844E-3</v>
      </c>
      <c r="Q174" s="833">
        <f t="shared" si="134"/>
        <v>8.3221576591926208E-2</v>
      </c>
      <c r="R174" s="833">
        <f t="shared" si="134"/>
        <v>7.4471752363431426E-2</v>
      </c>
      <c r="S174" s="833">
        <f t="shared" si="134"/>
        <v>-1.0365521612400765E-2</v>
      </c>
      <c r="T174" s="833">
        <f t="shared" si="134"/>
        <v>-6.7415631956369154E-3</v>
      </c>
      <c r="U174" s="833">
        <f t="shared" si="134"/>
        <v>-1.6142684316534799E-2</v>
      </c>
      <c r="V174" s="833">
        <f t="shared" si="134"/>
        <v>7.2437330904264741E-2</v>
      </c>
      <c r="W174" s="833">
        <f t="shared" si="134"/>
        <v>2.0061699258268059E-2</v>
      </c>
      <c r="X174" s="833">
        <f>(X27/X$27*X145-W27/W$27*W145)/W$145</f>
        <v>3.084822403634847E-3</v>
      </c>
    </row>
    <row r="175" spans="1:39" s="834" customFormat="1" ht="19.5" customHeight="1" x14ac:dyDescent="0.2">
      <c r="A175" s="859" t="s">
        <v>579</v>
      </c>
      <c r="B175" s="858"/>
      <c r="C175" s="863"/>
      <c r="D175" s="863">
        <f>(D29/D$27*D146-C29/C$27*C146)/C$145</f>
        <v>2.2595431134632742E-2</v>
      </c>
      <c r="E175" s="863">
        <f t="shared" ref="E175:X175" si="135">(E29/E$27*E146-D29/D$27*D146)/D$145</f>
        <v>3.1172920596452987E-2</v>
      </c>
      <c r="F175" s="863">
        <f t="shared" si="135"/>
        <v>-4.5469091008097408E-3</v>
      </c>
      <c r="G175" s="863">
        <f t="shared" si="135"/>
        <v>-3.2233102634234402E-3</v>
      </c>
      <c r="H175" s="863">
        <f t="shared" si="135"/>
        <v>3.389399240673549E-2</v>
      </c>
      <c r="I175" s="863">
        <f t="shared" si="135"/>
        <v>1.3802688662478826E-2</v>
      </c>
      <c r="J175" s="863">
        <f t="shared" si="135"/>
        <v>8.749512300667811E-3</v>
      </c>
      <c r="K175" s="863">
        <f t="shared" si="135"/>
        <v>3.6963394009938297E-2</v>
      </c>
      <c r="L175" s="863">
        <f t="shared" si="135"/>
        <v>1.8221827044524339E-2</v>
      </c>
      <c r="M175" s="863">
        <f t="shared" si="135"/>
        <v>2.9311710171977642E-2</v>
      </c>
      <c r="N175" s="863">
        <f t="shared" si="135"/>
        <v>6.7202567909700459E-2</v>
      </c>
      <c r="O175" s="863">
        <f t="shared" si="135"/>
        <v>-3.0673055560718625E-2</v>
      </c>
      <c r="P175" s="863">
        <f t="shared" si="135"/>
        <v>-2.4808128349983128E-2</v>
      </c>
      <c r="Q175" s="863">
        <f t="shared" si="135"/>
        <v>4.5385533334952183E-2</v>
      </c>
      <c r="R175" s="863">
        <f t="shared" si="135"/>
        <v>3.7852118347863728E-2</v>
      </c>
      <c r="S175" s="863">
        <f t="shared" si="135"/>
        <v>1.0035403013174021E-2</v>
      </c>
      <c r="T175" s="863">
        <f t="shared" si="135"/>
        <v>2.6372579935044702E-2</v>
      </c>
      <c r="U175" s="863">
        <f t="shared" si="135"/>
        <v>-1.458189320815519E-2</v>
      </c>
      <c r="V175" s="863">
        <f t="shared" si="135"/>
        <v>5.9644493732476607E-2</v>
      </c>
      <c r="W175" s="863">
        <f t="shared" si="135"/>
        <v>-1.0522303585560265E-2</v>
      </c>
      <c r="X175" s="863">
        <f t="shared" si="135"/>
        <v>9.8148745902100903E-3</v>
      </c>
    </row>
    <row r="176" spans="1:39" s="787" customFormat="1" ht="20.100000000000001" customHeight="1" x14ac:dyDescent="0.2">
      <c r="A176" s="808" t="s">
        <v>1015</v>
      </c>
      <c r="B176" s="809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22"/>
      <c r="Z176" s="822"/>
      <c r="AA176" s="822"/>
      <c r="AB176" s="822"/>
      <c r="AC176" s="822"/>
      <c r="AD176" s="822"/>
      <c r="AE176" s="822"/>
      <c r="AF176" s="822"/>
      <c r="AG176" s="822"/>
      <c r="AH176" s="822"/>
      <c r="AI176" s="822"/>
      <c r="AJ176" s="822"/>
      <c r="AK176" s="822"/>
      <c r="AL176" s="822"/>
      <c r="AM176" s="822"/>
    </row>
  </sheetData>
  <pageMargins left="0.74803149606299213" right="0.74803149606299213" top="0.98425196850393704" bottom="0.98425196850393704" header="0.51181102362204722" footer="0.51181102362204722"/>
  <pageSetup scale="65" fitToHeight="3" orientation="landscape" r:id="rId1"/>
  <headerFooter alignWithMargins="0"/>
  <rowBreaks count="5" manualBreakCount="5">
    <brk id="30" max="20" man="1"/>
    <brk id="60" max="20" man="1"/>
    <brk id="89" max="20" man="1"/>
    <brk id="118" max="20" man="1"/>
    <brk id="147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5B66-0A2A-4535-9D88-5044D3BE62B8}">
  <sheetPr codeName="Sheet13"/>
  <dimension ref="A1:AO121"/>
  <sheetViews>
    <sheetView view="pageBreakPreview" zoomScale="80" zoomScaleNormal="80" zoomScaleSheetLayoutView="80" workbookViewId="0">
      <pane xSplit="2" topLeftCell="C1" activePane="topRight" state="frozen"/>
      <selection activeCell="A3" sqref="A3"/>
      <selection pane="topRight" activeCell="A2" sqref="A2"/>
    </sheetView>
  </sheetViews>
  <sheetFormatPr defaultColWidth="9.140625" defaultRowHeight="12.75" outlineLevelCol="1" x14ac:dyDescent="0.2"/>
  <cols>
    <col min="1" max="1" width="4.140625" style="835" customWidth="1"/>
    <col min="2" max="2" width="40.28515625" style="788" customWidth="1"/>
    <col min="3" max="9" width="9.28515625" style="788" hidden="1" customWidth="1" outlineLevel="1"/>
    <col min="10" max="10" width="9.28515625" style="788" customWidth="1" collapsed="1"/>
    <col min="11" max="20" width="9.28515625" style="788" customWidth="1"/>
    <col min="21" max="16384" width="9.140625" style="788"/>
  </cols>
  <sheetData>
    <row r="1" spans="1:40" s="787" customFormat="1" ht="25.15" customHeight="1" x14ac:dyDescent="0.2">
      <c r="A1" s="786" t="str">
        <f>Index!B17</f>
        <v>Table 3h    RMI constant price GDP by institutional sector, FY2004-FY2018</v>
      </c>
      <c r="U1" s="788"/>
      <c r="V1" s="788"/>
      <c r="W1" s="788"/>
      <c r="X1" s="788"/>
      <c r="Y1" s="788"/>
      <c r="Z1" s="788"/>
      <c r="AA1" s="788"/>
      <c r="AB1" s="788"/>
      <c r="AC1" s="788"/>
    </row>
    <row r="2" spans="1:40" s="787" customFormat="1" ht="20.100000000000001" customHeight="1" x14ac:dyDescent="0.2">
      <c r="A2" s="789"/>
      <c r="B2" s="923" t="s">
        <v>1097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791"/>
    </row>
    <row r="3" spans="1:40" ht="20.100000000000001" customHeight="1" x14ac:dyDescent="0.2">
      <c r="A3" s="856" t="s">
        <v>1024</v>
      </c>
      <c r="B3" s="124" t="s">
        <v>31</v>
      </c>
      <c r="C3" s="836">
        <v>38.591884613037109</v>
      </c>
      <c r="D3" s="836">
        <v>39.454963684082031</v>
      </c>
      <c r="E3" s="836">
        <v>39.868396759033203</v>
      </c>
      <c r="F3" s="836">
        <v>42.164825439453125</v>
      </c>
      <c r="G3" s="836">
        <v>45.685466766357422</v>
      </c>
      <c r="H3" s="836">
        <v>48.448226928710938</v>
      </c>
      <c r="I3" s="836">
        <v>46.961410522460938</v>
      </c>
      <c r="J3" s="836">
        <v>46.917335510253906</v>
      </c>
      <c r="K3" s="836">
        <v>44.39111328125</v>
      </c>
      <c r="L3" s="836">
        <v>46.896503448486328</v>
      </c>
      <c r="M3" s="836">
        <v>49.701206207275391</v>
      </c>
      <c r="N3" s="836">
        <v>46.111270904541016</v>
      </c>
      <c r="O3" s="836">
        <v>48.296756744384766</v>
      </c>
      <c r="P3" s="836">
        <v>58.801979064941406</v>
      </c>
      <c r="Q3" s="836">
        <v>56.513198852539063</v>
      </c>
      <c r="R3" s="836">
        <v>52.271873474121094</v>
      </c>
      <c r="S3" s="836">
        <v>55.659317016601563</v>
      </c>
      <c r="T3" s="836">
        <v>55.491062164306641</v>
      </c>
      <c r="U3" s="836">
        <v>52.384872436523438</v>
      </c>
      <c r="V3" s="836">
        <v>52.071178436279297</v>
      </c>
      <c r="W3" s="836">
        <v>54.307453155517578</v>
      </c>
      <c r="X3" s="836">
        <v>58.547027587890625</v>
      </c>
    </row>
    <row r="4" spans="1:40" x14ac:dyDescent="0.2">
      <c r="A4" s="856" t="s">
        <v>1025</v>
      </c>
      <c r="B4" s="124" t="s">
        <v>1026</v>
      </c>
      <c r="C4" s="836">
        <v>17.327640533447266</v>
      </c>
      <c r="D4" s="836">
        <v>19.872434616088867</v>
      </c>
      <c r="E4" s="836">
        <v>18.828073501586914</v>
      </c>
      <c r="F4" s="836">
        <v>21.660989761352539</v>
      </c>
      <c r="G4" s="836">
        <v>23.814565658569336</v>
      </c>
      <c r="H4" s="836">
        <v>24.990522384643555</v>
      </c>
      <c r="I4" s="836">
        <v>24.560358047485352</v>
      </c>
      <c r="J4" s="836">
        <v>28.922351837158203</v>
      </c>
      <c r="K4" s="836">
        <v>26.175268173217773</v>
      </c>
      <c r="L4" s="836">
        <v>25.694208145141602</v>
      </c>
      <c r="M4" s="836">
        <v>27.427255630493164</v>
      </c>
      <c r="N4" s="836">
        <v>19.296836853027344</v>
      </c>
      <c r="O4" s="836">
        <v>22.980342864990234</v>
      </c>
      <c r="P4" s="836">
        <v>22.5291748046875</v>
      </c>
      <c r="Q4" s="836">
        <v>23.097637176513672</v>
      </c>
      <c r="R4" s="836">
        <v>20.861265182495117</v>
      </c>
      <c r="S4" s="836">
        <v>21.631288528442383</v>
      </c>
      <c r="T4" s="836">
        <v>21.452470779418945</v>
      </c>
      <c r="U4" s="836">
        <v>25.484855651855469</v>
      </c>
      <c r="V4" s="836">
        <v>23.010269165039063</v>
      </c>
      <c r="W4" s="836">
        <v>27.08514404296875</v>
      </c>
      <c r="X4" s="836">
        <v>28.321647644042969</v>
      </c>
    </row>
    <row r="5" spans="1:40" x14ac:dyDescent="0.2">
      <c r="A5" s="856" t="s">
        <v>1027</v>
      </c>
      <c r="B5" s="124" t="s">
        <v>949</v>
      </c>
      <c r="C5" s="836">
        <v>3.4470598697662354</v>
      </c>
      <c r="D5" s="836">
        <v>3.2782461643218994</v>
      </c>
      <c r="E5" s="836">
        <v>3.4917540550231934</v>
      </c>
      <c r="F5" s="836">
        <v>3.17490553855896</v>
      </c>
      <c r="G5" s="836">
        <v>2.8329226970672607</v>
      </c>
      <c r="H5" s="836">
        <v>2.8475704193115234</v>
      </c>
      <c r="I5" s="836">
        <v>3.1166915893554688</v>
      </c>
      <c r="J5" s="836">
        <v>3.2139894962310791</v>
      </c>
      <c r="K5" s="836">
        <v>3.4301984310150146</v>
      </c>
      <c r="L5" s="836">
        <v>3.2145588397979736</v>
      </c>
      <c r="M5" s="836">
        <v>3.3504745960235596</v>
      </c>
      <c r="N5" s="836">
        <v>3.8409302234649658</v>
      </c>
      <c r="O5" s="836">
        <v>4.3935465812683105</v>
      </c>
      <c r="P5" s="836">
        <v>4.3429131507873535</v>
      </c>
      <c r="Q5" s="836">
        <v>4.3290681838989258</v>
      </c>
      <c r="R5" s="836">
        <v>4.214972972869873</v>
      </c>
      <c r="S5" s="836">
        <v>4.4508686065673828</v>
      </c>
      <c r="T5" s="836">
        <v>5.4777588844299316</v>
      </c>
      <c r="U5" s="836">
        <v>6.6395668983459473</v>
      </c>
      <c r="V5" s="836">
        <v>7.0984945297241211</v>
      </c>
      <c r="W5" s="836">
        <v>7.282257080078125</v>
      </c>
      <c r="X5" s="836">
        <v>7.4006414413452148</v>
      </c>
    </row>
    <row r="6" spans="1:40" x14ac:dyDescent="0.2">
      <c r="A6" s="856" t="s">
        <v>1028</v>
      </c>
      <c r="B6" s="124" t="s">
        <v>950</v>
      </c>
      <c r="C6" s="836">
        <v>1.1003321409225464</v>
      </c>
      <c r="D6" s="836">
        <v>1.2347875833511353</v>
      </c>
      <c r="E6" s="836">
        <v>1.5659844875335693</v>
      </c>
      <c r="F6" s="836">
        <v>2.0688223838806152</v>
      </c>
      <c r="G6" s="836">
        <v>2.47998046875</v>
      </c>
      <c r="H6" s="836">
        <v>2.4093337059020996</v>
      </c>
      <c r="I6" s="836">
        <v>3.1916046142578125</v>
      </c>
      <c r="J6" s="836">
        <v>3.1420202255249023</v>
      </c>
      <c r="K6" s="836">
        <v>3.0647485256195068</v>
      </c>
      <c r="L6" s="836">
        <v>2.6012537479400635</v>
      </c>
      <c r="M6" s="836">
        <v>2.2033674716949463</v>
      </c>
      <c r="N6" s="836">
        <v>1.8765053749084473</v>
      </c>
      <c r="O6" s="836">
        <v>1.9097741842269897</v>
      </c>
      <c r="P6" s="836">
        <v>2.1618812084197998</v>
      </c>
      <c r="Q6" s="836">
        <v>2.0692470073699951</v>
      </c>
      <c r="R6" s="836">
        <v>2.2437806129455566</v>
      </c>
      <c r="S6" s="836">
        <v>2.5682373046875</v>
      </c>
      <c r="T6" s="836">
        <v>2.7489960193634033</v>
      </c>
      <c r="U6" s="836">
        <v>2.8179330825805664</v>
      </c>
      <c r="V6" s="836">
        <v>3.1925246715545654</v>
      </c>
      <c r="W6" s="836">
        <v>3.623401403427124</v>
      </c>
      <c r="X6" s="836">
        <v>3.6888198852539063</v>
      </c>
    </row>
    <row r="7" spans="1:40" x14ac:dyDescent="0.2">
      <c r="A7" s="856" t="s">
        <v>1029</v>
      </c>
      <c r="B7" s="124" t="s">
        <v>951</v>
      </c>
      <c r="C7" s="836">
        <v>0.43016180396080017</v>
      </c>
      <c r="D7" s="836">
        <v>0.45140746235847473</v>
      </c>
      <c r="E7" s="836">
        <v>0.53342717885971069</v>
      </c>
      <c r="F7" s="836">
        <v>0.5379641056060791</v>
      </c>
      <c r="G7" s="836">
        <v>0.64315998554229736</v>
      </c>
      <c r="H7" s="836">
        <v>0.53963547945022583</v>
      </c>
      <c r="I7" s="836">
        <v>0.51401203870773315</v>
      </c>
      <c r="J7" s="836">
        <v>0.52029377222061157</v>
      </c>
      <c r="K7" s="836">
        <v>0.54357486963272095</v>
      </c>
      <c r="L7" s="836">
        <v>0.55408596992492676</v>
      </c>
      <c r="M7" s="836">
        <v>0.57027155160903931</v>
      </c>
      <c r="N7" s="836">
        <v>0.56099724769592285</v>
      </c>
      <c r="O7" s="836">
        <v>0.58218944072723389</v>
      </c>
      <c r="P7" s="836">
        <v>0.60966145992279053</v>
      </c>
      <c r="Q7" s="836">
        <v>0.66765117645263672</v>
      </c>
      <c r="R7" s="836">
        <v>0.68933874368667603</v>
      </c>
      <c r="S7" s="836">
        <v>0.68478929996490479</v>
      </c>
      <c r="T7" s="836">
        <v>0.82955574989318848</v>
      </c>
      <c r="U7" s="836">
        <v>0.95757472515106201</v>
      </c>
      <c r="V7" s="836">
        <v>1.3414510488510132</v>
      </c>
      <c r="W7" s="836">
        <v>1.837695837020874</v>
      </c>
      <c r="X7" s="836">
        <v>2.5078206062316895</v>
      </c>
    </row>
    <row r="8" spans="1:40" x14ac:dyDescent="0.2">
      <c r="A8" s="856" t="s">
        <v>1030</v>
      </c>
      <c r="B8" s="124" t="s">
        <v>724</v>
      </c>
      <c r="C8" s="836">
        <v>32.980472564697266</v>
      </c>
      <c r="D8" s="836">
        <v>30.051738739013672</v>
      </c>
      <c r="E8" s="836">
        <v>27.189666748046875</v>
      </c>
      <c r="F8" s="836">
        <v>26.565359115600586</v>
      </c>
      <c r="G8" s="836">
        <v>26.622573852539063</v>
      </c>
      <c r="H8" s="836">
        <v>29.025764465332031</v>
      </c>
      <c r="I8" s="836">
        <v>30.717044830322266</v>
      </c>
      <c r="J8" s="836">
        <v>32.911697387695313</v>
      </c>
      <c r="K8" s="836">
        <v>36.298740386962891</v>
      </c>
      <c r="L8" s="836">
        <v>39.886402130126953</v>
      </c>
      <c r="M8" s="836">
        <v>39.291858673095703</v>
      </c>
      <c r="N8" s="836">
        <v>39.525016784667969</v>
      </c>
      <c r="O8" s="836">
        <v>40.130603790283203</v>
      </c>
      <c r="P8" s="836">
        <v>41.165840148925781</v>
      </c>
      <c r="Q8" s="836">
        <v>41.688053131103516</v>
      </c>
      <c r="R8" s="836">
        <v>42.098747253417969</v>
      </c>
      <c r="S8" s="836">
        <v>43.728481292724609</v>
      </c>
      <c r="T8" s="836">
        <v>41.676013946533203</v>
      </c>
      <c r="U8" s="836">
        <v>41.374916076660156</v>
      </c>
      <c r="V8" s="836">
        <v>41.577987670898438</v>
      </c>
      <c r="W8" s="836">
        <v>43.474884033203125</v>
      </c>
      <c r="X8" s="836">
        <v>44.494606018066406</v>
      </c>
    </row>
    <row r="9" spans="1:40" x14ac:dyDescent="0.2">
      <c r="A9" s="856" t="s">
        <v>1031</v>
      </c>
      <c r="B9" s="124" t="s">
        <v>34</v>
      </c>
      <c r="C9" s="836">
        <v>7.8603940010070801</v>
      </c>
      <c r="D9" s="836">
        <v>7.1304211616516113</v>
      </c>
      <c r="E9" s="836">
        <v>7.6240015029907227</v>
      </c>
      <c r="F9" s="836">
        <v>7.6858863830566406</v>
      </c>
      <c r="G9" s="836">
        <v>8.9056224822998047</v>
      </c>
      <c r="H9" s="836">
        <v>9.09381103515625</v>
      </c>
      <c r="I9" s="836">
        <v>9.0335636138916016</v>
      </c>
      <c r="J9" s="836">
        <v>8.8595027923583984</v>
      </c>
      <c r="K9" s="836">
        <v>8.5180492401123047</v>
      </c>
      <c r="L9" s="836">
        <v>5.8615708351135254</v>
      </c>
      <c r="M9" s="836">
        <v>7.150123119354248</v>
      </c>
      <c r="N9" s="836">
        <v>6.7796444892883301</v>
      </c>
      <c r="O9" s="836">
        <v>6.5912508964538574</v>
      </c>
      <c r="P9" s="836">
        <v>7.6374616622924805</v>
      </c>
      <c r="Q9" s="836">
        <v>8.1214084625244141</v>
      </c>
      <c r="R9" s="836">
        <v>9.1190595626831055</v>
      </c>
      <c r="S9" s="836">
        <v>8.2498283386230469</v>
      </c>
      <c r="T9" s="836">
        <v>8.8082828521728516</v>
      </c>
      <c r="U9" s="836">
        <v>10.163289070129395</v>
      </c>
      <c r="V9" s="836">
        <v>10.736462593078613</v>
      </c>
      <c r="W9" s="836">
        <v>10.338003158569336</v>
      </c>
      <c r="X9" s="836">
        <v>10.521444320678711</v>
      </c>
    </row>
    <row r="10" spans="1:40" x14ac:dyDescent="0.2">
      <c r="A10" s="856" t="s">
        <v>1032</v>
      </c>
      <c r="B10" s="124" t="s">
        <v>35</v>
      </c>
      <c r="C10" s="836">
        <v>8.3448009490966797</v>
      </c>
      <c r="D10" s="836">
        <v>8.9039220809936523</v>
      </c>
      <c r="E10" s="836">
        <v>9.5757503509521484</v>
      </c>
      <c r="F10" s="836">
        <v>10.065976142883301</v>
      </c>
      <c r="G10" s="836">
        <v>10.147701263427734</v>
      </c>
      <c r="H10" s="836">
        <v>9.0562057495117188</v>
      </c>
      <c r="I10" s="836">
        <v>8.5320682525634766</v>
      </c>
      <c r="J10" s="836">
        <v>8.9832601547241211</v>
      </c>
      <c r="K10" s="836">
        <v>9.2208318710327148</v>
      </c>
      <c r="L10" s="836">
        <v>9.3264703750610352</v>
      </c>
      <c r="M10" s="836">
        <v>8.7087001800537109</v>
      </c>
      <c r="N10" s="836">
        <v>8.0714683532714844</v>
      </c>
      <c r="O10" s="836">
        <v>7.9218497276306152</v>
      </c>
      <c r="P10" s="836">
        <v>7.2608628273010254</v>
      </c>
      <c r="Q10" s="836">
        <v>7.1962928771972656</v>
      </c>
      <c r="R10" s="836">
        <v>7.9890599250793457</v>
      </c>
      <c r="S10" s="836">
        <v>8.1201753616333008</v>
      </c>
      <c r="T10" s="836">
        <v>8.1047182083129883</v>
      </c>
      <c r="U10" s="836">
        <v>8.1327590942382813</v>
      </c>
      <c r="V10" s="836">
        <v>8.5440502166748047</v>
      </c>
      <c r="W10" s="836">
        <v>8.9777231216430664</v>
      </c>
      <c r="X10" s="836">
        <v>8.9811954498291016</v>
      </c>
    </row>
    <row r="11" spans="1:40" x14ac:dyDescent="0.2">
      <c r="A11" s="856" t="s">
        <v>1033</v>
      </c>
      <c r="B11" s="124" t="s">
        <v>952</v>
      </c>
      <c r="C11" s="836">
        <v>0.539725661277771</v>
      </c>
      <c r="D11" s="836">
        <v>0.55817782878875732</v>
      </c>
      <c r="E11" s="836">
        <v>0.64121252298355103</v>
      </c>
      <c r="F11" s="836">
        <v>0.66889077425003052</v>
      </c>
      <c r="G11" s="836">
        <v>0.74731248617172241</v>
      </c>
      <c r="H11" s="836">
        <v>0.64121252298355103</v>
      </c>
      <c r="I11" s="836">
        <v>0.53049957752227783</v>
      </c>
      <c r="J11" s="836">
        <v>0.47514310479164124</v>
      </c>
      <c r="K11" s="836">
        <v>0.53049957752227783</v>
      </c>
      <c r="L11" s="836">
        <v>0.55817782878875732</v>
      </c>
      <c r="M11" s="836">
        <v>0.59969520568847656</v>
      </c>
      <c r="N11" s="836">
        <v>0.60430824756622314</v>
      </c>
      <c r="O11" s="836">
        <v>0.60892128944396973</v>
      </c>
      <c r="P11" s="836">
        <v>0.59508216381072998</v>
      </c>
      <c r="Q11" s="836">
        <v>0.56740391254425049</v>
      </c>
      <c r="R11" s="836">
        <v>0.53511261940002441</v>
      </c>
      <c r="S11" s="836">
        <v>0.54895174503326416</v>
      </c>
      <c r="T11" s="836">
        <v>0.57201695442199707</v>
      </c>
      <c r="U11" s="836">
        <v>0.56740391254425049</v>
      </c>
      <c r="V11" s="836">
        <v>0.54895174503326416</v>
      </c>
      <c r="W11" s="836">
        <v>0.55817782878875732</v>
      </c>
      <c r="X11" s="836">
        <v>0.54895174503326416</v>
      </c>
    </row>
    <row r="12" spans="1:40" x14ac:dyDescent="0.2">
      <c r="A12" s="857" t="s">
        <v>93</v>
      </c>
      <c r="B12" s="124" t="s">
        <v>1034</v>
      </c>
      <c r="C12" s="836">
        <v>3.1655833721160889</v>
      </c>
      <c r="D12" s="836">
        <v>3.3009414672851563</v>
      </c>
      <c r="E12" s="836">
        <v>3.270543098449707</v>
      </c>
      <c r="F12" s="836">
        <v>3.352245569229126</v>
      </c>
      <c r="G12" s="836">
        <v>3.5206825733184814</v>
      </c>
      <c r="H12" s="836">
        <v>3.7445368766784668</v>
      </c>
      <c r="I12" s="836">
        <v>3.8179910182952881</v>
      </c>
      <c r="J12" s="836">
        <v>3.869321346282959</v>
      </c>
      <c r="K12" s="836">
        <v>4.1645750999450684</v>
      </c>
      <c r="L12" s="836">
        <v>3.9197807312011719</v>
      </c>
      <c r="M12" s="836">
        <v>4.1212201118469238</v>
      </c>
      <c r="N12" s="836">
        <v>4.1564512252807617</v>
      </c>
      <c r="O12" s="836">
        <v>4.2795166969299316</v>
      </c>
      <c r="P12" s="836">
        <v>4.2388625144958496</v>
      </c>
      <c r="Q12" s="836">
        <v>4.2713117599487305</v>
      </c>
      <c r="R12" s="836">
        <v>4.6067347526550293</v>
      </c>
      <c r="S12" s="836">
        <v>4.6142807006835938</v>
      </c>
      <c r="T12" s="836">
        <v>5.3710436820983887</v>
      </c>
      <c r="U12" s="836">
        <v>5.2412195205688477</v>
      </c>
      <c r="V12" s="836">
        <v>5.9583630561828613</v>
      </c>
      <c r="W12" s="836">
        <v>5.6124863624572754</v>
      </c>
      <c r="X12" s="836">
        <v>5.3830389976501465</v>
      </c>
    </row>
    <row r="13" spans="1:40" x14ac:dyDescent="0.2">
      <c r="A13" s="795" t="s">
        <v>94</v>
      </c>
      <c r="B13" s="788" t="s">
        <v>37</v>
      </c>
      <c r="C13" s="836">
        <v>25.529067993164063</v>
      </c>
      <c r="D13" s="836">
        <v>24.296324253082275</v>
      </c>
      <c r="E13" s="836">
        <v>23.604194164276123</v>
      </c>
      <c r="F13" s="836">
        <v>24.474903583526611</v>
      </c>
      <c r="G13" s="836">
        <v>25.264387607574463</v>
      </c>
      <c r="H13" s="836">
        <v>23.889212608337402</v>
      </c>
      <c r="I13" s="836">
        <v>24.344750881195068</v>
      </c>
      <c r="J13" s="836">
        <v>24.989343166351318</v>
      </c>
      <c r="K13" s="836">
        <v>25.181939601898193</v>
      </c>
      <c r="L13" s="836">
        <v>25.547080516815186</v>
      </c>
      <c r="M13" s="836">
        <v>26.835982322692871</v>
      </c>
      <c r="N13" s="836">
        <v>27.519372940063477</v>
      </c>
      <c r="O13" s="836">
        <v>26.970090866088867</v>
      </c>
      <c r="P13" s="836">
        <v>26.474771499633789</v>
      </c>
      <c r="Q13" s="836">
        <v>25.735337257385254</v>
      </c>
      <c r="R13" s="836">
        <v>27.256384372711182</v>
      </c>
      <c r="S13" s="836">
        <v>27.990034103393555</v>
      </c>
      <c r="T13" s="836">
        <v>26.809390068054199</v>
      </c>
      <c r="U13" s="836">
        <v>26.885486602783203</v>
      </c>
      <c r="V13" s="836">
        <v>28.11407470703125</v>
      </c>
      <c r="W13" s="836">
        <v>27.571187973022461</v>
      </c>
      <c r="X13" s="836">
        <v>28.135883331298828</v>
      </c>
    </row>
    <row r="14" spans="1:40" x14ac:dyDescent="0.2">
      <c r="A14" s="797"/>
      <c r="B14" s="796" t="s">
        <v>544</v>
      </c>
      <c r="C14" s="836">
        <v>-1.5440393686294556</v>
      </c>
      <c r="D14" s="836">
        <v>-1.3788639307022095</v>
      </c>
      <c r="E14" s="836">
        <v>-1.4573471546173096</v>
      </c>
      <c r="F14" s="836">
        <v>-2.9494681358337402</v>
      </c>
      <c r="G14" s="836">
        <v>-3.0800826549530029</v>
      </c>
      <c r="H14" s="836">
        <v>-3.0158112049102783</v>
      </c>
      <c r="I14" s="836">
        <v>-3.0994288921356201</v>
      </c>
      <c r="J14" s="836">
        <v>-3.1047239303588867</v>
      </c>
      <c r="K14" s="836">
        <v>-3.0689558982849121</v>
      </c>
      <c r="L14" s="836">
        <v>-2.8222236633300781</v>
      </c>
      <c r="M14" s="836">
        <v>-2.97987961769104</v>
      </c>
      <c r="N14" s="836">
        <v>-3.1173138618469238</v>
      </c>
      <c r="O14" s="836">
        <v>-3.378232479095459</v>
      </c>
      <c r="P14" s="836">
        <v>-3.383080005645752</v>
      </c>
      <c r="Q14" s="836">
        <v>-3.2204964160919189</v>
      </c>
      <c r="R14" s="836">
        <v>-3.1973800659179688</v>
      </c>
      <c r="S14" s="836">
        <v>-3.4912192821502686</v>
      </c>
      <c r="T14" s="836">
        <v>-4.0712933540344238</v>
      </c>
      <c r="U14" s="836">
        <v>-4.7737665176391602</v>
      </c>
      <c r="V14" s="836">
        <v>-5.0869956016540527</v>
      </c>
      <c r="W14" s="836">
        <v>-5.8501687049865723</v>
      </c>
      <c r="X14" s="836">
        <v>-6.2694258689880371</v>
      </c>
    </row>
    <row r="15" spans="1:40" x14ac:dyDescent="0.2">
      <c r="A15" s="797"/>
      <c r="B15" s="798" t="s">
        <v>545</v>
      </c>
      <c r="C15" s="837">
        <v>137.77308413386345</v>
      </c>
      <c r="D15" s="837">
        <v>137.15450111031532</v>
      </c>
      <c r="E15" s="837">
        <v>134.73565721511841</v>
      </c>
      <c r="F15" s="837">
        <v>139.47130066156387</v>
      </c>
      <c r="G15" s="837">
        <v>147.58429318666458</v>
      </c>
      <c r="H15" s="837">
        <v>151.67022097110748</v>
      </c>
      <c r="I15" s="837">
        <v>152.22056609392166</v>
      </c>
      <c r="J15" s="837">
        <v>159.69953486323357</v>
      </c>
      <c r="K15" s="837">
        <v>158.45058315992355</v>
      </c>
      <c r="L15" s="837">
        <v>161.23786890506744</v>
      </c>
      <c r="M15" s="837">
        <v>166.98027545213699</v>
      </c>
      <c r="N15" s="837">
        <v>155.22548878192902</v>
      </c>
      <c r="O15" s="837">
        <v>161.28661060333252</v>
      </c>
      <c r="P15" s="837">
        <v>172.43541049957275</v>
      </c>
      <c r="Q15" s="837">
        <v>171.0361133813858</v>
      </c>
      <c r="R15" s="837">
        <v>168.688949406147</v>
      </c>
      <c r="S15" s="837">
        <v>174.75503301620483</v>
      </c>
      <c r="T15" s="837">
        <v>173.27001595497131</v>
      </c>
      <c r="U15" s="837">
        <v>175.87611055374146</v>
      </c>
      <c r="V15" s="837">
        <v>177.10681223869324</v>
      </c>
      <c r="W15" s="837">
        <v>184.8182452917099</v>
      </c>
      <c r="X15" s="837">
        <v>192.26165115833282</v>
      </c>
    </row>
    <row r="16" spans="1:40" x14ac:dyDescent="0.2">
      <c r="A16" s="797"/>
      <c r="B16" s="796" t="s">
        <v>546</v>
      </c>
      <c r="C16" s="836">
        <v>25.344825744628906</v>
      </c>
      <c r="D16" s="836">
        <v>24.374109268188477</v>
      </c>
      <c r="E16" s="836">
        <v>23.457672119140625</v>
      </c>
      <c r="F16" s="836">
        <v>21.724987030029297</v>
      </c>
      <c r="G16" s="836">
        <v>24.487968444824219</v>
      </c>
      <c r="H16" s="836">
        <v>26.578601837158203</v>
      </c>
      <c r="I16" s="836">
        <v>23.266424179077148</v>
      </c>
      <c r="J16" s="836">
        <v>18.294801712036133</v>
      </c>
      <c r="K16" s="836">
        <v>23.104597091674805</v>
      </c>
      <c r="L16" s="836">
        <v>21.255975723266602</v>
      </c>
      <c r="M16" s="836">
        <v>22.35563850402832</v>
      </c>
      <c r="N16" s="836">
        <v>20.406955718994141</v>
      </c>
      <c r="O16" s="836">
        <v>17.516578674316406</v>
      </c>
      <c r="P16" s="836">
        <v>18.458024978637695</v>
      </c>
      <c r="Q16" s="836">
        <v>17.474922180175781</v>
      </c>
      <c r="R16" s="836">
        <v>16.546163558959961</v>
      </c>
      <c r="S16" s="836">
        <v>17.26262092590332</v>
      </c>
      <c r="T16" s="836">
        <v>16.345998764038086</v>
      </c>
      <c r="U16" s="836">
        <v>18.126968383789063</v>
      </c>
      <c r="V16" s="836">
        <v>19.383926391601563</v>
      </c>
      <c r="W16" s="836">
        <v>20.005517959594727</v>
      </c>
      <c r="X16" s="836">
        <v>19.480068206787109</v>
      </c>
    </row>
    <row r="17" spans="1:41" x14ac:dyDescent="0.2">
      <c r="A17" s="797"/>
      <c r="B17" s="796" t="s">
        <v>547</v>
      </c>
      <c r="C17" s="836">
        <v>-7.9365878105163574</v>
      </c>
      <c r="D17" s="836">
        <v>-7.618833065032959</v>
      </c>
      <c r="E17" s="836">
        <v>-6.2153792381286621</v>
      </c>
      <c r="F17" s="836">
        <v>-7.1604037284851074</v>
      </c>
      <c r="G17" s="836">
        <v>-7.5217380523681641</v>
      </c>
      <c r="H17" s="836">
        <v>-7.5417156219482422</v>
      </c>
      <c r="I17" s="836">
        <v>-7.5382628440856934</v>
      </c>
      <c r="J17" s="836">
        <v>-8.4513311386108398</v>
      </c>
      <c r="K17" s="836">
        <v>-8.1384668350219727</v>
      </c>
      <c r="L17" s="836">
        <v>-7.918487548828125</v>
      </c>
      <c r="M17" s="836">
        <v>-9.9263525009155273</v>
      </c>
      <c r="N17" s="836">
        <v>-8.3385000228881836</v>
      </c>
      <c r="O17" s="836">
        <v>-9.093846321105957</v>
      </c>
      <c r="P17" s="836">
        <v>-8.3618879318237305</v>
      </c>
      <c r="Q17" s="836">
        <v>-7.3597064018249512</v>
      </c>
      <c r="R17" s="836">
        <v>-8.3777532577514648</v>
      </c>
      <c r="S17" s="836">
        <v>-8.5853252410888672</v>
      </c>
      <c r="T17" s="836">
        <v>-7.9078960418701172</v>
      </c>
      <c r="U17" s="836">
        <v>-9.4034576416015625</v>
      </c>
      <c r="V17" s="836">
        <v>-9.478999137878418</v>
      </c>
      <c r="W17" s="836">
        <v>-10.225659370422363</v>
      </c>
      <c r="X17" s="836">
        <v>-10.089917182922363</v>
      </c>
    </row>
    <row r="18" spans="1:41" ht="20.100000000000001" customHeight="1" x14ac:dyDescent="0.2">
      <c r="A18" s="838"/>
      <c r="B18" s="801" t="s">
        <v>548</v>
      </c>
      <c r="C18" s="839">
        <v>155.181322067976</v>
      </c>
      <c r="D18" s="839">
        <v>153.90977731347084</v>
      </c>
      <c r="E18" s="839">
        <v>151.97795009613037</v>
      </c>
      <c r="F18" s="839">
        <v>154.03588396310806</v>
      </c>
      <c r="G18" s="839">
        <v>164.55052357912064</v>
      </c>
      <c r="H18" s="839">
        <v>170.70710718631744</v>
      </c>
      <c r="I18" s="839">
        <v>167.94872742891312</v>
      </c>
      <c r="J18" s="839">
        <v>169.54300543665886</v>
      </c>
      <c r="K18" s="839">
        <v>173.41671341657639</v>
      </c>
      <c r="L18" s="839">
        <v>174.57535707950592</v>
      </c>
      <c r="M18" s="839">
        <v>179.40956145524979</v>
      </c>
      <c r="N18" s="839">
        <v>167.29394447803497</v>
      </c>
      <c r="O18" s="839">
        <v>169.70934295654297</v>
      </c>
      <c r="P18" s="839">
        <v>182.53154754638672</v>
      </c>
      <c r="Q18" s="839">
        <v>181.15132915973663</v>
      </c>
      <c r="R18" s="839">
        <v>176.8573597073555</v>
      </c>
      <c r="S18" s="839">
        <v>183.43232870101929</v>
      </c>
      <c r="T18" s="839">
        <v>181.70811867713928</v>
      </c>
      <c r="U18" s="839">
        <v>184.59962129592896</v>
      </c>
      <c r="V18" s="839">
        <v>187.01173949241638</v>
      </c>
      <c r="W18" s="839">
        <v>194.59810388088226</v>
      </c>
      <c r="X18" s="839">
        <v>201.65180218219757</v>
      </c>
    </row>
    <row r="19" spans="1:41" s="807" customFormat="1" x14ac:dyDescent="0.2">
      <c r="A19" s="804"/>
      <c r="B19" s="805"/>
      <c r="C19" s="806"/>
      <c r="D19" s="806"/>
      <c r="E19" s="806"/>
      <c r="F19" s="806"/>
      <c r="G19" s="806"/>
      <c r="H19" s="806"/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</row>
    <row r="20" spans="1:41" s="787" customFormat="1" ht="26.25" customHeight="1" x14ac:dyDescent="0.2">
      <c r="A20" s="809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O20" s="788"/>
      <c r="P20" s="788"/>
      <c r="Q20" s="788"/>
      <c r="R20" s="788"/>
      <c r="S20" s="788"/>
      <c r="T20" s="788"/>
      <c r="U20" s="788"/>
      <c r="V20" s="788"/>
      <c r="W20" s="788"/>
      <c r="X20" s="788"/>
      <c r="Y20" s="822"/>
      <c r="Z20" s="822"/>
      <c r="AA20" s="822"/>
      <c r="AB20" s="822"/>
      <c r="AC20" s="822"/>
      <c r="AD20" s="822"/>
      <c r="AE20" s="822"/>
      <c r="AF20" s="822"/>
      <c r="AG20" s="822"/>
      <c r="AH20" s="822"/>
      <c r="AI20" s="822"/>
      <c r="AJ20" s="822"/>
      <c r="AK20" s="822"/>
      <c r="AL20" s="822"/>
      <c r="AM20" s="822"/>
      <c r="AN20" s="822"/>
      <c r="AO20" s="822"/>
    </row>
    <row r="21" spans="1:41" s="787" customFormat="1" ht="25.15" customHeight="1" x14ac:dyDescent="0.2">
      <c r="A21" s="933" t="str">
        <f>Index!B18</f>
        <v>Table 3b    RMI constant price GDP by institutional sector, contribution to change, FY2004-FY2018</v>
      </c>
      <c r="B21" s="934"/>
      <c r="Y21" s="788"/>
      <c r="Z21" s="788"/>
      <c r="AA21" s="788"/>
      <c r="AB21" s="788"/>
      <c r="AC21" s="788"/>
    </row>
    <row r="22" spans="1:41" s="787" customFormat="1" ht="20.100000000000001" customHeight="1" x14ac:dyDescent="0.2">
      <c r="A22" s="812"/>
      <c r="B22" s="790"/>
      <c r="C22" s="791" t="str">
        <f t="shared" ref="C22:W22" si="0">C2</f>
        <v>FY1997</v>
      </c>
      <c r="D22" s="791" t="str">
        <f t="shared" si="0"/>
        <v>FY1998</v>
      </c>
      <c r="E22" s="791" t="str">
        <f t="shared" si="0"/>
        <v>FY1999</v>
      </c>
      <c r="F22" s="791" t="str">
        <f t="shared" si="0"/>
        <v>FY2000</v>
      </c>
      <c r="G22" s="791" t="str">
        <f t="shared" si="0"/>
        <v>FY2001</v>
      </c>
      <c r="H22" s="791" t="str">
        <f t="shared" si="0"/>
        <v>FY2002</v>
      </c>
      <c r="I22" s="791" t="str">
        <f t="shared" si="0"/>
        <v>FY2003</v>
      </c>
      <c r="J22" s="791" t="str">
        <f t="shared" si="0"/>
        <v>FY2004</v>
      </c>
      <c r="K22" s="791" t="str">
        <f t="shared" si="0"/>
        <v>FY2005</v>
      </c>
      <c r="L22" s="791" t="str">
        <f t="shared" si="0"/>
        <v>FY2006</v>
      </c>
      <c r="M22" s="791" t="str">
        <f t="shared" si="0"/>
        <v>FY2007</v>
      </c>
      <c r="N22" s="791" t="str">
        <f t="shared" si="0"/>
        <v>FY2008</v>
      </c>
      <c r="O22" s="791" t="str">
        <f t="shared" si="0"/>
        <v>FY2009</v>
      </c>
      <c r="P22" s="791" t="str">
        <f t="shared" si="0"/>
        <v>FY2010</v>
      </c>
      <c r="Q22" s="791" t="str">
        <f t="shared" si="0"/>
        <v>FY2011</v>
      </c>
      <c r="R22" s="791" t="str">
        <f t="shared" si="0"/>
        <v>FY2012</v>
      </c>
      <c r="S22" s="791" t="str">
        <f t="shared" si="0"/>
        <v>FY2013</v>
      </c>
      <c r="T22" s="791" t="str">
        <f t="shared" si="0"/>
        <v>FY2014</v>
      </c>
      <c r="U22" s="791" t="str">
        <f t="shared" si="0"/>
        <v>FY2015</v>
      </c>
      <c r="V22" s="791" t="str">
        <f t="shared" si="0"/>
        <v>FY2016</v>
      </c>
      <c r="W22" s="791" t="str">
        <f t="shared" si="0"/>
        <v>FY2017</v>
      </c>
      <c r="X22" s="791" t="str">
        <f>X2</f>
        <v>FY2018</v>
      </c>
      <c r="Y22" s="788"/>
      <c r="Z22" s="788"/>
      <c r="AA22" s="788"/>
      <c r="AB22" s="788"/>
      <c r="AC22" s="788"/>
      <c r="AD22" s="830"/>
    </row>
    <row r="23" spans="1:41" ht="20.100000000000001" customHeight="1" x14ac:dyDescent="0.2">
      <c r="A23" s="856" t="s">
        <v>1024</v>
      </c>
      <c r="B23" s="124" t="s">
        <v>31</v>
      </c>
      <c r="C23" s="241"/>
      <c r="D23" s="241">
        <f t="shared" ref="D23:W35" si="1">(D3-C3)/(D$18-C$18)*D$38</f>
        <v>5.5617458308987715E-3</v>
      </c>
      <c r="E23" s="241">
        <f t="shared" si="1"/>
        <v>2.6862041006603722E-3</v>
      </c>
      <c r="F23" s="241">
        <f t="shared" si="1"/>
        <v>1.5110275398288919E-2</v>
      </c>
      <c r="G23" s="241">
        <f t="shared" si="1"/>
        <v>2.2855981582496025E-2</v>
      </c>
      <c r="H23" s="241">
        <f t="shared" si="1"/>
        <v>1.6789737900925594E-2</v>
      </c>
      <c r="I23" s="241">
        <f t="shared" si="1"/>
        <v>-8.7097510511218723E-3</v>
      </c>
      <c r="J23" s="241">
        <f t="shared" si="1"/>
        <v>-2.6243135557955602E-4</v>
      </c>
      <c r="K23" s="241">
        <f t="shared" si="1"/>
        <v>-1.4900185486848121E-2</v>
      </c>
      <c r="L23" s="241">
        <f t="shared" si="1"/>
        <v>1.4447224364228293E-2</v>
      </c>
      <c r="M23" s="241">
        <f t="shared" si="1"/>
        <v>1.6065857207507969E-2</v>
      </c>
      <c r="N23" s="241">
        <f t="shared" si="1"/>
        <v>-2.0009721185511149E-2</v>
      </c>
      <c r="O23" s="241">
        <f t="shared" si="1"/>
        <v>1.3063747445626732E-2</v>
      </c>
      <c r="P23" s="241">
        <f t="shared" si="1"/>
        <v>6.1901260929674753E-2</v>
      </c>
      <c r="Q23" s="241">
        <f t="shared" si="1"/>
        <v>-1.253909388907528E-2</v>
      </c>
      <c r="R23" s="241">
        <f t="shared" si="1"/>
        <v>-2.3413161791807986E-2</v>
      </c>
      <c r="S23" s="241">
        <f t="shared" si="1"/>
        <v>1.9153534509876422E-2</v>
      </c>
      <c r="T23" s="241">
        <f t="shared" si="1"/>
        <v>-9.1725844340756078E-4</v>
      </c>
      <c r="U23" s="241">
        <f t="shared" si="1"/>
        <v>-1.7094391546160506E-2</v>
      </c>
      <c r="V23" s="241">
        <f t="shared" si="1"/>
        <v>-1.6993209305736503E-3</v>
      </c>
      <c r="W23" s="241">
        <f t="shared" si="1"/>
        <v>1.1957937642353028E-2</v>
      </c>
      <c r="X23" s="241">
        <f>(X3-W3)/(X$18-W$18)*X$38</f>
        <v>2.1786309053495052E-2</v>
      </c>
    </row>
    <row r="24" spans="1:41" x14ac:dyDescent="0.2">
      <c r="A24" s="856" t="s">
        <v>1025</v>
      </c>
      <c r="B24" s="124" t="s">
        <v>1026</v>
      </c>
      <c r="C24" s="241"/>
      <c r="D24" s="241">
        <f t="shared" si="1"/>
        <v>1.6398842648903865E-2</v>
      </c>
      <c r="E24" s="241">
        <f t="shared" si="1"/>
        <v>-6.7855410665358801E-3</v>
      </c>
      <c r="F24" s="241">
        <f t="shared" si="1"/>
        <v>1.864031103178946E-2</v>
      </c>
      <c r="G24" s="241">
        <f t="shared" si="1"/>
        <v>1.3981001321306277E-2</v>
      </c>
      <c r="H24" s="241">
        <f t="shared" si="1"/>
        <v>7.1464781788359577E-3</v>
      </c>
      <c r="I24" s="241">
        <f t="shared" si="1"/>
        <v>-2.5198970578811522E-3</v>
      </c>
      <c r="J24" s="241">
        <f t="shared" si="1"/>
        <v>2.5972175296887026E-2</v>
      </c>
      <c r="K24" s="241">
        <f t="shared" si="1"/>
        <v>-1.6202872285207597E-2</v>
      </c>
      <c r="L24" s="241">
        <f t="shared" si="1"/>
        <v>-2.7740119080713384E-3</v>
      </c>
      <c r="M24" s="241">
        <f t="shared" si="1"/>
        <v>9.9272171877173177E-3</v>
      </c>
      <c r="N24" s="241">
        <f t="shared" si="1"/>
        <v>-4.5317644787252857E-2</v>
      </c>
      <c r="O24" s="241">
        <f t="shared" si="1"/>
        <v>2.2018167026042718E-2</v>
      </c>
      <c r="P24" s="241">
        <f t="shared" si="1"/>
        <v>-2.6584750871274259E-3</v>
      </c>
      <c r="Q24" s="241">
        <f t="shared" si="1"/>
        <v>3.114323959159501E-3</v>
      </c>
      <c r="R24" s="241">
        <f t="shared" si="1"/>
        <v>-1.2345324786695651E-2</v>
      </c>
      <c r="S24" s="241">
        <f t="shared" si="1"/>
        <v>4.3539231119440877E-3</v>
      </c>
      <c r="T24" s="241">
        <f t="shared" si="1"/>
        <v>-9.7484314945865333E-4</v>
      </c>
      <c r="U24" s="241">
        <f t="shared" si="1"/>
        <v>2.2191550392975701E-2</v>
      </c>
      <c r="V24" s="241">
        <f t="shared" si="1"/>
        <v>-1.340515473132764E-2</v>
      </c>
      <c r="W24" s="241">
        <f t="shared" si="1"/>
        <v>2.1789406852156124E-2</v>
      </c>
      <c r="X24" s="241">
        <f t="shared" ref="X24:X37" si="2">(X4-W4)/(X$18-W$18)*X$38</f>
        <v>6.3541400271356517E-3</v>
      </c>
    </row>
    <row r="25" spans="1:41" x14ac:dyDescent="0.2">
      <c r="A25" s="856" t="s">
        <v>1027</v>
      </c>
      <c r="B25" s="124" t="s">
        <v>949</v>
      </c>
      <c r="C25" s="241"/>
      <c r="D25" s="241">
        <f t="shared" si="1"/>
        <v>-1.0878480940534133E-3</v>
      </c>
      <c r="E25" s="241">
        <f t="shared" si="1"/>
        <v>1.387227598065051E-3</v>
      </c>
      <c r="F25" s="241">
        <f t="shared" si="1"/>
        <v>-2.0848321500837471E-3</v>
      </c>
      <c r="G25" s="241">
        <f t="shared" si="1"/>
        <v>-2.2201504785313818E-3</v>
      </c>
      <c r="H25" s="241">
        <f t="shared" si="1"/>
        <v>8.9016564187470549E-5</v>
      </c>
      <c r="I25" s="241">
        <f t="shared" si="1"/>
        <v>1.5765082923595841E-3</v>
      </c>
      <c r="J25" s="241">
        <f t="shared" si="1"/>
        <v>5.793310158708567E-4</v>
      </c>
      <c r="K25" s="241">
        <f t="shared" si="1"/>
        <v>1.275245382297484E-3</v>
      </c>
      <c r="L25" s="241">
        <f t="shared" si="1"/>
        <v>-1.2434764041401284E-3</v>
      </c>
      <c r="M25" s="241">
        <f t="shared" si="1"/>
        <v>7.7855064139256669E-4</v>
      </c>
      <c r="N25" s="241">
        <f t="shared" si="1"/>
        <v>2.7337206749916778E-3</v>
      </c>
      <c r="O25" s="241">
        <f t="shared" si="1"/>
        <v>3.3032657549413032E-3</v>
      </c>
      <c r="P25" s="241">
        <f t="shared" si="1"/>
        <v>-2.9835381835119438E-4</v>
      </c>
      <c r="Q25" s="241">
        <f t="shared" si="1"/>
        <v>-7.5849720634781569E-5</v>
      </c>
      <c r="R25" s="241">
        <f t="shared" si="1"/>
        <v>-6.2983369516679316E-4</v>
      </c>
      <c r="S25" s="241">
        <f t="shared" si="1"/>
        <v>1.3338185874076371E-3</v>
      </c>
      <c r="T25" s="241">
        <f t="shared" si="1"/>
        <v>5.5981968126038251E-3</v>
      </c>
      <c r="U25" s="241">
        <f t="shared" si="1"/>
        <v>6.3938145547603924E-3</v>
      </c>
      <c r="V25" s="241">
        <f t="shared" si="1"/>
        <v>2.4860702755314695E-3</v>
      </c>
      <c r="W25" s="241">
        <f t="shared" si="1"/>
        <v>9.8262574773524329E-4</v>
      </c>
      <c r="X25" s="241">
        <f t="shared" si="2"/>
        <v>6.0835310779572228E-4</v>
      </c>
    </row>
    <row r="26" spans="1:41" x14ac:dyDescent="0.2">
      <c r="A26" s="856" t="s">
        <v>1028</v>
      </c>
      <c r="B26" s="124" t="s">
        <v>950</v>
      </c>
      <c r="C26" s="241"/>
      <c r="D26" s="241">
        <f t="shared" si="1"/>
        <v>8.6644088758112395E-4</v>
      </c>
      <c r="E26" s="241">
        <f t="shared" si="1"/>
        <v>2.1518899576332823E-3</v>
      </c>
      <c r="F26" s="241">
        <f t="shared" si="1"/>
        <v>3.3086240209779815E-3</v>
      </c>
      <c r="G26" s="241">
        <f t="shared" si="1"/>
        <v>2.6692357280064531E-3</v>
      </c>
      <c r="H26" s="241">
        <f t="shared" si="1"/>
        <v>-4.293317414692473E-4</v>
      </c>
      <c r="I26" s="241">
        <f t="shared" si="1"/>
        <v>4.582532744239573E-3</v>
      </c>
      <c r="J26" s="241">
        <f t="shared" si="1"/>
        <v>-2.952352750270005E-4</v>
      </c>
      <c r="K26" s="241">
        <f t="shared" si="1"/>
        <v>-4.5576459911384821E-4</v>
      </c>
      <c r="L26" s="241">
        <f t="shared" si="1"/>
        <v>-2.6727226490912423E-3</v>
      </c>
      <c r="M26" s="241">
        <f t="shared" si="1"/>
        <v>-2.2791663319577759E-3</v>
      </c>
      <c r="N26" s="241">
        <f t="shared" si="1"/>
        <v>-1.8218766833563022E-3</v>
      </c>
      <c r="O26" s="241">
        <f t="shared" si="1"/>
        <v>1.988643965706155E-4</v>
      </c>
      <c r="P26" s="241">
        <f t="shared" si="1"/>
        <v>1.4855223631227311E-3</v>
      </c>
      <c r="Q26" s="241">
        <f t="shared" si="1"/>
        <v>-5.0749693570786099E-4</v>
      </c>
      <c r="R26" s="241">
        <f t="shared" si="1"/>
        <v>9.6346853420910131E-4</v>
      </c>
      <c r="S26" s="241">
        <f t="shared" si="1"/>
        <v>1.8345670899917235E-3</v>
      </c>
      <c r="T26" s="241">
        <f t="shared" si="1"/>
        <v>9.8542452116238076E-4</v>
      </c>
      <c r="U26" s="241">
        <f t="shared" si="1"/>
        <v>3.793835064664969E-4</v>
      </c>
      <c r="V26" s="241">
        <f t="shared" si="1"/>
        <v>2.0292110370773607E-3</v>
      </c>
      <c r="W26" s="241">
        <f t="shared" si="1"/>
        <v>2.3040090052209366E-3</v>
      </c>
      <c r="X26" s="241">
        <f t="shared" si="2"/>
        <v>3.3617224691370132E-4</v>
      </c>
    </row>
    <row r="27" spans="1:41" x14ac:dyDescent="0.2">
      <c r="A27" s="856" t="s">
        <v>1029</v>
      </c>
      <c r="B27" s="124" t="s">
        <v>951</v>
      </c>
      <c r="C27" s="241"/>
      <c r="D27" s="241">
        <f t="shared" si="1"/>
        <v>1.3690860545941311E-4</v>
      </c>
      <c r="E27" s="241">
        <f t="shared" si="1"/>
        <v>5.3290777189667798E-4</v>
      </c>
      <c r="F27" s="241">
        <f t="shared" si="1"/>
        <v>2.985253284110431E-5</v>
      </c>
      <c r="G27" s="241">
        <f t="shared" si="1"/>
        <v>6.8293099782783587E-4</v>
      </c>
      <c r="H27" s="241">
        <f t="shared" si="1"/>
        <v>-6.291350756006185E-4</v>
      </c>
      <c r="I27" s="241">
        <f t="shared" si="1"/>
        <v>-1.5010178055753791E-4</v>
      </c>
      <c r="J27" s="241">
        <f t="shared" si="1"/>
        <v>3.7402685980679594E-5</v>
      </c>
      <c r="K27" s="241">
        <f t="shared" si="1"/>
        <v>1.3731676722462767E-4</v>
      </c>
      <c r="L27" s="241">
        <f t="shared" si="1"/>
        <v>6.0611806584965593E-5</v>
      </c>
      <c r="M27" s="241">
        <f t="shared" si="1"/>
        <v>9.2714011615861722E-5</v>
      </c>
      <c r="N27" s="241">
        <f t="shared" si="1"/>
        <v>-5.1693476300201267E-5</v>
      </c>
      <c r="O27" s="241">
        <f t="shared" si="1"/>
        <v>1.266763904541296E-4</v>
      </c>
      <c r="P27" s="241">
        <f t="shared" si="1"/>
        <v>1.6187688147841861E-4</v>
      </c>
      <c r="Q27" s="241">
        <f t="shared" si="1"/>
        <v>3.1769695326288444E-4</v>
      </c>
      <c r="R27" s="241">
        <f t="shared" si="1"/>
        <v>1.1972071822291498E-4</v>
      </c>
      <c r="S27" s="241">
        <f t="shared" si="1"/>
        <v>-2.5723802104131603E-5</v>
      </c>
      <c r="T27" s="241">
        <f t="shared" si="1"/>
        <v>7.8920902849268849E-4</v>
      </c>
      <c r="U27" s="241">
        <f t="shared" si="1"/>
        <v>7.0453084974887433E-4</v>
      </c>
      <c r="V27" s="241">
        <f t="shared" si="1"/>
        <v>2.0795076447343605E-3</v>
      </c>
      <c r="W27" s="241">
        <f t="shared" si="1"/>
        <v>2.6535488601772245E-3</v>
      </c>
      <c r="X27" s="241">
        <f t="shared" si="2"/>
        <v>3.4436346287372438E-3</v>
      </c>
    </row>
    <row r="28" spans="1:41" x14ac:dyDescent="0.2">
      <c r="A28" s="856" t="s">
        <v>1030</v>
      </c>
      <c r="B28" s="124" t="s">
        <v>724</v>
      </c>
      <c r="C28" s="241"/>
      <c r="D28" s="241">
        <f t="shared" si="1"/>
        <v>-1.887297895555172E-2</v>
      </c>
      <c r="E28" s="241">
        <f t="shared" si="1"/>
        <v>-1.8595777610265464E-2</v>
      </c>
      <c r="F28" s="241">
        <f t="shared" si="1"/>
        <v>-4.1078829662553129E-3</v>
      </c>
      <c r="G28" s="241">
        <f t="shared" si="1"/>
        <v>3.7143771611152339E-4</v>
      </c>
      <c r="H28" s="241">
        <f t="shared" si="1"/>
        <v>1.4604575910920407E-2</v>
      </c>
      <c r="I28" s="241">
        <f t="shared" si="1"/>
        <v>9.9074982457777669E-3</v>
      </c>
      <c r="J28" s="241">
        <f t="shared" si="1"/>
        <v>1.3067396168881102E-2</v>
      </c>
      <c r="K28" s="241">
        <f t="shared" si="1"/>
        <v>1.9977485892409688E-2</v>
      </c>
      <c r="L28" s="241">
        <f t="shared" si="1"/>
        <v>2.0688096738091976E-2</v>
      </c>
      <c r="M28" s="241">
        <f t="shared" si="1"/>
        <v>-3.4056551106493179E-3</v>
      </c>
      <c r="N28" s="241">
        <f t="shared" si="1"/>
        <v>1.2995857616564235E-3</v>
      </c>
      <c r="O28" s="241">
        <f t="shared" si="1"/>
        <v>3.6198979437342721E-3</v>
      </c>
      <c r="P28" s="241">
        <f t="shared" si="1"/>
        <v>6.1000551920566155E-3</v>
      </c>
      <c r="Q28" s="241">
        <f t="shared" si="1"/>
        <v>2.8609464456823622E-3</v>
      </c>
      <c r="R28" s="241">
        <f t="shared" si="1"/>
        <v>2.2671328122153044E-3</v>
      </c>
      <c r="S28" s="241">
        <f t="shared" si="1"/>
        <v>9.2149630753469679E-3</v>
      </c>
      <c r="T28" s="241">
        <f t="shared" si="1"/>
        <v>-1.1189234529845396E-2</v>
      </c>
      <c r="U28" s="241">
        <f t="shared" si="1"/>
        <v>-1.6570413697807418E-3</v>
      </c>
      <c r="V28" s="241">
        <f t="shared" si="1"/>
        <v>1.1000650641245936E-3</v>
      </c>
      <c r="W28" s="241">
        <f t="shared" si="1"/>
        <v>1.0143194044679811E-2</v>
      </c>
      <c r="X28" s="241">
        <f t="shared" si="2"/>
        <v>5.240143477900857E-3</v>
      </c>
    </row>
    <row r="29" spans="1:41" x14ac:dyDescent="0.2">
      <c r="A29" s="856" t="s">
        <v>1031</v>
      </c>
      <c r="B29" s="124" t="s">
        <v>34</v>
      </c>
      <c r="C29" s="241"/>
      <c r="D29" s="241">
        <f t="shared" si="1"/>
        <v>-4.7039993578332348E-3</v>
      </c>
      <c r="E29" s="241">
        <f t="shared" si="1"/>
        <v>3.2069459780571649E-3</v>
      </c>
      <c r="F29" s="241">
        <f t="shared" si="1"/>
        <v>4.0719643887007626E-4</v>
      </c>
      <c r="G29" s="241">
        <f t="shared" si="1"/>
        <v>7.9185191648933704E-3</v>
      </c>
      <c r="H29" s="241">
        <f t="shared" si="1"/>
        <v>1.1436521061323672E-3</v>
      </c>
      <c r="I29" s="241">
        <f t="shared" si="1"/>
        <v>-3.5292860536200046E-4</v>
      </c>
      <c r="J29" s="241">
        <f t="shared" si="1"/>
        <v>-1.0363926193300641E-3</v>
      </c>
      <c r="K29" s="241">
        <f t="shared" si="1"/>
        <v>-2.013964252707918E-3</v>
      </c>
      <c r="L29" s="241">
        <f t="shared" si="1"/>
        <v>-1.5318468172196866E-2</v>
      </c>
      <c r="M29" s="241">
        <f t="shared" si="1"/>
        <v>7.3810662959370721E-3</v>
      </c>
      <c r="N29" s="241">
        <f t="shared" si="1"/>
        <v>-2.0649882150139847E-3</v>
      </c>
      <c r="O29" s="241">
        <f t="shared" si="1"/>
        <v>-1.1261232044128648E-3</v>
      </c>
      <c r="P29" s="241">
        <f t="shared" si="1"/>
        <v>6.164721090850739E-3</v>
      </c>
      <c r="Q29" s="241">
        <f t="shared" si="1"/>
        <v>2.6513049756998852E-3</v>
      </c>
      <c r="R29" s="241">
        <f t="shared" si="1"/>
        <v>5.5072800447353003E-3</v>
      </c>
      <c r="S29" s="241">
        <f t="shared" si="1"/>
        <v>-4.9148716541871197E-3</v>
      </c>
      <c r="T29" s="241">
        <f t="shared" si="1"/>
        <v>3.0444715907196494E-3</v>
      </c>
      <c r="U29" s="241">
        <f t="shared" si="1"/>
        <v>7.4570483026360438E-3</v>
      </c>
      <c r="V29" s="241">
        <f t="shared" si="1"/>
        <v>3.1049550314644152E-3</v>
      </c>
      <c r="W29" s="241">
        <f t="shared" si="1"/>
        <v>-2.1306653560400472E-3</v>
      </c>
      <c r="X29" s="241">
        <f t="shared" si="2"/>
        <v>9.4266674983463784E-4</v>
      </c>
    </row>
    <row r="30" spans="1:41" x14ac:dyDescent="0.2">
      <c r="A30" s="856" t="s">
        <v>1032</v>
      </c>
      <c r="B30" s="124" t="s">
        <v>35</v>
      </c>
      <c r="C30" s="241"/>
      <c r="D30" s="241">
        <f t="shared" si="1"/>
        <v>3.6030182269748677E-3</v>
      </c>
      <c r="E30" s="241">
        <f t="shared" si="1"/>
        <v>4.3650785654128282E-3</v>
      </c>
      <c r="F30" s="241">
        <f t="shared" si="1"/>
        <v>3.2256376113842466E-3</v>
      </c>
      <c r="G30" s="241">
        <f t="shared" si="1"/>
        <v>5.3055897393367664E-4</v>
      </c>
      <c r="H30" s="241">
        <f t="shared" si="1"/>
        <v>-6.6331938068321713E-3</v>
      </c>
      <c r="I30" s="241">
        <f t="shared" si="1"/>
        <v>-3.0703905981850879E-3</v>
      </c>
      <c r="J30" s="241">
        <f t="shared" si="1"/>
        <v>2.6864859833583212E-3</v>
      </c>
      <c r="K30" s="241">
        <f t="shared" si="1"/>
        <v>1.4012475224013375E-3</v>
      </c>
      <c r="L30" s="241">
        <f t="shared" si="1"/>
        <v>6.0915987823249732E-4</v>
      </c>
      <c r="M30" s="241">
        <f t="shared" si="1"/>
        <v>-3.5387021704671373E-3</v>
      </c>
      <c r="N30" s="241">
        <f t="shared" si="1"/>
        <v>-3.551827570467429E-3</v>
      </c>
      <c r="O30" s="241">
        <f t="shared" si="1"/>
        <v>-8.9434573443579403E-4</v>
      </c>
      <c r="P30" s="241">
        <f t="shared" si="1"/>
        <v>-3.8948173908070938E-3</v>
      </c>
      <c r="Q30" s="241">
        <f t="shared" si="1"/>
        <v>-3.5374679594688056E-4</v>
      </c>
      <c r="R30" s="241">
        <f t="shared" si="1"/>
        <v>4.3762695618039388E-3</v>
      </c>
      <c r="S30" s="241">
        <f t="shared" si="1"/>
        <v>7.4136262562615718E-4</v>
      </c>
      <c r="T30" s="241">
        <f t="shared" si="1"/>
        <v>-8.4266243741071403E-5</v>
      </c>
      <c r="U30" s="241">
        <f t="shared" si="1"/>
        <v>1.5431828874479974E-4</v>
      </c>
      <c r="V30" s="241">
        <f t="shared" si="1"/>
        <v>2.22801715165596E-3</v>
      </c>
      <c r="W30" s="241">
        <f t="shared" si="1"/>
        <v>2.3189608638758664E-3</v>
      </c>
      <c r="X30" s="241">
        <f t="shared" si="2"/>
        <v>1.7843586945536914E-5</v>
      </c>
    </row>
    <row r="31" spans="1:41" x14ac:dyDescent="0.2">
      <c r="A31" s="856" t="s">
        <v>1033</v>
      </c>
      <c r="B31" s="124" t="s">
        <v>952</v>
      </c>
      <c r="C31" s="241"/>
      <c r="D31" s="241">
        <f t="shared" si="1"/>
        <v>1.1890714207798516E-4</v>
      </c>
      <c r="E31" s="241">
        <f t="shared" si="1"/>
        <v>5.3950239967974923E-4</v>
      </c>
      <c r="F31" s="241">
        <f t="shared" si="1"/>
        <v>1.8212017762427003E-4</v>
      </c>
      <c r="G31" s="241">
        <f t="shared" si="1"/>
        <v>5.0911326571459134E-4</v>
      </c>
      <c r="H31" s="241">
        <f t="shared" si="1"/>
        <v>-6.4478654263992871E-4</v>
      </c>
      <c r="I31" s="241">
        <f t="shared" si="1"/>
        <v>-6.4855498570681226E-4</v>
      </c>
      <c r="J31" s="241">
        <f t="shared" si="1"/>
        <v>-3.2960340681394444E-4</v>
      </c>
      <c r="K31" s="241">
        <f t="shared" si="1"/>
        <v>3.2650401936703871E-4</v>
      </c>
      <c r="L31" s="241">
        <f t="shared" si="1"/>
        <v>1.5960544241195462E-4</v>
      </c>
      <c r="M31" s="241">
        <f t="shared" si="1"/>
        <v>2.3781922943918784E-4</v>
      </c>
      <c r="N31" s="241">
        <f t="shared" si="1"/>
        <v>2.5712352453953332E-5</v>
      </c>
      <c r="O31" s="241">
        <f t="shared" si="1"/>
        <v>2.7574470146779615E-5</v>
      </c>
      <c r="P31" s="241">
        <f t="shared" si="1"/>
        <v>-8.1546044502590965E-5</v>
      </c>
      <c r="Q31" s="241">
        <f t="shared" si="1"/>
        <v>-1.5163543857779277E-4</v>
      </c>
      <c r="R31" s="241">
        <f t="shared" si="1"/>
        <v>-1.7825589960619137E-4</v>
      </c>
      <c r="S31" s="241">
        <f t="shared" si="1"/>
        <v>7.825021054333963E-5</v>
      </c>
      <c r="T31" s="241">
        <f t="shared" si="1"/>
        <v>1.2574233534551766E-4</v>
      </c>
      <c r="U31" s="241">
        <f t="shared" si="1"/>
        <v>-2.5387098338424293E-5</v>
      </c>
      <c r="V31" s="241">
        <f t="shared" si="1"/>
        <v>-9.9957775543894396E-5</v>
      </c>
      <c r="W31" s="241">
        <f t="shared" si="1"/>
        <v>4.9334249178872054E-5</v>
      </c>
      <c r="X31" s="241">
        <f t="shared" si="2"/>
        <v>-4.7410964297682091E-5</v>
      </c>
    </row>
    <row r="32" spans="1:41" x14ac:dyDescent="0.2">
      <c r="A32" s="857" t="s">
        <v>93</v>
      </c>
      <c r="B32" s="124" t="s">
        <v>1034</v>
      </c>
      <c r="C32" s="241"/>
      <c r="D32" s="241">
        <f t="shared" si="1"/>
        <v>8.7225764908598535E-4</v>
      </c>
      <c r="E32" s="241">
        <f t="shared" si="1"/>
        <v>-1.9750771761261259E-4</v>
      </c>
      <c r="F32" s="241">
        <f t="shared" si="1"/>
        <v>5.3759424132079979E-4</v>
      </c>
      <c r="G32" s="241">
        <f t="shared" si="1"/>
        <v>1.0934919822299088E-3</v>
      </c>
      <c r="H32" s="241">
        <f t="shared" si="1"/>
        <v>1.3603986088342615E-3</v>
      </c>
      <c r="I32" s="241">
        <f t="shared" si="1"/>
        <v>4.3029340036001109E-4</v>
      </c>
      <c r="J32" s="241">
        <f t="shared" si="1"/>
        <v>3.0563094328533682E-4</v>
      </c>
      <c r="K32" s="241">
        <f t="shared" si="1"/>
        <v>1.7414682068521968E-3</v>
      </c>
      <c r="L32" s="241">
        <f t="shared" si="1"/>
        <v>-1.4115961715631281E-3</v>
      </c>
      <c r="M32" s="241">
        <f t="shared" si="1"/>
        <v>1.1538821057889123E-3</v>
      </c>
      <c r="N32" s="241">
        <f t="shared" si="1"/>
        <v>1.9637255198701108E-4</v>
      </c>
      <c r="O32" s="241">
        <f t="shared" si="1"/>
        <v>7.3562418552052206E-4</v>
      </c>
      <c r="P32" s="241">
        <f t="shared" si="1"/>
        <v>-2.395518226977768E-4</v>
      </c>
      <c r="Q32" s="241">
        <f t="shared" si="1"/>
        <v>1.777733541903744E-4</v>
      </c>
      <c r="R32" s="241">
        <f t="shared" si="1"/>
        <v>1.8516176186073046E-3</v>
      </c>
      <c r="S32" s="241">
        <f t="shared" si="1"/>
        <v>4.2666858993319015E-5</v>
      </c>
      <c r="T32" s="241">
        <f t="shared" si="1"/>
        <v>4.1255703766823835E-3</v>
      </c>
      <c r="U32" s="241">
        <f t="shared" si="1"/>
        <v>-7.1446538808876518E-4</v>
      </c>
      <c r="V32" s="241">
        <f t="shared" si="1"/>
        <v>3.8848591919068629E-3</v>
      </c>
      <c r="W32" s="241">
        <f t="shared" si="1"/>
        <v>-1.8494918803726344E-3</v>
      </c>
      <c r="X32" s="241">
        <f t="shared" si="2"/>
        <v>-1.1790832502025716E-3</v>
      </c>
    </row>
    <row r="33" spans="1:41" x14ac:dyDescent="0.2">
      <c r="A33" s="795" t="s">
        <v>94</v>
      </c>
      <c r="B33" s="788" t="s">
        <v>37</v>
      </c>
      <c r="C33" s="241"/>
      <c r="D33" s="241">
        <f t="shared" si="1"/>
        <v>-7.9438924972027088E-3</v>
      </c>
      <c r="E33" s="241">
        <f t="shared" si="1"/>
        <v>-4.4969858373355674E-3</v>
      </c>
      <c r="F33" s="241">
        <f t="shared" si="1"/>
        <v>5.7291825472033722E-3</v>
      </c>
      <c r="G33" s="241">
        <f t="shared" si="1"/>
        <v>5.1253253705281663E-3</v>
      </c>
      <c r="H33" s="241">
        <f t="shared" si="1"/>
        <v>-8.3571596694180985E-3</v>
      </c>
      <c r="I33" s="241">
        <f t="shared" si="1"/>
        <v>2.6685372411616804E-3</v>
      </c>
      <c r="J33" s="241">
        <f t="shared" si="1"/>
        <v>3.8380301835218155E-3</v>
      </c>
      <c r="K33" s="241">
        <f t="shared" si="1"/>
        <v>1.1359739380037688E-3</v>
      </c>
      <c r="L33" s="241">
        <f t="shared" si="1"/>
        <v>2.1055693405967512E-3</v>
      </c>
      <c r="M33" s="241">
        <f t="shared" si="1"/>
        <v>7.3830684206516355E-3</v>
      </c>
      <c r="N33" s="241">
        <f t="shared" si="1"/>
        <v>3.809109234911452E-3</v>
      </c>
      <c r="O33" s="241">
        <f t="shared" si="1"/>
        <v>-3.2833350644483603E-3</v>
      </c>
      <c r="P33" s="241">
        <f t="shared" si="1"/>
        <v>-2.9186334578050464E-3</v>
      </c>
      <c r="Q33" s="241">
        <f t="shared" si="1"/>
        <v>-4.0509942099769105E-3</v>
      </c>
      <c r="R33" s="241">
        <f t="shared" si="1"/>
        <v>8.3965550922604233E-3</v>
      </c>
      <c r="S33" s="241">
        <f t="shared" si="1"/>
        <v>4.1482567188401778E-3</v>
      </c>
      <c r="T33" s="241">
        <f t="shared" si="1"/>
        <v>-6.4364010624523502E-3</v>
      </c>
      <c r="U33" s="241">
        <f t="shared" si="1"/>
        <v>4.1878445103607818E-4</v>
      </c>
      <c r="V33" s="241">
        <f t="shared" si="1"/>
        <v>6.6554205020741527E-3</v>
      </c>
      <c r="W33" s="241">
        <f t="shared" si="1"/>
        <v>-2.9029553731882412E-3</v>
      </c>
      <c r="X33" s="241">
        <f t="shared" si="2"/>
        <v>2.9018543706984322E-3</v>
      </c>
    </row>
    <row r="34" spans="1:41" x14ac:dyDescent="0.2">
      <c r="A34" s="797"/>
      <c r="B34" s="796" t="s">
        <v>544</v>
      </c>
      <c r="C34" s="241"/>
      <c r="D34" s="241">
        <f t="shared" si="1"/>
        <v>1.0644028271320752E-3</v>
      </c>
      <c r="E34" s="241">
        <f t="shared" si="1"/>
        <v>-5.0993007257265765E-4</v>
      </c>
      <c r="F34" s="241">
        <f t="shared" si="1"/>
        <v>-9.8180096538519786E-3</v>
      </c>
      <c r="G34" s="241">
        <f t="shared" si="1"/>
        <v>-8.479486452036396E-4</v>
      </c>
      <c r="H34" s="241">
        <f t="shared" si="1"/>
        <v>3.9058794007313481E-4</v>
      </c>
      <c r="I34" s="241">
        <f t="shared" si="1"/>
        <v>-4.8983131753312309E-4</v>
      </c>
      <c r="J34" s="241">
        <f t="shared" si="1"/>
        <v>-3.1527706725302701E-5</v>
      </c>
      <c r="K34" s="241">
        <f t="shared" si="1"/>
        <v>2.1096731169684059E-4</v>
      </c>
      <c r="L34" s="241">
        <f t="shared" si="1"/>
        <v>1.4227707935056074E-3</v>
      </c>
      <c r="M34" s="241">
        <f t="shared" si="1"/>
        <v>-9.0308252549734847E-4</v>
      </c>
      <c r="N34" s="241">
        <f t="shared" si="1"/>
        <v>-7.6603634188228094E-4</v>
      </c>
      <c r="O34" s="241">
        <f t="shared" si="1"/>
        <v>-1.5596417315797866E-3</v>
      </c>
      <c r="P34" s="241">
        <f t="shared" si="1"/>
        <v>-2.8563698767805941E-5</v>
      </c>
      <c r="Q34" s="241">
        <f t="shared" si="1"/>
        <v>8.9071501194891379E-4</v>
      </c>
      <c r="R34" s="241">
        <f t="shared" si="1"/>
        <v>1.2760795231906124E-4</v>
      </c>
      <c r="S34" s="241">
        <f t="shared" si="1"/>
        <v>-1.6614474891998427E-3</v>
      </c>
      <c r="T34" s="241">
        <f t="shared" si="1"/>
        <v>-3.1623328122799377E-3</v>
      </c>
      <c r="U34" s="241">
        <f t="shared" si="1"/>
        <v>-3.8659426376699275E-3</v>
      </c>
      <c r="V34" s="241">
        <f t="shared" si="1"/>
        <v>-1.6968024192896929E-3</v>
      </c>
      <c r="W34" s="241">
        <f t="shared" si="1"/>
        <v>-4.0808834001753586E-3</v>
      </c>
      <c r="X34" s="241">
        <f t="shared" si="2"/>
        <v>-2.1544771281949396E-3</v>
      </c>
    </row>
    <row r="35" spans="1:41" x14ac:dyDescent="0.2">
      <c r="A35" s="797"/>
      <c r="B35" s="798" t="s">
        <v>545</v>
      </c>
      <c r="C35" s="815"/>
      <c r="D35" s="815">
        <f t="shared" si="1"/>
        <v>-3.9861950865269918E-3</v>
      </c>
      <c r="E35" s="815">
        <f t="shared" si="1"/>
        <v>-1.5715985932917054E-2</v>
      </c>
      <c r="F35" s="815">
        <f t="shared" si="1"/>
        <v>3.1160069230109191E-2</v>
      </c>
      <c r="G35" s="815">
        <f t="shared" si="1"/>
        <v>5.2669496979312808E-2</v>
      </c>
      <c r="H35" s="815">
        <f t="shared" si="1"/>
        <v>2.4830840373949128E-2</v>
      </c>
      <c r="I35" s="815">
        <f t="shared" si="1"/>
        <v>3.2239145275510289E-3</v>
      </c>
      <c r="J35" s="815">
        <f t="shared" si="1"/>
        <v>4.453126191430927E-2</v>
      </c>
      <c r="K35" s="815">
        <f t="shared" si="1"/>
        <v>-7.3665775836245003E-3</v>
      </c>
      <c r="L35" s="815">
        <f t="shared" si="1"/>
        <v>1.6072763058589342E-2</v>
      </c>
      <c r="M35" s="815">
        <f t="shared" si="1"/>
        <v>3.2893568961478943E-2</v>
      </c>
      <c r="N35" s="815">
        <f t="shared" si="1"/>
        <v>-6.5519287683783692E-2</v>
      </c>
      <c r="O35" s="815">
        <f t="shared" si="1"/>
        <v>3.6230371878160264E-2</v>
      </c>
      <c r="P35" s="815">
        <f t="shared" si="1"/>
        <v>6.5693495137124316E-2</v>
      </c>
      <c r="Q35" s="815">
        <f t="shared" si="1"/>
        <v>-7.6660562899755844E-3</v>
      </c>
      <c r="R35" s="815">
        <f t="shared" si="1"/>
        <v>-1.2956923838903272E-2</v>
      </c>
      <c r="S35" s="815">
        <f t="shared" ref="D35:W37" si="3">(S15-R15)/(S$18-R$18)*S$38</f>
        <v>3.4299299843078737E-2</v>
      </c>
      <c r="T35" s="815">
        <f t="shared" si="3"/>
        <v>-8.0957215761785217E-3</v>
      </c>
      <c r="U35" s="815">
        <f t="shared" si="3"/>
        <v>1.4342202306330019E-2</v>
      </c>
      <c r="V35" s="815">
        <f t="shared" si="3"/>
        <v>6.6668700418342974E-3</v>
      </c>
      <c r="W35" s="815">
        <f t="shared" si="3"/>
        <v>4.1235021255600822E-2</v>
      </c>
      <c r="X35" s="815">
        <f t="shared" si="2"/>
        <v>3.8250145906761637E-2</v>
      </c>
    </row>
    <row r="36" spans="1:41" x14ac:dyDescent="0.2">
      <c r="A36" s="797"/>
      <c r="B36" s="796" t="s">
        <v>546</v>
      </c>
      <c r="C36" s="241"/>
      <c r="D36" s="241">
        <f t="shared" si="3"/>
        <v>-6.2553692899666004E-3</v>
      </c>
      <c r="E36" s="241">
        <f t="shared" si="3"/>
        <v>-5.9543790202575856E-3</v>
      </c>
      <c r="F36" s="241">
        <f t="shared" si="3"/>
        <v>-1.1400897880352834E-2</v>
      </c>
      <c r="G36" s="241">
        <f t="shared" si="3"/>
        <v>1.7937258148605546E-2</v>
      </c>
      <c r="H36" s="241">
        <f t="shared" si="3"/>
        <v>1.2705115406872254E-2</v>
      </c>
      <c r="I36" s="241">
        <f t="shared" si="3"/>
        <v>-1.9402693377411642E-2</v>
      </c>
      <c r="J36" s="241">
        <f t="shared" si="3"/>
        <v>-2.9602025232047715E-2</v>
      </c>
      <c r="K36" s="241">
        <f t="shared" si="3"/>
        <v>2.8369176111105489E-2</v>
      </c>
      <c r="L36" s="241">
        <f t="shared" si="3"/>
        <v>-1.0659995406368489E-2</v>
      </c>
      <c r="M36" s="241">
        <f t="shared" si="3"/>
        <v>6.2990722124709915E-3</v>
      </c>
      <c r="N36" s="241">
        <f t="shared" si="3"/>
        <v>-1.0861643990586539E-2</v>
      </c>
      <c r="O36" s="241">
        <f t="shared" si="3"/>
        <v>-1.7277236505456591E-2</v>
      </c>
      <c r="P36" s="241">
        <f t="shared" si="3"/>
        <v>5.5474040964401212E-3</v>
      </c>
      <c r="Q36" s="241">
        <f t="shared" si="3"/>
        <v>-5.3859336190204684E-3</v>
      </c>
      <c r="R36" s="241">
        <f t="shared" si="3"/>
        <v>-5.1269765754622552E-3</v>
      </c>
      <c r="S36" s="241">
        <f t="shared" si="3"/>
        <v>4.0510463807040568E-3</v>
      </c>
      <c r="T36" s="241">
        <f t="shared" si="3"/>
        <v>-4.9970589609602224E-3</v>
      </c>
      <c r="U36" s="241">
        <f t="shared" si="3"/>
        <v>9.801266078349696E-3</v>
      </c>
      <c r="V36" s="241">
        <f t="shared" si="3"/>
        <v>6.8091039352539745E-3</v>
      </c>
      <c r="W36" s="241">
        <f t="shared" si="3"/>
        <v>3.3238104178928908E-3</v>
      </c>
      <c r="X36" s="241">
        <f t="shared" si="2"/>
        <v>-2.7001792017935333E-3</v>
      </c>
    </row>
    <row r="37" spans="1:41" x14ac:dyDescent="0.2">
      <c r="A37" s="797"/>
      <c r="B37" s="796" t="s">
        <v>547</v>
      </c>
      <c r="C37" s="824"/>
      <c r="D37" s="241">
        <f t="shared" si="3"/>
        <v>2.0476352517747568E-3</v>
      </c>
      <c r="E37" s="241">
        <f t="shared" si="3"/>
        <v>9.1186788221118073E-3</v>
      </c>
      <c r="F37" s="241">
        <f t="shared" si="3"/>
        <v>-6.2181684235028695E-3</v>
      </c>
      <c r="G37" s="241">
        <f t="shared" si="3"/>
        <v>-2.3457801817763227E-3</v>
      </c>
      <c r="H37" s="241">
        <f t="shared" si="3"/>
        <v>-1.2140690376152044E-4</v>
      </c>
      <c r="I37" s="241">
        <f t="shared" si="3"/>
        <v>2.0226327535269613E-5</v>
      </c>
      <c r="J37" s="241">
        <f t="shared" si="3"/>
        <v>-5.4365895383852317E-3</v>
      </c>
      <c r="K37" s="241">
        <f t="shared" si="3"/>
        <v>1.8453389025579962E-3</v>
      </c>
      <c r="L37" s="241">
        <f t="shared" si="3"/>
        <v>1.268501068091532E-3</v>
      </c>
      <c r="M37" s="241">
        <f t="shared" si="3"/>
        <v>-1.150142257004216E-2</v>
      </c>
      <c r="N37" s="241">
        <f t="shared" si="3"/>
        <v>8.850433974353162E-3</v>
      </c>
      <c r="O37" s="241">
        <f t="shared" si="3"/>
        <v>-4.5150845153092041E-3</v>
      </c>
      <c r="P37" s="241">
        <f t="shared" si="3"/>
        <v>4.3130117442600454E-3</v>
      </c>
      <c r="Q37" s="241">
        <f t="shared" si="3"/>
        <v>5.4904565455683677E-3</v>
      </c>
      <c r="R37" s="241">
        <f t="shared" si="3"/>
        <v>-5.6198696451673106E-3</v>
      </c>
      <c r="S37" s="241">
        <f t="shared" si="3"/>
        <v>-1.1736689028993177E-3</v>
      </c>
      <c r="T37" s="241">
        <f t="shared" si="3"/>
        <v>3.6930741926244877E-3</v>
      </c>
      <c r="U37" s="241">
        <f t="shared" si="3"/>
        <v>-8.2305711523478018E-3</v>
      </c>
      <c r="V37" s="241">
        <f t="shared" si="3"/>
        <v>-4.0921804577137344E-4</v>
      </c>
      <c r="W37" s="241">
        <f t="shared" si="3"/>
        <v>-3.9925848215225258E-3</v>
      </c>
      <c r="X37" s="241">
        <f t="shared" si="2"/>
        <v>6.9755143957153046E-4</v>
      </c>
    </row>
    <row r="38" spans="1:41" ht="20.100000000000001" customHeight="1" x14ac:dyDescent="0.2">
      <c r="A38" s="838"/>
      <c r="B38" s="801" t="s">
        <v>548</v>
      </c>
      <c r="C38" s="840"/>
      <c r="D38" s="840">
        <f t="shared" ref="D38:W38" si="4">D18/C18-1</f>
        <v>-8.1939291247188351E-3</v>
      </c>
      <c r="E38" s="840">
        <f t="shared" si="4"/>
        <v>-1.2551686131062834E-2</v>
      </c>
      <c r="F38" s="840">
        <f t="shared" si="4"/>
        <v>1.3541002926253487E-2</v>
      </c>
      <c r="G38" s="840">
        <f t="shared" si="4"/>
        <v>6.8260974946142028E-2</v>
      </c>
      <c r="H38" s="840">
        <f t="shared" si="4"/>
        <v>3.7414548877059861E-2</v>
      </c>
      <c r="I38" s="840">
        <f t="shared" si="4"/>
        <v>-1.6158552522325342E-2</v>
      </c>
      <c r="J38" s="840">
        <f t="shared" si="4"/>
        <v>9.4926471438763205E-3</v>
      </c>
      <c r="K38" s="840">
        <f t="shared" si="4"/>
        <v>2.2847937430038989E-2</v>
      </c>
      <c r="L38" s="840">
        <f t="shared" si="4"/>
        <v>6.6812687203123833E-3</v>
      </c>
      <c r="M38" s="840">
        <f t="shared" si="4"/>
        <v>2.7691218603907775E-2</v>
      </c>
      <c r="N38" s="840">
        <f t="shared" si="4"/>
        <v>-6.7530497700017067E-2</v>
      </c>
      <c r="O38" s="840">
        <f t="shared" si="4"/>
        <v>1.4438050857394469E-2</v>
      </c>
      <c r="P38" s="840">
        <f t="shared" si="4"/>
        <v>7.555391097782449E-2</v>
      </c>
      <c r="Q38" s="840">
        <f t="shared" si="4"/>
        <v>-7.561533363427686E-3</v>
      </c>
      <c r="R38" s="840">
        <f t="shared" si="4"/>
        <v>-2.3703770059532836E-2</v>
      </c>
      <c r="S38" s="840">
        <f t="shared" si="4"/>
        <v>3.7176677320883478E-2</v>
      </c>
      <c r="T38" s="840">
        <f t="shared" si="4"/>
        <v>-9.3997063445142581E-3</v>
      </c>
      <c r="U38" s="840">
        <f t="shared" si="4"/>
        <v>1.5912897232331913E-2</v>
      </c>
      <c r="V38" s="840">
        <f t="shared" si="4"/>
        <v>1.3066755931316898E-2</v>
      </c>
      <c r="W38" s="840">
        <f t="shared" si="4"/>
        <v>4.0566246851971188E-2</v>
      </c>
      <c r="X38" s="840">
        <f>X18/W18-1</f>
        <v>3.6247518144539637E-2</v>
      </c>
    </row>
    <row r="39" spans="1:41" s="807" customFormat="1" ht="20.100000000000001" customHeight="1" x14ac:dyDescent="0.2">
      <c r="A39" s="818"/>
      <c r="B39" s="819"/>
      <c r="C39" s="820"/>
      <c r="D39" s="820"/>
      <c r="E39" s="820"/>
      <c r="F39" s="820"/>
      <c r="G39" s="820"/>
      <c r="H39" s="820"/>
      <c r="I39" s="820"/>
      <c r="J39" s="820"/>
      <c r="K39" s="820"/>
      <c r="L39" s="820"/>
      <c r="M39" s="820"/>
      <c r="N39" s="820"/>
      <c r="O39" s="820"/>
      <c r="P39" s="820"/>
      <c r="Q39" s="820"/>
      <c r="R39" s="820"/>
      <c r="S39" s="820"/>
      <c r="T39" s="820"/>
      <c r="U39" s="820"/>
      <c r="V39" s="820"/>
      <c r="W39" s="820"/>
      <c r="X39" s="820"/>
    </row>
    <row r="40" spans="1:41" s="787" customFormat="1" ht="19.5" customHeight="1" x14ac:dyDescent="0.2">
      <c r="A40" s="808" t="s">
        <v>1015</v>
      </c>
      <c r="B40" s="788"/>
      <c r="C40" s="788"/>
      <c r="D40" s="788"/>
      <c r="E40" s="788"/>
      <c r="F40" s="788"/>
      <c r="G40" s="788"/>
      <c r="H40" s="788"/>
      <c r="I40" s="788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  <c r="V40" s="788"/>
      <c r="W40" s="788"/>
      <c r="X40" s="788"/>
      <c r="Y40" s="822"/>
      <c r="Z40" s="822"/>
      <c r="AA40" s="822"/>
      <c r="AB40" s="822"/>
      <c r="AC40" s="822"/>
      <c r="AD40" s="822"/>
      <c r="AE40" s="822"/>
      <c r="AF40" s="822"/>
      <c r="AG40" s="822"/>
      <c r="AH40" s="822"/>
      <c r="AI40" s="822"/>
      <c r="AJ40" s="822"/>
      <c r="AK40" s="822"/>
      <c r="AL40" s="822"/>
      <c r="AM40" s="822"/>
      <c r="AN40" s="822"/>
      <c r="AO40" s="822"/>
    </row>
    <row r="41" spans="1:41" s="787" customFormat="1" ht="25.15" customHeight="1" x14ac:dyDescent="0.2">
      <c r="A41" s="786" t="str">
        <f>Index!B19</f>
        <v>Table 3j     RMI current price GDP by institutional sector, FY2004-FY2018</v>
      </c>
      <c r="Y41" s="788"/>
      <c r="Z41" s="788"/>
      <c r="AA41" s="788"/>
      <c r="AB41" s="788"/>
      <c r="AC41" s="788"/>
    </row>
    <row r="42" spans="1:41" s="787" customFormat="1" ht="20.100000000000001" customHeight="1" x14ac:dyDescent="0.2">
      <c r="A42" s="812"/>
      <c r="B42" s="790" t="s">
        <v>344</v>
      </c>
      <c r="C42" s="791" t="str">
        <f t="shared" ref="C42:E42" si="5">C2</f>
        <v>FY1997</v>
      </c>
      <c r="D42" s="791" t="str">
        <f t="shared" si="5"/>
        <v>FY1998</v>
      </c>
      <c r="E42" s="791" t="str">
        <f t="shared" si="5"/>
        <v>FY1999</v>
      </c>
      <c r="F42" s="791" t="str">
        <f t="shared" ref="F42:X42" si="6">F2</f>
        <v>FY2000</v>
      </c>
      <c r="G42" s="791" t="str">
        <f t="shared" si="6"/>
        <v>FY2001</v>
      </c>
      <c r="H42" s="791" t="str">
        <f t="shared" si="6"/>
        <v>FY2002</v>
      </c>
      <c r="I42" s="791" t="str">
        <f t="shared" si="6"/>
        <v>FY2003</v>
      </c>
      <c r="J42" s="791" t="str">
        <f t="shared" si="6"/>
        <v>FY2004</v>
      </c>
      <c r="K42" s="791" t="str">
        <f t="shared" si="6"/>
        <v>FY2005</v>
      </c>
      <c r="L42" s="791" t="str">
        <f t="shared" si="6"/>
        <v>FY2006</v>
      </c>
      <c r="M42" s="791" t="str">
        <f t="shared" si="6"/>
        <v>FY2007</v>
      </c>
      <c r="N42" s="791" t="str">
        <f t="shared" si="6"/>
        <v>FY2008</v>
      </c>
      <c r="O42" s="791" t="str">
        <f t="shared" si="6"/>
        <v>FY2009</v>
      </c>
      <c r="P42" s="791" t="str">
        <f t="shared" si="6"/>
        <v>FY2010</v>
      </c>
      <c r="Q42" s="791" t="str">
        <f t="shared" si="6"/>
        <v>FY2011</v>
      </c>
      <c r="R42" s="791" t="str">
        <f t="shared" si="6"/>
        <v>FY2012</v>
      </c>
      <c r="S42" s="791" t="str">
        <f t="shared" si="6"/>
        <v>FY2013</v>
      </c>
      <c r="T42" s="791" t="str">
        <f t="shared" si="6"/>
        <v>FY2014</v>
      </c>
      <c r="U42" s="791" t="str">
        <f t="shared" si="6"/>
        <v>FY2015</v>
      </c>
      <c r="V42" s="791" t="str">
        <f t="shared" si="6"/>
        <v>FY2016</v>
      </c>
      <c r="W42" s="791" t="str">
        <f t="shared" si="6"/>
        <v>FY2017</v>
      </c>
      <c r="X42" s="791" t="str">
        <f t="shared" si="6"/>
        <v>FY2018</v>
      </c>
      <c r="Y42" s="788"/>
      <c r="Z42" s="788"/>
      <c r="AA42" s="788"/>
      <c r="AB42" s="788"/>
      <c r="AC42" s="788"/>
      <c r="AD42" s="830"/>
    </row>
    <row r="43" spans="1:41" s="787" customFormat="1" ht="20.100000000000001" customHeight="1" x14ac:dyDescent="0.2">
      <c r="A43" s="856" t="s">
        <v>1024</v>
      </c>
      <c r="B43" s="124" t="s">
        <v>31</v>
      </c>
      <c r="C43" s="836">
        <v>26.626741409301758</v>
      </c>
      <c r="D43" s="836">
        <v>27.586549758911133</v>
      </c>
      <c r="E43" s="836">
        <v>28.152494430541992</v>
      </c>
      <c r="F43" s="836">
        <v>29.424751281738281</v>
      </c>
      <c r="G43" s="836">
        <v>32.239765167236328</v>
      </c>
      <c r="H43" s="836">
        <v>34.272880554199219</v>
      </c>
      <c r="I43" s="836">
        <v>33.397953033447266</v>
      </c>
      <c r="J43" s="836">
        <v>34.283004760742188</v>
      </c>
      <c r="K43" s="836">
        <v>34.299274444580078</v>
      </c>
      <c r="L43" s="836">
        <v>38.697708129882813</v>
      </c>
      <c r="M43" s="836">
        <v>40.140575408935547</v>
      </c>
      <c r="N43" s="836">
        <v>40.640373229980469</v>
      </c>
      <c r="O43" s="836">
        <v>41.025245666503906</v>
      </c>
      <c r="P43" s="836">
        <v>46.693004608154297</v>
      </c>
      <c r="Q43" s="836">
        <v>53.506973266601563</v>
      </c>
      <c r="R43" s="836">
        <v>60.623699188232422</v>
      </c>
      <c r="S43" s="836">
        <v>62.44952392578125</v>
      </c>
      <c r="T43" s="836">
        <v>56.331554412841797</v>
      </c>
      <c r="U43" s="836">
        <v>52.384872436523438</v>
      </c>
      <c r="V43" s="836">
        <v>57.123996734619141</v>
      </c>
      <c r="W43" s="836">
        <v>66.66473388671875</v>
      </c>
      <c r="X43" s="836">
        <v>69.410415649414063</v>
      </c>
      <c r="Y43" s="788"/>
      <c r="Z43" s="788"/>
      <c r="AA43" s="788"/>
      <c r="AB43" s="788"/>
      <c r="AC43" s="788"/>
    </row>
    <row r="44" spans="1:41" x14ac:dyDescent="0.2">
      <c r="A44" s="856" t="s">
        <v>1025</v>
      </c>
      <c r="B44" s="124" t="s">
        <v>1026</v>
      </c>
      <c r="C44" s="836">
        <v>11.051083564758301</v>
      </c>
      <c r="D44" s="836">
        <v>14.532350540161133</v>
      </c>
      <c r="E44" s="836">
        <v>13.582653999328613</v>
      </c>
      <c r="F44" s="836">
        <v>16.383159637451172</v>
      </c>
      <c r="G44" s="836">
        <v>13.337481498718262</v>
      </c>
      <c r="H44" s="836">
        <v>19.475196838378906</v>
      </c>
      <c r="I44" s="836">
        <v>16.111677169799805</v>
      </c>
      <c r="J44" s="836">
        <v>13.969341278076172</v>
      </c>
      <c r="K44" s="836">
        <v>12.826798439025879</v>
      </c>
      <c r="L44" s="836">
        <v>12.367502212524414</v>
      </c>
      <c r="M44" s="836">
        <v>19.116146087646484</v>
      </c>
      <c r="N44" s="836">
        <v>17.409400939941406</v>
      </c>
      <c r="O44" s="836">
        <v>17.642324447631836</v>
      </c>
      <c r="P44" s="836">
        <v>18.46629524230957</v>
      </c>
      <c r="Q44" s="836">
        <v>21.830934524536133</v>
      </c>
      <c r="R44" s="836">
        <v>21.515720367431641</v>
      </c>
      <c r="S44" s="836">
        <v>19.314615249633789</v>
      </c>
      <c r="T44" s="836">
        <v>21.532768249511719</v>
      </c>
      <c r="U44" s="836">
        <v>25.484855651855469</v>
      </c>
      <c r="V44" s="836">
        <v>33.078227996826172</v>
      </c>
      <c r="W44" s="836">
        <v>30.299947738647461</v>
      </c>
      <c r="X44" s="836">
        <v>27.835803985595703</v>
      </c>
    </row>
    <row r="45" spans="1:41" x14ac:dyDescent="0.2">
      <c r="A45" s="856" t="s">
        <v>1027</v>
      </c>
      <c r="B45" s="124" t="s">
        <v>949</v>
      </c>
      <c r="C45" s="836">
        <v>3.630000114440918</v>
      </c>
      <c r="D45" s="836">
        <v>3.9300000667572021</v>
      </c>
      <c r="E45" s="836">
        <v>4.1897501945495605</v>
      </c>
      <c r="F45" s="836">
        <v>4.7049999237060547</v>
      </c>
      <c r="G45" s="836">
        <v>4.4787502288818359</v>
      </c>
      <c r="H45" s="836">
        <v>5.1830000877380371</v>
      </c>
      <c r="I45" s="836">
        <v>4.7519998550415039</v>
      </c>
      <c r="J45" s="836">
        <v>5.0005002021789551</v>
      </c>
      <c r="K45" s="836">
        <v>5.7529997825622559</v>
      </c>
      <c r="L45" s="836">
        <v>6.6152501106262207</v>
      </c>
      <c r="M45" s="836">
        <v>7.4970002174377441</v>
      </c>
      <c r="N45" s="836">
        <v>7.0472497940063477</v>
      </c>
      <c r="O45" s="836">
        <v>5.9479999542236328</v>
      </c>
      <c r="P45" s="836">
        <v>5.4070000648498535</v>
      </c>
      <c r="Q45" s="836">
        <v>5.2804999351501465</v>
      </c>
      <c r="R45" s="836">
        <v>5.2360000610351563</v>
      </c>
      <c r="S45" s="836">
        <v>5.862797737121582</v>
      </c>
      <c r="T45" s="836">
        <v>6.4842467308044434</v>
      </c>
      <c r="U45" s="836">
        <v>6.6395668983459473</v>
      </c>
      <c r="V45" s="836">
        <v>6.8264942169189453</v>
      </c>
      <c r="W45" s="836">
        <v>8.7442655563354492</v>
      </c>
      <c r="X45" s="836">
        <v>10.065670967102051</v>
      </c>
    </row>
    <row r="46" spans="1:41" x14ac:dyDescent="0.2">
      <c r="A46" s="856" t="s">
        <v>1028</v>
      </c>
      <c r="B46" s="124" t="s">
        <v>950</v>
      </c>
      <c r="C46" s="836">
        <v>0.92580002546310425</v>
      </c>
      <c r="D46" s="836">
        <v>1.0377000570297241</v>
      </c>
      <c r="E46" s="836">
        <v>1.3008999824523926</v>
      </c>
      <c r="F46" s="836">
        <v>1.6466000080108643</v>
      </c>
      <c r="G46" s="836">
        <v>2.0307159423828125</v>
      </c>
      <c r="H46" s="836">
        <v>1.7871149778366089</v>
      </c>
      <c r="I46" s="836">
        <v>2.125420093536377</v>
      </c>
      <c r="J46" s="836">
        <v>2.7263500690460205</v>
      </c>
      <c r="K46" s="836">
        <v>2.064007043838501</v>
      </c>
      <c r="L46" s="836">
        <v>2.6368598937988281</v>
      </c>
      <c r="M46" s="836">
        <v>2.2771201133728027</v>
      </c>
      <c r="N46" s="836">
        <v>2.0875489711761475</v>
      </c>
      <c r="O46" s="836">
        <v>2.2045528888702393</v>
      </c>
      <c r="P46" s="836">
        <v>2.5249819755554199</v>
      </c>
      <c r="Q46" s="836">
        <v>2.3129379749298096</v>
      </c>
      <c r="R46" s="836">
        <v>2.1320478916168213</v>
      </c>
      <c r="S46" s="836">
        <v>2.841310977935791</v>
      </c>
      <c r="T46" s="836">
        <v>2.7741169929504395</v>
      </c>
      <c r="U46" s="836">
        <v>2.8179330825805664</v>
      </c>
      <c r="V46" s="836">
        <v>3.1491260528564453</v>
      </c>
      <c r="W46" s="836">
        <v>3.221764087677002</v>
      </c>
      <c r="X46" s="836">
        <v>3.2921919822692871</v>
      </c>
    </row>
    <row r="47" spans="1:41" x14ac:dyDescent="0.2">
      <c r="A47" s="856" t="s">
        <v>1029</v>
      </c>
      <c r="B47" s="124" t="s">
        <v>951</v>
      </c>
      <c r="C47" s="836">
        <v>0.28864547610282898</v>
      </c>
      <c r="D47" s="836">
        <v>0.30517488718032837</v>
      </c>
      <c r="E47" s="836">
        <v>0.3353387713432312</v>
      </c>
      <c r="F47" s="836">
        <v>0.34203997254371643</v>
      </c>
      <c r="G47" s="836">
        <v>0.40947225689888</v>
      </c>
      <c r="H47" s="836">
        <v>0.35265672206878662</v>
      </c>
      <c r="I47" s="836">
        <v>0.33140546083450317</v>
      </c>
      <c r="J47" s="836">
        <v>0.34334415197372437</v>
      </c>
      <c r="K47" s="836">
        <v>0.36849534511566162</v>
      </c>
      <c r="L47" s="836">
        <v>0.40045624971389771</v>
      </c>
      <c r="M47" s="836">
        <v>0.41934430599212646</v>
      </c>
      <c r="N47" s="836">
        <v>0.45223680138587952</v>
      </c>
      <c r="O47" s="836">
        <v>0.48461171984672546</v>
      </c>
      <c r="P47" s="836">
        <v>0.50596839189529419</v>
      </c>
      <c r="Q47" s="836">
        <v>0.61933761835098267</v>
      </c>
      <c r="R47" s="836">
        <v>0.68350309133529663</v>
      </c>
      <c r="S47" s="836">
        <v>0.66786158084869385</v>
      </c>
      <c r="T47" s="836">
        <v>0.86340504884719849</v>
      </c>
      <c r="U47" s="836">
        <v>0.95757472515106201</v>
      </c>
      <c r="V47" s="836">
        <v>1.3098564147949219</v>
      </c>
      <c r="W47" s="836">
        <v>1.8249098062515259</v>
      </c>
      <c r="X47" s="836">
        <v>2.585662841796875</v>
      </c>
    </row>
    <row r="48" spans="1:41" x14ac:dyDescent="0.2">
      <c r="A48" s="856" t="s">
        <v>1030</v>
      </c>
      <c r="B48" s="124" t="s">
        <v>724</v>
      </c>
      <c r="C48" s="836">
        <v>23.121328353881836</v>
      </c>
      <c r="D48" s="836">
        <v>21.752473831176758</v>
      </c>
      <c r="E48" s="836">
        <v>20.145198822021484</v>
      </c>
      <c r="F48" s="836">
        <v>20.398983001708984</v>
      </c>
      <c r="G48" s="836">
        <v>21.797750473022461</v>
      </c>
      <c r="H48" s="836">
        <v>24.67597770690918</v>
      </c>
      <c r="I48" s="836">
        <v>28.157875061035156</v>
      </c>
      <c r="J48" s="836">
        <v>31.873952865600586</v>
      </c>
      <c r="K48" s="836">
        <v>34.873771667480469</v>
      </c>
      <c r="L48" s="836">
        <v>36.260303497314453</v>
      </c>
      <c r="M48" s="836">
        <v>35.868812561035156</v>
      </c>
      <c r="N48" s="836">
        <v>36.651210784912109</v>
      </c>
      <c r="O48" s="836">
        <v>36.984348297119141</v>
      </c>
      <c r="P48" s="836">
        <v>37.620994567871094</v>
      </c>
      <c r="Q48" s="836">
        <v>37.716632843017578</v>
      </c>
      <c r="R48" s="836">
        <v>38.583614349365234</v>
      </c>
      <c r="S48" s="836">
        <v>40.465877532958984</v>
      </c>
      <c r="T48" s="836">
        <v>40.2579345703125</v>
      </c>
      <c r="U48" s="836">
        <v>41.374916076660156</v>
      </c>
      <c r="V48" s="836">
        <v>42.376518249511719</v>
      </c>
      <c r="W48" s="836">
        <v>45.869960784912109</v>
      </c>
      <c r="X48" s="836">
        <v>48.173286437988281</v>
      </c>
    </row>
    <row r="49" spans="1:41" x14ac:dyDescent="0.2">
      <c r="A49" s="856" t="s">
        <v>1031</v>
      </c>
      <c r="B49" s="124" t="s">
        <v>34</v>
      </c>
      <c r="C49" s="836">
        <v>4.0036020278930664</v>
      </c>
      <c r="D49" s="836">
        <v>4.8807778358459473</v>
      </c>
      <c r="E49" s="836">
        <v>6.1010212898254395</v>
      </c>
      <c r="F49" s="836">
        <v>6.9475865364074707</v>
      </c>
      <c r="G49" s="836">
        <v>7.5813555717468262</v>
      </c>
      <c r="H49" s="836">
        <v>8.4350175857543945</v>
      </c>
      <c r="I49" s="836">
        <v>8.6719217300415039</v>
      </c>
      <c r="J49" s="836">
        <v>8.5936460494995117</v>
      </c>
      <c r="K49" s="836">
        <v>8.7369289398193359</v>
      </c>
      <c r="L49" s="836">
        <v>7.0584330558776855</v>
      </c>
      <c r="M49" s="836">
        <v>7.3993706703186035</v>
      </c>
      <c r="N49" s="836">
        <v>7.5841760635375977</v>
      </c>
      <c r="O49" s="836">
        <v>8.1682672500610352</v>
      </c>
      <c r="P49" s="836">
        <v>8.8327198028564453</v>
      </c>
      <c r="Q49" s="836">
        <v>9.2284069061279297</v>
      </c>
      <c r="R49" s="836">
        <v>9.4021234512329102</v>
      </c>
      <c r="S49" s="836">
        <v>9.0192203521728516</v>
      </c>
      <c r="T49" s="836">
        <v>9.5087404251098633</v>
      </c>
      <c r="U49" s="836">
        <v>10.163289070129395</v>
      </c>
      <c r="V49" s="836">
        <v>10.035533905029297</v>
      </c>
      <c r="W49" s="836">
        <v>10.304166793823242</v>
      </c>
      <c r="X49" s="836">
        <v>11.242393493652344</v>
      </c>
    </row>
    <row r="50" spans="1:41" x14ac:dyDescent="0.2">
      <c r="A50" s="856" t="s">
        <v>1032</v>
      </c>
      <c r="B50" s="124" t="s">
        <v>35</v>
      </c>
      <c r="C50" s="836">
        <v>7.0489883422851563</v>
      </c>
      <c r="D50" s="836">
        <v>7.2646856307983398</v>
      </c>
      <c r="E50" s="836">
        <v>7.7047896385192871</v>
      </c>
      <c r="F50" s="836">
        <v>8.3603839874267578</v>
      </c>
      <c r="G50" s="836">
        <v>8.4221725463867188</v>
      </c>
      <c r="H50" s="836">
        <v>8.3419303894042969</v>
      </c>
      <c r="I50" s="836">
        <v>7.9796180725097656</v>
      </c>
      <c r="J50" s="836">
        <v>8.4610271453857422</v>
      </c>
      <c r="K50" s="836">
        <v>8.8581752777099609</v>
      </c>
      <c r="L50" s="836">
        <v>9.1057033538818359</v>
      </c>
      <c r="M50" s="836">
        <v>9.1375846862792969</v>
      </c>
      <c r="N50" s="836">
        <v>9.0010213851928711</v>
      </c>
      <c r="O50" s="836">
        <v>8.3513698577880859</v>
      </c>
      <c r="P50" s="836">
        <v>7.4950971603393555</v>
      </c>
      <c r="Q50" s="836">
        <v>7.6542329788208008</v>
      </c>
      <c r="R50" s="836">
        <v>8.2685384750366211</v>
      </c>
      <c r="S50" s="836">
        <v>8.3662471771240234</v>
      </c>
      <c r="T50" s="836">
        <v>8.2288885116577148</v>
      </c>
      <c r="U50" s="836">
        <v>8.1327590942382813</v>
      </c>
      <c r="V50" s="836">
        <v>8.6503267288208008</v>
      </c>
      <c r="W50" s="836">
        <v>9.4276838302612305</v>
      </c>
      <c r="X50" s="836">
        <v>9.3219318389892578</v>
      </c>
    </row>
    <row r="51" spans="1:41" x14ac:dyDescent="0.2">
      <c r="A51" s="856" t="s">
        <v>1033</v>
      </c>
      <c r="B51" s="124" t="s">
        <v>952</v>
      </c>
      <c r="C51" s="836">
        <v>0.51098144054412842</v>
      </c>
      <c r="D51" s="836">
        <v>0.48781204223632813</v>
      </c>
      <c r="E51" s="836">
        <v>0.52106064558029175</v>
      </c>
      <c r="F51" s="836">
        <v>0.55756580829620361</v>
      </c>
      <c r="G51" s="836">
        <v>0.62925606966018677</v>
      </c>
      <c r="H51" s="836">
        <v>0.60208284854888916</v>
      </c>
      <c r="I51" s="836">
        <v>0.48330438137054443</v>
      </c>
      <c r="J51" s="836">
        <v>0.41643643379211426</v>
      </c>
      <c r="K51" s="836">
        <v>0.46296873688697815</v>
      </c>
      <c r="L51" s="836">
        <v>0.49469691514968872</v>
      </c>
      <c r="M51" s="836">
        <v>0.52897626161575317</v>
      </c>
      <c r="N51" s="836">
        <v>0.57649582624435425</v>
      </c>
      <c r="O51" s="836">
        <v>0.56932973861694336</v>
      </c>
      <c r="P51" s="836">
        <v>0.5654376745223999</v>
      </c>
      <c r="Q51" s="836">
        <v>0.54923063516616821</v>
      </c>
      <c r="R51" s="836">
        <v>0.49629327654838562</v>
      </c>
      <c r="S51" s="836">
        <v>0.51190400123596191</v>
      </c>
      <c r="T51" s="836">
        <v>0.52350491285324097</v>
      </c>
      <c r="U51" s="836">
        <v>0.56740391254425049</v>
      </c>
      <c r="V51" s="836">
        <v>0.59074455499649048</v>
      </c>
      <c r="W51" s="836">
        <v>0.56775444746017456</v>
      </c>
      <c r="X51" s="836">
        <v>0.61954200267791748</v>
      </c>
    </row>
    <row r="52" spans="1:41" x14ac:dyDescent="0.2">
      <c r="A52" s="857" t="s">
        <v>93</v>
      </c>
      <c r="B52" s="124" t="s">
        <v>1034</v>
      </c>
      <c r="C52" s="836">
        <v>2.2478020191192627</v>
      </c>
      <c r="D52" s="836">
        <v>2.2867591381072998</v>
      </c>
      <c r="E52" s="836">
        <v>2.3745172023773193</v>
      </c>
      <c r="F52" s="836">
        <v>2.4391980171203613</v>
      </c>
      <c r="G52" s="836">
        <v>2.676793098449707</v>
      </c>
      <c r="H52" s="836">
        <v>2.88295578956604</v>
      </c>
      <c r="I52" s="836">
        <v>3.039447546005249</v>
      </c>
      <c r="J52" s="836">
        <v>2.9770858287811279</v>
      </c>
      <c r="K52" s="836">
        <v>3.279047966003418</v>
      </c>
      <c r="L52" s="836">
        <v>3.2155346870422363</v>
      </c>
      <c r="M52" s="836">
        <v>3.480257511138916</v>
      </c>
      <c r="N52" s="836">
        <v>3.2526891231536865</v>
      </c>
      <c r="O52" s="836">
        <v>3.4462573528289795</v>
      </c>
      <c r="P52" s="836">
        <v>3.6910827159881592</v>
      </c>
      <c r="Q52" s="836">
        <v>3.8955492973327637</v>
      </c>
      <c r="R52" s="836">
        <v>4.609400749206543</v>
      </c>
      <c r="S52" s="836">
        <v>4.6721334457397461</v>
      </c>
      <c r="T52" s="836">
        <v>5.2835845947265625</v>
      </c>
      <c r="U52" s="836">
        <v>5.2412195205688477</v>
      </c>
      <c r="V52" s="836">
        <v>5.9756841659545898</v>
      </c>
      <c r="W52" s="836">
        <v>5.895383358001709</v>
      </c>
      <c r="X52" s="836">
        <v>6.0124869346618652</v>
      </c>
    </row>
    <row r="53" spans="1:41" x14ac:dyDescent="0.2">
      <c r="A53" s="795" t="s">
        <v>94</v>
      </c>
      <c r="B53" s="788" t="s">
        <v>37</v>
      </c>
      <c r="C53" s="836">
        <v>17.118605852127075</v>
      </c>
      <c r="D53" s="836">
        <v>15.589505195617676</v>
      </c>
      <c r="E53" s="836">
        <v>16.210344791412354</v>
      </c>
      <c r="F53" s="836">
        <v>16.404860019683838</v>
      </c>
      <c r="G53" s="836">
        <v>16.451728820800781</v>
      </c>
      <c r="H53" s="836">
        <v>15.998713493347168</v>
      </c>
      <c r="I53" s="836">
        <v>16.620834589004517</v>
      </c>
      <c r="J53" s="836">
        <v>17.406576156616211</v>
      </c>
      <c r="K53" s="836">
        <v>18.189354419708252</v>
      </c>
      <c r="L53" s="836">
        <v>18.752241611480713</v>
      </c>
      <c r="M53" s="836">
        <v>19.885697841644287</v>
      </c>
      <c r="N53" s="836">
        <v>22.766112804412842</v>
      </c>
      <c r="O53" s="836">
        <v>23.103271961212158</v>
      </c>
      <c r="P53" s="836">
        <v>22.559502124786377</v>
      </c>
      <c r="Q53" s="836">
        <v>23.402084350585938</v>
      </c>
      <c r="R53" s="836">
        <v>25.702628135681152</v>
      </c>
      <c r="S53" s="836">
        <v>26.587471008300781</v>
      </c>
      <c r="T53" s="836">
        <v>26.043387889862061</v>
      </c>
      <c r="U53" s="836">
        <v>26.885486602783203</v>
      </c>
      <c r="V53" s="836">
        <v>27.793483734130859</v>
      </c>
      <c r="W53" s="836">
        <v>27.825288772583008</v>
      </c>
      <c r="X53" s="836">
        <v>30.766667366027832</v>
      </c>
    </row>
    <row r="54" spans="1:41" x14ac:dyDescent="0.2">
      <c r="A54" s="797"/>
      <c r="B54" s="796" t="s">
        <v>544</v>
      </c>
      <c r="C54" s="836">
        <v>-1.3904902935028076</v>
      </c>
      <c r="D54" s="836">
        <v>-1.3468562364578247</v>
      </c>
      <c r="E54" s="836">
        <v>-1.4446349143981934</v>
      </c>
      <c r="F54" s="836">
        <v>-3.2572624683380127</v>
      </c>
      <c r="G54" s="836">
        <v>-3.3647720813751221</v>
      </c>
      <c r="H54" s="836">
        <v>-3.5359232425689697</v>
      </c>
      <c r="I54" s="836">
        <v>-3.2180581092834473</v>
      </c>
      <c r="J54" s="836">
        <v>-3.4419207572937012</v>
      </c>
      <c r="K54" s="836">
        <v>-3.6008031368255615</v>
      </c>
      <c r="L54" s="836">
        <v>-4.0195808410644531</v>
      </c>
      <c r="M54" s="836">
        <v>-4.5687789916992188</v>
      </c>
      <c r="N54" s="836">
        <v>-4.4731721878051758</v>
      </c>
      <c r="O54" s="836">
        <v>-3.9778974056243896</v>
      </c>
      <c r="P54" s="836">
        <v>-3.7784295082092285</v>
      </c>
      <c r="Q54" s="836">
        <v>-3.6482179164886475</v>
      </c>
      <c r="R54" s="836">
        <v>-3.6461417675018311</v>
      </c>
      <c r="S54" s="836">
        <v>-4.2496395111083984</v>
      </c>
      <c r="T54" s="836">
        <v>-4.6034092903137207</v>
      </c>
      <c r="U54" s="836">
        <v>-4.7737665176391602</v>
      </c>
      <c r="V54" s="836">
        <v>-4.9315915107727051</v>
      </c>
      <c r="W54" s="836">
        <v>-6.4977030754089355</v>
      </c>
      <c r="X54" s="836">
        <v>-7.5409302711486816</v>
      </c>
    </row>
    <row r="55" spans="1:41" x14ac:dyDescent="0.2">
      <c r="A55" s="797"/>
      <c r="B55" s="798" t="s">
        <v>545</v>
      </c>
      <c r="C55" s="837">
        <v>95.183088332414627</v>
      </c>
      <c r="D55" s="837">
        <v>98.306932747364044</v>
      </c>
      <c r="E55" s="837">
        <v>99.173434853553772</v>
      </c>
      <c r="F55" s="837">
        <v>104.35286572575569</v>
      </c>
      <c r="G55" s="837">
        <v>106.69046959280968</v>
      </c>
      <c r="H55" s="837">
        <v>118.47160375118256</v>
      </c>
      <c r="I55" s="837">
        <v>118.45339888334274</v>
      </c>
      <c r="J55" s="837">
        <v>122.60934418439865</v>
      </c>
      <c r="K55" s="837">
        <v>126.11101892590523</v>
      </c>
      <c r="L55" s="837">
        <v>131.58510887622833</v>
      </c>
      <c r="M55" s="837">
        <v>141.1821066737175</v>
      </c>
      <c r="N55" s="837">
        <v>142.99534353613853</v>
      </c>
      <c r="O55" s="837">
        <v>143.94968172907829</v>
      </c>
      <c r="P55" s="837">
        <v>150.58365482091904</v>
      </c>
      <c r="Q55" s="837">
        <v>162.34860241413116</v>
      </c>
      <c r="R55" s="837">
        <v>173.60742726922035</v>
      </c>
      <c r="S55" s="837">
        <v>176.50932347774506</v>
      </c>
      <c r="T55" s="837">
        <v>173.22872304916382</v>
      </c>
      <c r="U55" s="837">
        <v>175.87611055374146</v>
      </c>
      <c r="V55" s="837">
        <v>191.97840124368668</v>
      </c>
      <c r="W55" s="837">
        <v>204.14815598726273</v>
      </c>
      <c r="X55" s="837">
        <v>211.78512322902679</v>
      </c>
    </row>
    <row r="56" spans="1:41" x14ac:dyDescent="0.2">
      <c r="A56" s="797"/>
      <c r="B56" s="796" t="s">
        <v>546</v>
      </c>
      <c r="C56" s="836">
        <v>17.830904006958008</v>
      </c>
      <c r="D56" s="836">
        <v>16.611089706420898</v>
      </c>
      <c r="E56" s="836">
        <v>16.521135330200195</v>
      </c>
      <c r="F56" s="836">
        <v>16.119132995605469</v>
      </c>
      <c r="G56" s="836">
        <v>18.878488540649414</v>
      </c>
      <c r="H56" s="836">
        <v>19.69659423828125</v>
      </c>
      <c r="I56" s="836">
        <v>17.233798980712891</v>
      </c>
      <c r="J56" s="836">
        <v>14.066139221191406</v>
      </c>
      <c r="K56" s="836">
        <v>18.60316276550293</v>
      </c>
      <c r="L56" s="836">
        <v>18.472393035888672</v>
      </c>
      <c r="M56" s="836">
        <v>20.561965942382813</v>
      </c>
      <c r="N56" s="836">
        <v>19.752109527587891</v>
      </c>
      <c r="O56" s="836">
        <v>17.16082763671875</v>
      </c>
      <c r="P56" s="836">
        <v>18.58466911315918</v>
      </c>
      <c r="Q56" s="836">
        <v>17.407508850097656</v>
      </c>
      <c r="R56" s="836">
        <v>18.117256164550781</v>
      </c>
      <c r="S56" s="836">
        <v>18.709352493286133</v>
      </c>
      <c r="T56" s="836">
        <v>17.326831817626953</v>
      </c>
      <c r="U56" s="836">
        <v>18.126968383789063</v>
      </c>
      <c r="V56" s="836">
        <v>19.895280838012695</v>
      </c>
      <c r="W56" s="836">
        <v>20.483743667602539</v>
      </c>
      <c r="X56" s="836">
        <v>21.729822158813477</v>
      </c>
    </row>
    <row r="57" spans="1:41" x14ac:dyDescent="0.2">
      <c r="A57" s="797"/>
      <c r="B57" s="796" t="s">
        <v>547</v>
      </c>
      <c r="C57" s="823">
        <v>-2.3083999156951904</v>
      </c>
      <c r="D57" s="823">
        <v>-2.6386001110076904</v>
      </c>
      <c r="E57" s="823">
        <v>-1.3682999610900879</v>
      </c>
      <c r="F57" s="823">
        <v>-5.1244997978210449</v>
      </c>
      <c r="G57" s="823">
        <v>-2.7449159622192383</v>
      </c>
      <c r="H57" s="823">
        <v>-6.4299888610839844</v>
      </c>
      <c r="I57" s="823">
        <v>-4.2887287139892578</v>
      </c>
      <c r="J57" s="823">
        <v>-2.8691120147705078</v>
      </c>
      <c r="K57" s="823">
        <v>-2.7916641235351563</v>
      </c>
      <c r="L57" s="823">
        <v>-4.5834040641784668</v>
      </c>
      <c r="M57" s="823">
        <v>-7.8594450950622559</v>
      </c>
      <c r="N57" s="823">
        <v>-9.6116523742675781</v>
      </c>
      <c r="O57" s="823">
        <v>-9.3379449844360352</v>
      </c>
      <c r="P57" s="823">
        <v>-7.003593921661377</v>
      </c>
      <c r="Q57" s="823">
        <v>-5.424036979675293</v>
      </c>
      <c r="R57" s="823">
        <v>-8.8498592376708984</v>
      </c>
      <c r="S57" s="823">
        <v>-7.511232852935791</v>
      </c>
      <c r="T57" s="823">
        <v>-5.866051197052002</v>
      </c>
      <c r="U57" s="823">
        <v>-9.4034576416015625</v>
      </c>
      <c r="V57" s="823">
        <v>-11.315316200256348</v>
      </c>
      <c r="W57" s="823">
        <v>-11.750881195068359</v>
      </c>
      <c r="X57" s="823">
        <v>-12.23699951171875</v>
      </c>
    </row>
    <row r="58" spans="1:41" ht="20.100000000000001" customHeight="1" x14ac:dyDescent="0.2">
      <c r="A58" s="838"/>
      <c r="B58" s="801" t="s">
        <v>548</v>
      </c>
      <c r="C58" s="839">
        <v>110.70559242367744</v>
      </c>
      <c r="D58" s="839">
        <v>112.27942234277725</v>
      </c>
      <c r="E58" s="839">
        <v>114.32627022266388</v>
      </c>
      <c r="F58" s="839">
        <v>115.34749892354012</v>
      </c>
      <c r="G58" s="839">
        <v>122.82404217123985</v>
      </c>
      <c r="H58" s="839">
        <v>131.73820912837982</v>
      </c>
      <c r="I58" s="839">
        <v>131.39846915006638</v>
      </c>
      <c r="J58" s="839">
        <v>133.80637139081955</v>
      </c>
      <c r="K58" s="839">
        <v>141.922517567873</v>
      </c>
      <c r="L58" s="839">
        <v>145.47409784793854</v>
      </c>
      <c r="M58" s="839">
        <v>153.88462752103806</v>
      </c>
      <c r="N58" s="839">
        <v>153.13580068945885</v>
      </c>
      <c r="O58" s="839">
        <v>151.77256438136101</v>
      </c>
      <c r="P58" s="839">
        <v>162.16473001241684</v>
      </c>
      <c r="Q58" s="839">
        <v>174.33207428455353</v>
      </c>
      <c r="R58" s="839">
        <v>182.87482419610023</v>
      </c>
      <c r="S58" s="839">
        <v>187.7074431180954</v>
      </c>
      <c r="T58" s="839">
        <v>184.68950366973877</v>
      </c>
      <c r="U58" s="839">
        <v>184.59962129592896</v>
      </c>
      <c r="V58" s="839">
        <v>200.55836588144302</v>
      </c>
      <c r="W58" s="839">
        <v>212.88101845979691</v>
      </c>
      <c r="X58" s="839">
        <v>221.27794587612152</v>
      </c>
    </row>
    <row r="59" spans="1:41" s="787" customFormat="1" ht="40.15" customHeight="1" x14ac:dyDescent="0.2">
      <c r="A59" s="809"/>
      <c r="B59" s="788"/>
      <c r="C59" s="788"/>
      <c r="D59" s="788"/>
      <c r="E59" s="788"/>
      <c r="F59" s="788"/>
      <c r="G59" s="788"/>
      <c r="H59" s="788"/>
      <c r="I59" s="788"/>
      <c r="J59" s="788"/>
      <c r="K59" s="788"/>
      <c r="L59" s="788"/>
      <c r="M59" s="788"/>
      <c r="N59" s="788"/>
      <c r="O59" s="788"/>
      <c r="P59" s="788"/>
      <c r="Q59" s="788"/>
      <c r="R59" s="788"/>
      <c r="S59" s="788"/>
      <c r="T59" s="788"/>
      <c r="U59" s="788"/>
      <c r="V59" s="788"/>
      <c r="W59" s="788"/>
      <c r="X59" s="788"/>
      <c r="Y59" s="822"/>
      <c r="Z59" s="822"/>
      <c r="AA59" s="822"/>
      <c r="AB59" s="822"/>
      <c r="AC59" s="822"/>
      <c r="AD59" s="822"/>
      <c r="AE59" s="822"/>
      <c r="AF59" s="822"/>
      <c r="AG59" s="822"/>
      <c r="AH59" s="822"/>
      <c r="AI59" s="822"/>
      <c r="AJ59" s="822"/>
      <c r="AK59" s="822"/>
      <c r="AL59" s="822"/>
      <c r="AM59" s="822"/>
      <c r="AN59" s="822"/>
      <c r="AO59" s="822"/>
    </row>
    <row r="60" spans="1:41" s="787" customFormat="1" ht="25.15" customHeight="1" x14ac:dyDescent="0.2">
      <c r="A60" s="786" t="str">
        <f>Index!B20</f>
        <v>Table 3k    RMI share of GDP by institutional sector, current prices, FY2004-FY2018</v>
      </c>
      <c r="Y60" s="788"/>
      <c r="Z60" s="788"/>
      <c r="AA60" s="788"/>
      <c r="AB60" s="788"/>
      <c r="AC60" s="788"/>
    </row>
    <row r="61" spans="1:41" s="787" customFormat="1" ht="20.100000000000001" customHeight="1" x14ac:dyDescent="0.2">
      <c r="A61" s="812"/>
      <c r="B61" s="790"/>
      <c r="C61" s="791" t="str">
        <f t="shared" ref="C61:W61" si="7">C2</f>
        <v>FY1997</v>
      </c>
      <c r="D61" s="791" t="str">
        <f t="shared" si="7"/>
        <v>FY1998</v>
      </c>
      <c r="E61" s="791" t="str">
        <f t="shared" si="7"/>
        <v>FY1999</v>
      </c>
      <c r="F61" s="791" t="str">
        <f t="shared" si="7"/>
        <v>FY2000</v>
      </c>
      <c r="G61" s="791" t="str">
        <f t="shared" si="7"/>
        <v>FY2001</v>
      </c>
      <c r="H61" s="791" t="str">
        <f t="shared" si="7"/>
        <v>FY2002</v>
      </c>
      <c r="I61" s="791" t="str">
        <f t="shared" si="7"/>
        <v>FY2003</v>
      </c>
      <c r="J61" s="791" t="str">
        <f t="shared" si="7"/>
        <v>FY2004</v>
      </c>
      <c r="K61" s="791" t="str">
        <f t="shared" si="7"/>
        <v>FY2005</v>
      </c>
      <c r="L61" s="791" t="str">
        <f t="shared" si="7"/>
        <v>FY2006</v>
      </c>
      <c r="M61" s="791" t="str">
        <f t="shared" si="7"/>
        <v>FY2007</v>
      </c>
      <c r="N61" s="791" t="str">
        <f t="shared" si="7"/>
        <v>FY2008</v>
      </c>
      <c r="O61" s="791" t="str">
        <f t="shared" si="7"/>
        <v>FY2009</v>
      </c>
      <c r="P61" s="791" t="str">
        <f t="shared" si="7"/>
        <v>FY2010</v>
      </c>
      <c r="Q61" s="791" t="str">
        <f t="shared" si="7"/>
        <v>FY2011</v>
      </c>
      <c r="R61" s="791" t="str">
        <f t="shared" si="7"/>
        <v>FY2012</v>
      </c>
      <c r="S61" s="791" t="str">
        <f t="shared" si="7"/>
        <v>FY2013</v>
      </c>
      <c r="T61" s="791" t="str">
        <f t="shared" si="7"/>
        <v>FY2014</v>
      </c>
      <c r="U61" s="791" t="str">
        <f t="shared" si="7"/>
        <v>FY2015</v>
      </c>
      <c r="V61" s="791" t="str">
        <f t="shared" si="7"/>
        <v>FY2016</v>
      </c>
      <c r="W61" s="791" t="str">
        <f t="shared" si="7"/>
        <v>FY2017</v>
      </c>
      <c r="X61" s="791" t="str">
        <f>X2</f>
        <v>FY2018</v>
      </c>
      <c r="Y61" s="788"/>
      <c r="Z61" s="788"/>
      <c r="AA61" s="788"/>
      <c r="AB61" s="788"/>
      <c r="AC61" s="788"/>
      <c r="AD61" s="830"/>
    </row>
    <row r="62" spans="1:41" ht="20.100000000000001" customHeight="1" x14ac:dyDescent="0.2">
      <c r="A62" s="856" t="s">
        <v>1024</v>
      </c>
      <c r="B62" s="124" t="s">
        <v>31</v>
      </c>
      <c r="C62" s="241">
        <f t="shared" ref="C62:W62" si="8">C43/C$58</f>
        <v>0.2405184853480527</v>
      </c>
      <c r="D62" s="241">
        <f t="shared" si="8"/>
        <v>0.24569550843156551</v>
      </c>
      <c r="E62" s="241">
        <f t="shared" si="8"/>
        <v>0.24624694198202821</v>
      </c>
      <c r="F62" s="241">
        <f t="shared" si="8"/>
        <v>0.25509656955148141</v>
      </c>
      <c r="G62" s="241">
        <f t="shared" si="8"/>
        <v>0.26248741367987238</v>
      </c>
      <c r="H62" s="241">
        <f t="shared" si="8"/>
        <v>0.26015899852411117</v>
      </c>
      <c r="I62" s="241">
        <f t="shared" si="8"/>
        <v>0.25417307560337277</v>
      </c>
      <c r="J62" s="241">
        <f t="shared" si="8"/>
        <v>0.25621354502327043</v>
      </c>
      <c r="K62" s="241">
        <f t="shared" si="8"/>
        <v>0.24167605699480915</v>
      </c>
      <c r="L62" s="241">
        <f t="shared" si="8"/>
        <v>0.26601098547682922</v>
      </c>
      <c r="M62" s="241">
        <f t="shared" si="8"/>
        <v>0.26084850745372734</v>
      </c>
      <c r="N62" s="241">
        <f t="shared" si="8"/>
        <v>0.2653877998939928</v>
      </c>
      <c r="O62" s="241">
        <f t="shared" si="8"/>
        <v>0.27030738943976201</v>
      </c>
      <c r="P62" s="241">
        <f t="shared" si="8"/>
        <v>0.28793563560078106</v>
      </c>
      <c r="Q62" s="241">
        <f t="shared" si="8"/>
        <v>0.30692558145820492</v>
      </c>
      <c r="R62" s="241">
        <f t="shared" si="8"/>
        <v>0.33150380023454978</v>
      </c>
      <c r="S62" s="241">
        <f t="shared" si="8"/>
        <v>0.33269604491118332</v>
      </c>
      <c r="T62" s="241">
        <f t="shared" si="8"/>
        <v>0.3050067994853336</v>
      </c>
      <c r="U62" s="241">
        <f t="shared" si="8"/>
        <v>0.28377562244586629</v>
      </c>
      <c r="V62" s="241">
        <f t="shared" si="8"/>
        <v>0.28482480141659666</v>
      </c>
      <c r="W62" s="241">
        <f t="shared" si="8"/>
        <v>0.31315489924391049</v>
      </c>
      <c r="X62" s="241">
        <f t="shared" ref="X62:X77" si="9">X43/X$58</f>
        <v>0.31367977217337434</v>
      </c>
    </row>
    <row r="63" spans="1:41" x14ac:dyDescent="0.2">
      <c r="A63" s="856" t="s">
        <v>1025</v>
      </c>
      <c r="B63" s="124" t="s">
        <v>1026</v>
      </c>
      <c r="C63" s="241">
        <f t="shared" ref="C63:W63" si="10">C44/C$58</f>
        <v>9.9824076840355921E-2</v>
      </c>
      <c r="D63" s="241">
        <f t="shared" si="10"/>
        <v>0.12943022182457795</v>
      </c>
      <c r="E63" s="241">
        <f t="shared" si="10"/>
        <v>0.1188060624463196</v>
      </c>
      <c r="F63" s="241">
        <f t="shared" si="10"/>
        <v>0.14203307215452504</v>
      </c>
      <c r="G63" s="241">
        <f t="shared" si="10"/>
        <v>0.10859015273347949</v>
      </c>
      <c r="H63" s="241">
        <f t="shared" si="10"/>
        <v>0.14783256101045208</v>
      </c>
      <c r="I63" s="241">
        <f t="shared" si="10"/>
        <v>0.12261693209986431</v>
      </c>
      <c r="J63" s="241">
        <f t="shared" si="10"/>
        <v>0.10439967195040914</v>
      </c>
      <c r="K63" s="241">
        <f t="shared" si="10"/>
        <v>9.0378881792958568E-2</v>
      </c>
      <c r="L63" s="241">
        <f t="shared" si="10"/>
        <v>8.5015149744746596E-2</v>
      </c>
      <c r="M63" s="241">
        <f t="shared" si="10"/>
        <v>0.12422388379913422</v>
      </c>
      <c r="N63" s="241">
        <f t="shared" si="10"/>
        <v>0.11368602809767257</v>
      </c>
      <c r="O63" s="241">
        <f t="shared" si="10"/>
        <v>0.11624185517022513</v>
      </c>
      <c r="P63" s="241">
        <f t="shared" si="10"/>
        <v>0.11387368412906813</v>
      </c>
      <c r="Q63" s="241">
        <f t="shared" si="10"/>
        <v>0.12522615023155514</v>
      </c>
      <c r="R63" s="241">
        <f t="shared" si="10"/>
        <v>0.11765271935058658</v>
      </c>
      <c r="S63" s="241">
        <f t="shared" si="10"/>
        <v>0.10289743938114418</v>
      </c>
      <c r="T63" s="241">
        <f t="shared" si="10"/>
        <v>0.11658902006697983</v>
      </c>
      <c r="U63" s="241">
        <f t="shared" si="10"/>
        <v>0.13805475587082094</v>
      </c>
      <c r="V63" s="241">
        <f t="shared" si="10"/>
        <v>0.16493068165692901</v>
      </c>
      <c r="W63" s="241">
        <f t="shared" si="10"/>
        <v>0.14233278268710312</v>
      </c>
      <c r="X63" s="241">
        <f t="shared" si="9"/>
        <v>0.12579565430880796</v>
      </c>
    </row>
    <row r="64" spans="1:41" s="787" customFormat="1" x14ac:dyDescent="0.2">
      <c r="A64" s="856" t="s">
        <v>1027</v>
      </c>
      <c r="B64" s="124" t="s">
        <v>949</v>
      </c>
      <c r="C64" s="241">
        <f t="shared" ref="C64:W64" si="11">C45/C$58</f>
        <v>3.2789672454383995E-2</v>
      </c>
      <c r="D64" s="241">
        <f t="shared" si="11"/>
        <v>3.5001961933499498E-2</v>
      </c>
      <c r="E64" s="241">
        <f t="shared" si="11"/>
        <v>3.6647309375085257E-2</v>
      </c>
      <c r="F64" s="241">
        <f t="shared" si="11"/>
        <v>4.0789787100844181E-2</v>
      </c>
      <c r="G64" s="241">
        <f t="shared" si="11"/>
        <v>3.646476821400825E-2</v>
      </c>
      <c r="H64" s="241">
        <f t="shared" si="11"/>
        <v>3.934318009961079E-2</v>
      </c>
      <c r="I64" s="241">
        <f t="shared" si="11"/>
        <v>3.6164803789413884E-2</v>
      </c>
      <c r="J64" s="241">
        <f t="shared" si="11"/>
        <v>3.7371166635806696E-2</v>
      </c>
      <c r="K64" s="241">
        <f t="shared" si="11"/>
        <v>4.0536201591906955E-2</v>
      </c>
      <c r="L64" s="241">
        <f t="shared" si="11"/>
        <v>4.5473731808538337E-2</v>
      </c>
      <c r="M64" s="241">
        <f t="shared" si="11"/>
        <v>4.8718317990618036E-2</v>
      </c>
      <c r="N64" s="241">
        <f t="shared" si="11"/>
        <v>4.6019609799130709E-2</v>
      </c>
      <c r="O64" s="241">
        <f t="shared" si="11"/>
        <v>3.9190218459233594E-2</v>
      </c>
      <c r="P64" s="241">
        <f t="shared" si="11"/>
        <v>3.3342639083331148E-2</v>
      </c>
      <c r="Q64" s="241">
        <f t="shared" si="11"/>
        <v>3.0289893336157125E-2</v>
      </c>
      <c r="R64" s="241">
        <f t="shared" si="11"/>
        <v>2.8631606805650248E-2</v>
      </c>
      <c r="S64" s="241">
        <f t="shared" si="11"/>
        <v>3.1233698780037327E-2</v>
      </c>
      <c r="T64" s="241">
        <f t="shared" si="11"/>
        <v>3.5108907663748745E-2</v>
      </c>
      <c r="U64" s="241">
        <f t="shared" si="11"/>
        <v>3.5967391762424882E-2</v>
      </c>
      <c r="V64" s="241">
        <f t="shared" si="11"/>
        <v>3.4037444346521659E-2</v>
      </c>
      <c r="W64" s="241">
        <f t="shared" si="11"/>
        <v>4.1075834847092416E-2</v>
      </c>
      <c r="X64" s="241">
        <f t="shared" si="9"/>
        <v>4.5488812394964731E-2</v>
      </c>
      <c r="Y64" s="788"/>
      <c r="Z64" s="788"/>
      <c r="AA64" s="788"/>
      <c r="AB64" s="788"/>
      <c r="AC64" s="788"/>
    </row>
    <row r="65" spans="1:41" s="787" customFormat="1" x14ac:dyDescent="0.2">
      <c r="A65" s="856" t="s">
        <v>1028</v>
      </c>
      <c r="B65" s="124" t="s">
        <v>950</v>
      </c>
      <c r="C65" s="241">
        <f t="shared" ref="C65:W65" si="12">C46/C$58</f>
        <v>8.3627213873713607E-3</v>
      </c>
      <c r="D65" s="241">
        <f t="shared" si="12"/>
        <v>9.2421214446734064E-3</v>
      </c>
      <c r="E65" s="241">
        <f t="shared" si="12"/>
        <v>1.1378836901778887E-2</v>
      </c>
      <c r="F65" s="241">
        <f t="shared" si="12"/>
        <v>1.4275125367931372E-2</v>
      </c>
      <c r="G65" s="241">
        <f t="shared" si="12"/>
        <v>1.6533537786939237E-2</v>
      </c>
      <c r="H65" s="241">
        <f t="shared" si="12"/>
        <v>1.3565654107951722E-2</v>
      </c>
      <c r="I65" s="241">
        <f t="shared" si="12"/>
        <v>1.6175379418682544E-2</v>
      </c>
      <c r="J65" s="241">
        <f t="shared" si="12"/>
        <v>2.0375338189860481E-2</v>
      </c>
      <c r="K65" s="241">
        <f t="shared" si="12"/>
        <v>1.4543196380739304E-2</v>
      </c>
      <c r="L65" s="241">
        <f t="shared" si="12"/>
        <v>1.8125975227253791E-2</v>
      </c>
      <c r="M65" s="241">
        <f t="shared" si="12"/>
        <v>1.4797580174546613E-2</v>
      </c>
      <c r="N65" s="241">
        <f t="shared" si="12"/>
        <v>1.3632011337501986E-2</v>
      </c>
      <c r="O65" s="241">
        <f t="shared" si="12"/>
        <v>1.4525371550887345E-2</v>
      </c>
      <c r="P65" s="241">
        <f t="shared" si="12"/>
        <v>1.5570475622918028E-2</v>
      </c>
      <c r="Q65" s="241">
        <f t="shared" si="12"/>
        <v>1.3267426458509961E-2</v>
      </c>
      <c r="R65" s="241">
        <f t="shared" si="12"/>
        <v>1.1658509589764991E-2</v>
      </c>
      <c r="S65" s="241">
        <f t="shared" si="12"/>
        <v>1.5136911625545884E-2</v>
      </c>
      <c r="T65" s="241">
        <f t="shared" si="12"/>
        <v>1.5020436667105388E-2</v>
      </c>
      <c r="U65" s="241">
        <f t="shared" si="12"/>
        <v>1.5265107603136298E-2</v>
      </c>
      <c r="V65" s="241">
        <f t="shared" si="12"/>
        <v>1.5701793535344233E-2</v>
      </c>
      <c r="W65" s="241">
        <f t="shared" si="12"/>
        <v>1.5134106887436936E-2</v>
      </c>
      <c r="X65" s="241">
        <f t="shared" si="9"/>
        <v>1.4878084525027006E-2</v>
      </c>
      <c r="Y65" s="788"/>
      <c r="Z65" s="788"/>
      <c r="AA65" s="788"/>
      <c r="AB65" s="788"/>
      <c r="AC65" s="788"/>
    </row>
    <row r="66" spans="1:41" s="787" customFormat="1" x14ac:dyDescent="0.2">
      <c r="A66" s="856" t="s">
        <v>1029</v>
      </c>
      <c r="B66" s="124" t="s">
        <v>951</v>
      </c>
      <c r="C66" s="241">
        <f t="shared" ref="C66:W66" si="13">C47/C$58</f>
        <v>2.6073251566024244E-3</v>
      </c>
      <c r="D66" s="241">
        <f t="shared" si="13"/>
        <v>2.7179948098473607E-3</v>
      </c>
      <c r="E66" s="241">
        <f t="shared" si="13"/>
        <v>2.9331733703034258E-3</v>
      </c>
      <c r="F66" s="241">
        <f t="shared" si="13"/>
        <v>2.9653002946378832E-3</v>
      </c>
      <c r="G66" s="241">
        <f t="shared" si="13"/>
        <v>3.3338119285147654E-3</v>
      </c>
      <c r="H66" s="241">
        <f t="shared" si="13"/>
        <v>2.6769509347521199E-3</v>
      </c>
      <c r="I66" s="241">
        <f t="shared" si="13"/>
        <v>2.5221409577916363E-3</v>
      </c>
      <c r="J66" s="241">
        <f t="shared" si="13"/>
        <v>2.5659776018504394E-3</v>
      </c>
      <c r="K66" s="241">
        <f t="shared" si="13"/>
        <v>2.5964543994185592E-3</v>
      </c>
      <c r="L66" s="241">
        <f t="shared" si="13"/>
        <v>2.7527666824405223E-3</v>
      </c>
      <c r="M66" s="241">
        <f t="shared" si="13"/>
        <v>2.7250565098505151E-3</v>
      </c>
      <c r="N66" s="241">
        <f t="shared" si="13"/>
        <v>2.9531748901941083E-3</v>
      </c>
      <c r="O66" s="241">
        <f t="shared" si="13"/>
        <v>3.1930126622163077E-3</v>
      </c>
      <c r="P66" s="241">
        <f t="shared" si="13"/>
        <v>3.12008900983927E-3</v>
      </c>
      <c r="Q66" s="241">
        <f t="shared" si="13"/>
        <v>3.5526314987801319E-3</v>
      </c>
      <c r="R66" s="241">
        <f t="shared" si="13"/>
        <v>3.7375461293806247E-3</v>
      </c>
      <c r="S66" s="241">
        <f t="shared" si="13"/>
        <v>3.5579919994355863E-3</v>
      </c>
      <c r="T66" s="241">
        <f t="shared" si="13"/>
        <v>4.6749004772417219E-3</v>
      </c>
      <c r="U66" s="241">
        <f t="shared" si="13"/>
        <v>5.1873060108611384E-3</v>
      </c>
      <c r="V66" s="241">
        <f t="shared" si="13"/>
        <v>6.5310485007103779E-3</v>
      </c>
      <c r="W66" s="241">
        <f t="shared" si="13"/>
        <v>8.572440227197449E-3</v>
      </c>
      <c r="X66" s="241">
        <f t="shared" si="9"/>
        <v>1.1685135776000071E-2</v>
      </c>
      <c r="Y66" s="788"/>
      <c r="Z66" s="788"/>
      <c r="AA66" s="788"/>
      <c r="AB66" s="788"/>
      <c r="AC66" s="788"/>
    </row>
    <row r="67" spans="1:41" x14ac:dyDescent="0.2">
      <c r="A67" s="856" t="s">
        <v>1030</v>
      </c>
      <c r="B67" s="124" t="s">
        <v>724</v>
      </c>
      <c r="C67" s="241">
        <f t="shared" ref="C67:W67" si="14">C48/C$58</f>
        <v>0.2088542037279835</v>
      </c>
      <c r="D67" s="241">
        <f t="shared" si="14"/>
        <v>0.19373517762470086</v>
      </c>
      <c r="E67" s="241">
        <f t="shared" si="14"/>
        <v>0.17620795975226286</v>
      </c>
      <c r="F67" s="241">
        <f t="shared" si="14"/>
        <v>0.17684807379508738</v>
      </c>
      <c r="G67" s="241">
        <f t="shared" si="14"/>
        <v>0.17747136544026365</v>
      </c>
      <c r="H67" s="241">
        <f t="shared" si="14"/>
        <v>0.18731071167714344</v>
      </c>
      <c r="I67" s="241">
        <f t="shared" si="14"/>
        <v>0.21429378320136183</v>
      </c>
      <c r="J67" s="241">
        <f t="shared" si="14"/>
        <v>0.23820953019123167</v>
      </c>
      <c r="K67" s="241">
        <f t="shared" si="14"/>
        <v>0.24572402086090703</v>
      </c>
      <c r="L67" s="241">
        <f t="shared" si="14"/>
        <v>0.24925608086751427</v>
      </c>
      <c r="M67" s="241">
        <f t="shared" si="14"/>
        <v>0.23308899101134334</v>
      </c>
      <c r="N67" s="241">
        <f t="shared" si="14"/>
        <v>0.23933796421149353</v>
      </c>
      <c r="O67" s="241">
        <f t="shared" si="14"/>
        <v>0.24368270014986412</v>
      </c>
      <c r="P67" s="241">
        <f t="shared" si="14"/>
        <v>0.23199245955017767</v>
      </c>
      <c r="Q67" s="241">
        <f t="shared" si="14"/>
        <v>0.21634936082647996</v>
      </c>
      <c r="R67" s="241">
        <f t="shared" si="14"/>
        <v>0.21098373993782366</v>
      </c>
      <c r="S67" s="241">
        <f t="shared" si="14"/>
        <v>0.21557950425812383</v>
      </c>
      <c r="T67" s="241">
        <f t="shared" si="14"/>
        <v>0.21797629952106873</v>
      </c>
      <c r="U67" s="241">
        <f t="shared" si="14"/>
        <v>0.22413326628841038</v>
      </c>
      <c r="V67" s="241">
        <f t="shared" si="14"/>
        <v>0.21129269807953033</v>
      </c>
      <c r="W67" s="241">
        <f t="shared" si="14"/>
        <v>0.21547229112667349</v>
      </c>
      <c r="X67" s="241">
        <f t="shared" si="9"/>
        <v>0.2177048699871664</v>
      </c>
    </row>
    <row r="68" spans="1:41" x14ac:dyDescent="0.2">
      <c r="A68" s="856" t="s">
        <v>1031</v>
      </c>
      <c r="B68" s="124" t="s">
        <v>34</v>
      </c>
      <c r="C68" s="241">
        <f t="shared" ref="C68:W68" si="15">C49/C$58</f>
        <v>3.6164406334334251E-2</v>
      </c>
      <c r="D68" s="241">
        <f t="shared" si="15"/>
        <v>4.3469922929826328E-2</v>
      </c>
      <c r="E68" s="241">
        <f t="shared" si="15"/>
        <v>5.3364998945062948E-2</v>
      </c>
      <c r="F68" s="241">
        <f t="shared" si="15"/>
        <v>6.0231791770472512E-2</v>
      </c>
      <c r="G68" s="241">
        <f t="shared" si="15"/>
        <v>6.1725338441288136E-2</v>
      </c>
      <c r="H68" s="241">
        <f t="shared" si="15"/>
        <v>6.402863407331133E-2</v>
      </c>
      <c r="I68" s="241">
        <f t="shared" si="15"/>
        <v>6.5997129084795908E-2</v>
      </c>
      <c r="J68" s="241">
        <f t="shared" si="15"/>
        <v>6.4224490658963657E-2</v>
      </c>
      <c r="K68" s="241">
        <f t="shared" si="15"/>
        <v>6.1561259548830849E-2</v>
      </c>
      <c r="L68" s="241">
        <f t="shared" si="15"/>
        <v>4.8520205041970695E-2</v>
      </c>
      <c r="M68" s="241">
        <f t="shared" si="15"/>
        <v>4.8083884592741481E-2</v>
      </c>
      <c r="N68" s="241">
        <f t="shared" si="15"/>
        <v>4.9525819758616751E-2</v>
      </c>
      <c r="O68" s="241">
        <f t="shared" si="15"/>
        <v>5.3819129190810257E-2</v>
      </c>
      <c r="P68" s="241">
        <f t="shared" si="15"/>
        <v>5.4467576286040313E-2</v>
      </c>
      <c r="Q68" s="241">
        <f t="shared" si="15"/>
        <v>5.2935794769841733E-2</v>
      </c>
      <c r="R68" s="241">
        <f t="shared" si="15"/>
        <v>5.1412891263538991E-2</v>
      </c>
      <c r="S68" s="241">
        <f t="shared" si="15"/>
        <v>4.8049348509310016E-2</v>
      </c>
      <c r="T68" s="241">
        <f t="shared" si="15"/>
        <v>5.1485007194092443E-2</v>
      </c>
      <c r="U68" s="241">
        <f t="shared" si="15"/>
        <v>5.505585005419255E-2</v>
      </c>
      <c r="V68" s="241">
        <f t="shared" si="15"/>
        <v>5.0037972043318536E-2</v>
      </c>
      <c r="W68" s="241">
        <f t="shared" si="15"/>
        <v>4.8403408008728638E-2</v>
      </c>
      <c r="X68" s="241">
        <f t="shared" si="9"/>
        <v>5.0806660596651579E-2</v>
      </c>
    </row>
    <row r="69" spans="1:41" x14ac:dyDescent="0.2">
      <c r="A69" s="856" t="s">
        <v>1032</v>
      </c>
      <c r="B69" s="124" t="s">
        <v>35</v>
      </c>
      <c r="C69" s="241">
        <f t="shared" ref="C69:W69" si="16">C50/C$58</f>
        <v>6.3673281430157769E-2</v>
      </c>
      <c r="D69" s="241">
        <f t="shared" si="16"/>
        <v>6.4701843661254504E-2</v>
      </c>
      <c r="E69" s="241">
        <f t="shared" si="16"/>
        <v>6.739299395942247E-2</v>
      </c>
      <c r="F69" s="241">
        <f t="shared" si="16"/>
        <v>7.247997629292828E-2</v>
      </c>
      <c r="G69" s="241">
        <f t="shared" si="16"/>
        <v>6.8571041935296534E-2</v>
      </c>
      <c r="H69" s="241">
        <f t="shared" si="16"/>
        <v>6.3322026651167138E-2</v>
      </c>
      <c r="I69" s="241">
        <f t="shared" si="16"/>
        <v>6.0728394509653498E-2</v>
      </c>
      <c r="J69" s="241">
        <f t="shared" si="16"/>
        <v>6.3233365178649872E-2</v>
      </c>
      <c r="K69" s="241">
        <f t="shared" si="16"/>
        <v>6.2415573155779377E-2</v>
      </c>
      <c r="L69" s="241">
        <f t="shared" si="16"/>
        <v>6.2593296597720532E-2</v>
      </c>
      <c r="M69" s="241">
        <f t="shared" si="16"/>
        <v>5.937945091383523E-2</v>
      </c>
      <c r="N69" s="241">
        <f t="shared" si="16"/>
        <v>5.8778034559311639E-2</v>
      </c>
      <c r="O69" s="241">
        <f t="shared" si="16"/>
        <v>5.5025556771930689E-2</v>
      </c>
      <c r="P69" s="241">
        <f t="shared" si="16"/>
        <v>4.6219033940151234E-2</v>
      </c>
      <c r="Q69" s="241">
        <f t="shared" si="16"/>
        <v>4.3906051197022865E-2</v>
      </c>
      <c r="R69" s="241">
        <f t="shared" si="16"/>
        <v>4.5214197806528612E-2</v>
      </c>
      <c r="S69" s="241">
        <f t="shared" si="16"/>
        <v>4.4570673587303794E-2</v>
      </c>
      <c r="T69" s="241">
        <f t="shared" si="16"/>
        <v>4.4555258139480351E-2</v>
      </c>
      <c r="U69" s="241">
        <f t="shared" si="16"/>
        <v>4.4056206817460225E-2</v>
      </c>
      <c r="V69" s="241">
        <f t="shared" si="16"/>
        <v>4.3131218639537117E-2</v>
      </c>
      <c r="W69" s="241">
        <f t="shared" si="16"/>
        <v>4.4286164630698024E-2</v>
      </c>
      <c r="X69" s="241">
        <f t="shared" si="9"/>
        <v>4.2127704150905186E-2</v>
      </c>
    </row>
    <row r="70" spans="1:41" x14ac:dyDescent="0.2">
      <c r="A70" s="856" t="s">
        <v>1033</v>
      </c>
      <c r="B70" s="124" t="s">
        <v>952</v>
      </c>
      <c r="C70" s="241">
        <f t="shared" ref="C70:W70" si="17">C51/C$58</f>
        <v>4.6156786604652231E-3</v>
      </c>
      <c r="D70" s="241">
        <f t="shared" si="17"/>
        <v>4.3446255071306773E-3</v>
      </c>
      <c r="E70" s="241">
        <f t="shared" si="17"/>
        <v>4.5576632961563841E-3</v>
      </c>
      <c r="F70" s="241">
        <f t="shared" si="17"/>
        <v>4.8337919200640385E-3</v>
      </c>
      <c r="G70" s="241">
        <f t="shared" si="17"/>
        <v>5.1232320524257401E-3</v>
      </c>
      <c r="H70" s="241">
        <f t="shared" si="17"/>
        <v>4.5702978090597481E-3</v>
      </c>
      <c r="I70" s="241">
        <f t="shared" si="17"/>
        <v>3.6781583872075143E-3</v>
      </c>
      <c r="J70" s="241">
        <f t="shared" si="17"/>
        <v>3.1122317230753778E-3</v>
      </c>
      <c r="K70" s="241">
        <f t="shared" si="17"/>
        <v>3.2621231980722726E-3</v>
      </c>
      <c r="L70" s="241">
        <f t="shared" si="17"/>
        <v>3.4005841759320379E-3</v>
      </c>
      <c r="M70" s="241">
        <f t="shared" si="17"/>
        <v>3.4374860578158476E-3</v>
      </c>
      <c r="N70" s="241">
        <f t="shared" si="17"/>
        <v>3.7646051651463205E-3</v>
      </c>
      <c r="O70" s="241">
        <f t="shared" si="17"/>
        <v>3.7512032621810402E-3</v>
      </c>
      <c r="P70" s="241">
        <f t="shared" si="17"/>
        <v>3.4868104456444058E-3</v>
      </c>
      <c r="Q70" s="241">
        <f t="shared" si="17"/>
        <v>3.1504852874617122E-3</v>
      </c>
      <c r="R70" s="241">
        <f t="shared" si="17"/>
        <v>2.7138414417076932E-3</v>
      </c>
      <c r="S70" s="241">
        <f t="shared" si="17"/>
        <v>2.727137468458827E-3</v>
      </c>
      <c r="T70" s="241">
        <f t="shared" si="17"/>
        <v>2.8345136158326079E-3</v>
      </c>
      <c r="U70" s="241">
        <f t="shared" si="17"/>
        <v>3.0737003064304968E-3</v>
      </c>
      <c r="V70" s="241">
        <f t="shared" si="17"/>
        <v>2.9454994430184976E-3</v>
      </c>
      <c r="W70" s="241">
        <f t="shared" si="17"/>
        <v>2.6670036228119433E-3</v>
      </c>
      <c r="X70" s="241">
        <f t="shared" si="9"/>
        <v>2.7998361979768059E-3</v>
      </c>
    </row>
    <row r="71" spans="1:41" x14ac:dyDescent="0.2">
      <c r="A71" s="857" t="s">
        <v>93</v>
      </c>
      <c r="B71" s="124" t="s">
        <v>1034</v>
      </c>
      <c r="C71" s="241">
        <f t="shared" ref="C71:W71" si="18">C52/C$58</f>
        <v>2.0304322210903124E-2</v>
      </c>
      <c r="D71" s="241">
        <f t="shared" si="18"/>
        <v>2.0366680647198779E-2</v>
      </c>
      <c r="E71" s="241">
        <f t="shared" si="18"/>
        <v>2.0769655108599863E-2</v>
      </c>
      <c r="F71" s="241">
        <f t="shared" si="18"/>
        <v>2.1146518475768789E-2</v>
      </c>
      <c r="G71" s="241">
        <f t="shared" si="18"/>
        <v>2.1793722557329233E-2</v>
      </c>
      <c r="H71" s="241">
        <f t="shared" si="18"/>
        <v>2.1883975868812511E-2</v>
      </c>
      <c r="I71" s="241">
        <f t="shared" si="18"/>
        <v>2.3131529352400478E-2</v>
      </c>
      <c r="J71" s="241">
        <f t="shared" si="18"/>
        <v>2.2249208298801424E-2</v>
      </c>
      <c r="K71" s="241">
        <f t="shared" si="18"/>
        <v>2.3104494073220246E-2</v>
      </c>
      <c r="L71" s="241">
        <f t="shared" si="18"/>
        <v>2.2103829716843316E-2</v>
      </c>
      <c r="M71" s="241">
        <f t="shared" si="18"/>
        <v>2.2616018033790406E-2</v>
      </c>
      <c r="N71" s="241">
        <f t="shared" si="18"/>
        <v>2.1240553211653964E-2</v>
      </c>
      <c r="O71" s="241">
        <f t="shared" si="18"/>
        <v>2.2706721513708641E-2</v>
      </c>
      <c r="P71" s="241">
        <f t="shared" si="18"/>
        <v>2.2761316321406853E-2</v>
      </c>
      <c r="Q71" s="241">
        <f t="shared" si="18"/>
        <v>2.2345568440688964E-2</v>
      </c>
      <c r="R71" s="241">
        <f t="shared" si="18"/>
        <v>2.5205223132648336E-2</v>
      </c>
      <c r="S71" s="241">
        <f t="shared" si="18"/>
        <v>2.4890507100457874E-2</v>
      </c>
      <c r="T71" s="241">
        <f t="shared" si="18"/>
        <v>2.8607931093770512E-2</v>
      </c>
      <c r="U71" s="241">
        <f t="shared" si="18"/>
        <v>2.839236334167081E-2</v>
      </c>
      <c r="V71" s="241">
        <f t="shared" si="18"/>
        <v>2.9795237609220565E-2</v>
      </c>
      <c r="W71" s="241">
        <f t="shared" si="18"/>
        <v>2.7693325598754905E-2</v>
      </c>
      <c r="X71" s="241">
        <f t="shared" si="9"/>
        <v>2.7171650165389045E-2</v>
      </c>
    </row>
    <row r="72" spans="1:41" x14ac:dyDescent="0.2">
      <c r="A72" s="795" t="s">
        <v>94</v>
      </c>
      <c r="B72" s="788" t="s">
        <v>37</v>
      </c>
      <c r="C72" s="241">
        <f t="shared" ref="C72:W72" si="19">C53/C$58</f>
        <v>0.15463180745750466</v>
      </c>
      <c r="D72" s="241">
        <f t="shared" si="19"/>
        <v>0.13884561276085441</v>
      </c>
      <c r="E72" s="241">
        <f t="shared" si="19"/>
        <v>0.1417902006235382</v>
      </c>
      <c r="F72" s="241">
        <f t="shared" si="19"/>
        <v>0.14222120265093963</v>
      </c>
      <c r="G72" s="241">
        <f t="shared" si="19"/>
        <v>0.13394550879431222</v>
      </c>
      <c r="H72" s="241">
        <f t="shared" si="19"/>
        <v>0.12144322895536183</v>
      </c>
      <c r="I72" s="241">
        <f t="shared" si="19"/>
        <v>0.12649184344775238</v>
      </c>
      <c r="J72" s="241">
        <f t="shared" si="19"/>
        <v>0.13008779758159167</v>
      </c>
      <c r="K72" s="241">
        <f t="shared" si="19"/>
        <v>0.12816397800306339</v>
      </c>
      <c r="L72" s="241">
        <f t="shared" si="19"/>
        <v>0.1289043334098012</v>
      </c>
      <c r="M72" s="241">
        <f t="shared" si="19"/>
        <v>0.1292247195966709</v>
      </c>
      <c r="N72" s="241">
        <f t="shared" si="19"/>
        <v>0.14866616886393408</v>
      </c>
      <c r="O72" s="241">
        <f t="shared" si="19"/>
        <v>0.15222297953113745</v>
      </c>
      <c r="P72" s="241">
        <f t="shared" si="19"/>
        <v>0.13911472687716381</v>
      </c>
      <c r="Q72" s="241">
        <f t="shared" si="19"/>
        <v>0.13423854701796231</v>
      </c>
      <c r="R72" s="241">
        <f t="shared" si="19"/>
        <v>0.14054765738623334</v>
      </c>
      <c r="S72" s="241">
        <f t="shared" si="19"/>
        <v>0.14164313661005642</v>
      </c>
      <c r="T72" s="241">
        <f t="shared" si="19"/>
        <v>0.14101173792980012</v>
      </c>
      <c r="U72" s="241">
        <f t="shared" si="19"/>
        <v>0.14564215470238409</v>
      </c>
      <c r="V72" s="241">
        <f t="shared" si="19"/>
        <v>0.1385805254843398</v>
      </c>
      <c r="W72" s="241">
        <f t="shared" si="19"/>
        <v>0.13070817198217172</v>
      </c>
      <c r="X72" s="241">
        <f t="shared" si="9"/>
        <v>0.13904082146194541</v>
      </c>
    </row>
    <row r="73" spans="1:41" x14ac:dyDescent="0.2">
      <c r="A73" s="797"/>
      <c r="B73" s="796" t="s">
        <v>544</v>
      </c>
      <c r="C73" s="241">
        <f t="shared" ref="C73:W73" si="20">C54/C$58</f>
        <v>-1.2560253398774215E-2</v>
      </c>
      <c r="D73" s="241">
        <f t="shared" si="20"/>
        <v>-1.1995575042646856E-2</v>
      </c>
      <c r="E73" s="241">
        <f t="shared" si="20"/>
        <v>-1.263607140847503E-2</v>
      </c>
      <c r="F73" s="241">
        <f t="shared" si="20"/>
        <v>-2.823869176822932E-2</v>
      </c>
      <c r="G73" s="241">
        <f t="shared" si="20"/>
        <v>-2.7395060624075505E-2</v>
      </c>
      <c r="H73" s="241">
        <f t="shared" si="20"/>
        <v>-2.6840529152200539E-2</v>
      </c>
      <c r="I73" s="241">
        <f t="shared" si="20"/>
        <v>-2.4490834102551047E-2</v>
      </c>
      <c r="J73" s="241">
        <f t="shared" si="20"/>
        <v>-2.5723145478929347E-2</v>
      </c>
      <c r="K73" s="241">
        <f t="shared" si="20"/>
        <v>-2.537161261322407E-2</v>
      </c>
      <c r="L73" s="241">
        <f t="shared" si="20"/>
        <v>-2.7630904061464252E-2</v>
      </c>
      <c r="M73" s="241">
        <f t="shared" si="20"/>
        <v>-2.9689638694252334E-2</v>
      </c>
      <c r="N73" s="241">
        <f t="shared" si="20"/>
        <v>-2.9210492697760701E-2</v>
      </c>
      <c r="O73" s="241">
        <f t="shared" si="20"/>
        <v>-2.6209594743547143E-2</v>
      </c>
      <c r="P73" s="241">
        <f t="shared" si="20"/>
        <v>-2.3299946344189127E-2</v>
      </c>
      <c r="Q73" s="241">
        <f t="shared" si="20"/>
        <v>-2.0926831344493978E-2</v>
      </c>
      <c r="R73" s="241">
        <f t="shared" si="20"/>
        <v>-1.9937909898368526E-2</v>
      </c>
      <c r="S73" s="241">
        <f t="shared" si="20"/>
        <v>-2.2639696330180974E-2</v>
      </c>
      <c r="T73" s="241">
        <f t="shared" si="20"/>
        <v>-2.4925126760563091E-2</v>
      </c>
      <c r="U73" s="241">
        <f t="shared" si="20"/>
        <v>-2.5860110026912811E-2</v>
      </c>
      <c r="V73" s="241">
        <f t="shared" si="20"/>
        <v>-2.4589308399570523E-2</v>
      </c>
      <c r="W73" s="241">
        <f t="shared" si="20"/>
        <v>-3.0522698183333065E-2</v>
      </c>
      <c r="X73" s="241">
        <f t="shared" si="9"/>
        <v>-3.4078996175110628E-2</v>
      </c>
    </row>
    <row r="74" spans="1:41" x14ac:dyDescent="0.2">
      <c r="A74" s="797"/>
      <c r="B74" s="798" t="s">
        <v>545</v>
      </c>
      <c r="C74" s="815">
        <f t="shared" ref="C74:W74" si="21">C55/C$58</f>
        <v>0.85978572760934069</v>
      </c>
      <c r="D74" s="815">
        <f t="shared" si="21"/>
        <v>0.87555609653248245</v>
      </c>
      <c r="E74" s="815">
        <f t="shared" si="21"/>
        <v>0.86745972435208307</v>
      </c>
      <c r="F74" s="815">
        <f t="shared" si="21"/>
        <v>0.90468251760645124</v>
      </c>
      <c r="G74" s="815">
        <f t="shared" si="21"/>
        <v>0.86864483293965411</v>
      </c>
      <c r="H74" s="815">
        <f t="shared" si="21"/>
        <v>0.8992956905595334</v>
      </c>
      <c r="I74" s="815">
        <f t="shared" si="21"/>
        <v>0.90148233574974568</v>
      </c>
      <c r="J74" s="815">
        <f t="shared" si="21"/>
        <v>0.91631917755458148</v>
      </c>
      <c r="K74" s="815">
        <f t="shared" si="21"/>
        <v>0.88859062738648165</v>
      </c>
      <c r="L74" s="815">
        <f t="shared" si="21"/>
        <v>0.90452603468812631</v>
      </c>
      <c r="M74" s="815">
        <f t="shared" si="21"/>
        <v>0.91745425743982156</v>
      </c>
      <c r="N74" s="815">
        <f t="shared" si="21"/>
        <v>0.93378127709088776</v>
      </c>
      <c r="O74" s="815">
        <f t="shared" si="21"/>
        <v>0.94845654295840942</v>
      </c>
      <c r="P74" s="815">
        <f t="shared" si="21"/>
        <v>0.92858450052233277</v>
      </c>
      <c r="Q74" s="815">
        <f t="shared" si="21"/>
        <v>0.9312606591781708</v>
      </c>
      <c r="R74" s="815">
        <f t="shared" si="21"/>
        <v>0.94932382318004438</v>
      </c>
      <c r="S74" s="815">
        <f t="shared" si="21"/>
        <v>0.9403426979008761</v>
      </c>
      <c r="T74" s="815">
        <f t="shared" si="21"/>
        <v>0.93794568509389098</v>
      </c>
      <c r="U74" s="815">
        <f t="shared" si="21"/>
        <v>0.95274361517674533</v>
      </c>
      <c r="V74" s="815">
        <f t="shared" si="21"/>
        <v>0.95721961235549624</v>
      </c>
      <c r="W74" s="815">
        <f t="shared" si="21"/>
        <v>0.95897773067924608</v>
      </c>
      <c r="X74" s="815">
        <f t="shared" si="9"/>
        <v>0.95710000556309793</v>
      </c>
    </row>
    <row r="75" spans="1:41" x14ac:dyDescent="0.2">
      <c r="A75" s="797"/>
      <c r="B75" s="796" t="s">
        <v>546</v>
      </c>
      <c r="C75" s="241">
        <f t="shared" ref="C75:W75" si="22">C56/C$58</f>
        <v>0.16106597342181223</v>
      </c>
      <c r="D75" s="241">
        <f t="shared" si="22"/>
        <v>0.14794420348644999</v>
      </c>
      <c r="E75" s="241">
        <f t="shared" si="22"/>
        <v>0.14450865315577371</v>
      </c>
      <c r="F75" s="241">
        <f t="shared" si="22"/>
        <v>0.13974410495272452</v>
      </c>
      <c r="G75" s="241">
        <f t="shared" si="22"/>
        <v>0.15370352747656069</v>
      </c>
      <c r="H75" s="241">
        <f t="shared" si="22"/>
        <v>0.14951314708617891</v>
      </c>
      <c r="I75" s="241">
        <f t="shared" si="22"/>
        <v>0.13115677140066731</v>
      </c>
      <c r="J75" s="241">
        <f t="shared" si="22"/>
        <v>0.10512308999178557</v>
      </c>
      <c r="K75" s="241">
        <f t="shared" si="22"/>
        <v>0.13107971225641593</v>
      </c>
      <c r="L75" s="241">
        <f t="shared" si="22"/>
        <v>0.12698063304161222</v>
      </c>
      <c r="M75" s="241">
        <f t="shared" si="22"/>
        <v>0.13361936324388035</v>
      </c>
      <c r="N75" s="241">
        <f t="shared" si="22"/>
        <v>0.12898427042310515</v>
      </c>
      <c r="O75" s="241">
        <f t="shared" si="22"/>
        <v>0.1130693660390326</v>
      </c>
      <c r="P75" s="241">
        <f t="shared" si="22"/>
        <v>0.11460364477365803</v>
      </c>
      <c r="Q75" s="241">
        <f t="shared" si="22"/>
        <v>9.9852588352067964E-2</v>
      </c>
      <c r="R75" s="241">
        <f t="shared" si="22"/>
        <v>9.9069165174552914E-2</v>
      </c>
      <c r="S75" s="241">
        <f t="shared" si="22"/>
        <v>9.9672938816364451E-2</v>
      </c>
      <c r="T75" s="241">
        <f t="shared" si="22"/>
        <v>9.3816007262712359E-2</v>
      </c>
      <c r="U75" s="241">
        <f t="shared" si="22"/>
        <v>9.8196129854080175E-2</v>
      </c>
      <c r="V75" s="241">
        <f t="shared" si="22"/>
        <v>9.9199456230978089E-2</v>
      </c>
      <c r="W75" s="241">
        <f t="shared" si="22"/>
        <v>9.6221559892015196E-2</v>
      </c>
      <c r="X75" s="241">
        <f t="shared" si="9"/>
        <v>9.8201481728226667E-2</v>
      </c>
    </row>
    <row r="76" spans="1:41" x14ac:dyDescent="0.2">
      <c r="A76" s="797"/>
      <c r="B76" s="796" t="s">
        <v>547</v>
      </c>
      <c r="C76" s="824">
        <f t="shared" ref="C76:W76" si="23">C57/C$58</f>
        <v>-2.0851701031152924E-2</v>
      </c>
      <c r="D76" s="824">
        <f t="shared" si="23"/>
        <v>-2.350030001893243E-2</v>
      </c>
      <c r="E76" s="824">
        <f t="shared" si="23"/>
        <v>-1.196837750785679E-2</v>
      </c>
      <c r="F76" s="824">
        <f t="shared" si="23"/>
        <v>-4.4426622559175726E-2</v>
      </c>
      <c r="G76" s="824">
        <f t="shared" si="23"/>
        <v>-2.2348360416214835E-2</v>
      </c>
      <c r="H76" s="824">
        <f t="shared" si="23"/>
        <v>-4.8808837645712297E-2</v>
      </c>
      <c r="I76" s="824">
        <f t="shared" si="23"/>
        <v>-3.2639107150413037E-2</v>
      </c>
      <c r="J76" s="824">
        <f t="shared" si="23"/>
        <v>-2.144226754636706E-2</v>
      </c>
      <c r="K76" s="824">
        <f t="shared" si="23"/>
        <v>-1.967033964289755E-2</v>
      </c>
      <c r="L76" s="824">
        <f t="shared" si="23"/>
        <v>-3.1506667729738508E-2</v>
      </c>
      <c r="M76" s="824">
        <f t="shared" si="23"/>
        <v>-5.1073620683701929E-2</v>
      </c>
      <c r="N76" s="824">
        <f t="shared" si="23"/>
        <v>-6.2765547513992909E-2</v>
      </c>
      <c r="O76" s="824">
        <f t="shared" si="23"/>
        <v>-6.1525908997442071E-2</v>
      </c>
      <c r="P76" s="824">
        <f t="shared" si="23"/>
        <v>-4.3188145295990792E-2</v>
      </c>
      <c r="Q76" s="824">
        <f t="shared" si="23"/>
        <v>-3.1113247530238804E-2</v>
      </c>
      <c r="R76" s="824">
        <f t="shared" si="23"/>
        <v>-4.8392988354597252E-2</v>
      </c>
      <c r="S76" s="824">
        <f t="shared" si="23"/>
        <v>-4.0015636717240503E-2</v>
      </c>
      <c r="T76" s="824">
        <f t="shared" si="23"/>
        <v>-3.1761692356603317E-2</v>
      </c>
      <c r="U76" s="824">
        <f t="shared" si="23"/>
        <v>-5.0939745030825483E-2</v>
      </c>
      <c r="V76" s="824">
        <f t="shared" si="23"/>
        <v>-5.641906858647433E-2</v>
      </c>
      <c r="W76" s="824">
        <f t="shared" si="23"/>
        <v>-5.5199290571261252E-2</v>
      </c>
      <c r="X76" s="824">
        <f t="shared" si="9"/>
        <v>-5.5301487291324614E-2</v>
      </c>
    </row>
    <row r="77" spans="1:41" ht="20.100000000000001" customHeight="1" x14ac:dyDescent="0.2">
      <c r="A77" s="838"/>
      <c r="B77" s="801" t="s">
        <v>548</v>
      </c>
      <c r="C77" s="841">
        <f t="shared" ref="C77:W77" si="24">C58/C$58</f>
        <v>1</v>
      </c>
      <c r="D77" s="841">
        <f t="shared" si="24"/>
        <v>1</v>
      </c>
      <c r="E77" s="841">
        <f t="shared" si="24"/>
        <v>1</v>
      </c>
      <c r="F77" s="841">
        <f t="shared" si="24"/>
        <v>1</v>
      </c>
      <c r="G77" s="841">
        <f t="shared" si="24"/>
        <v>1</v>
      </c>
      <c r="H77" s="841">
        <f t="shared" si="24"/>
        <v>1</v>
      </c>
      <c r="I77" s="841">
        <f t="shared" si="24"/>
        <v>1</v>
      </c>
      <c r="J77" s="841">
        <f t="shared" si="24"/>
        <v>1</v>
      </c>
      <c r="K77" s="841">
        <f t="shared" si="24"/>
        <v>1</v>
      </c>
      <c r="L77" s="841">
        <f t="shared" si="24"/>
        <v>1</v>
      </c>
      <c r="M77" s="841">
        <f t="shared" si="24"/>
        <v>1</v>
      </c>
      <c r="N77" s="841">
        <f t="shared" si="24"/>
        <v>1</v>
      </c>
      <c r="O77" s="841">
        <f t="shared" si="24"/>
        <v>1</v>
      </c>
      <c r="P77" s="841">
        <f t="shared" si="24"/>
        <v>1</v>
      </c>
      <c r="Q77" s="841">
        <f t="shared" si="24"/>
        <v>1</v>
      </c>
      <c r="R77" s="841">
        <f t="shared" si="24"/>
        <v>1</v>
      </c>
      <c r="S77" s="841">
        <f t="shared" si="24"/>
        <v>1</v>
      </c>
      <c r="T77" s="841">
        <f t="shared" si="24"/>
        <v>1</v>
      </c>
      <c r="U77" s="841">
        <f t="shared" si="24"/>
        <v>1</v>
      </c>
      <c r="V77" s="841">
        <f t="shared" si="24"/>
        <v>1</v>
      </c>
      <c r="W77" s="841">
        <f t="shared" si="24"/>
        <v>1</v>
      </c>
      <c r="X77" s="841">
        <f t="shared" si="9"/>
        <v>1</v>
      </c>
    </row>
    <row r="78" spans="1:41" s="787" customFormat="1" ht="20.100000000000001" customHeight="1" x14ac:dyDescent="0.2">
      <c r="A78" s="808" t="s">
        <v>1015</v>
      </c>
      <c r="B78" s="788"/>
      <c r="C78" s="788"/>
      <c r="D78" s="788"/>
      <c r="E78" s="788"/>
      <c r="F78" s="788"/>
      <c r="G78" s="788"/>
      <c r="H78" s="788"/>
      <c r="I78" s="788"/>
      <c r="J78" s="788"/>
      <c r="K78" s="788"/>
      <c r="L78" s="788"/>
      <c r="M78" s="788"/>
      <c r="N78" s="788"/>
      <c r="O78" s="788"/>
      <c r="P78" s="788"/>
      <c r="Q78" s="788"/>
      <c r="R78" s="788"/>
      <c r="S78" s="788"/>
      <c r="T78" s="788"/>
      <c r="U78" s="788"/>
      <c r="V78" s="788"/>
      <c r="W78" s="788"/>
      <c r="X78" s="788"/>
      <c r="Y78" s="822"/>
      <c r="Z78" s="822"/>
      <c r="AA78" s="822"/>
      <c r="AB78" s="822"/>
      <c r="AC78" s="822"/>
      <c r="AD78" s="822"/>
      <c r="AE78" s="822"/>
      <c r="AF78" s="822"/>
      <c r="AG78" s="822"/>
      <c r="AH78" s="822"/>
      <c r="AI78" s="822"/>
      <c r="AJ78" s="822"/>
      <c r="AK78" s="822"/>
      <c r="AL78" s="822"/>
      <c r="AM78" s="822"/>
      <c r="AN78" s="822"/>
      <c r="AO78" s="822"/>
    </row>
    <row r="79" spans="1:41" s="787" customFormat="1" ht="25.15" customHeight="1" x14ac:dyDescent="0.2">
      <c r="A79" s="786" t="str">
        <f>Index!B21</f>
        <v>Table 3l     RMI GDP Implicit price deflators by institutional sector, FY2004-FY2018</v>
      </c>
      <c r="Y79" s="788"/>
      <c r="Z79" s="788"/>
      <c r="AA79" s="788"/>
      <c r="AB79" s="788"/>
      <c r="AC79" s="788"/>
    </row>
    <row r="80" spans="1:41" s="787" customFormat="1" ht="20.100000000000001" customHeight="1" x14ac:dyDescent="0.2">
      <c r="A80" s="812"/>
      <c r="B80" s="790" t="s">
        <v>1016</v>
      </c>
      <c r="C80" s="791" t="str">
        <f t="shared" ref="C80:W80" si="25">C2</f>
        <v>FY1997</v>
      </c>
      <c r="D80" s="791" t="str">
        <f t="shared" si="25"/>
        <v>FY1998</v>
      </c>
      <c r="E80" s="791" t="str">
        <f t="shared" si="25"/>
        <v>FY1999</v>
      </c>
      <c r="F80" s="791" t="str">
        <f t="shared" si="25"/>
        <v>FY2000</v>
      </c>
      <c r="G80" s="791" t="str">
        <f t="shared" si="25"/>
        <v>FY2001</v>
      </c>
      <c r="H80" s="791" t="str">
        <f t="shared" si="25"/>
        <v>FY2002</v>
      </c>
      <c r="I80" s="791" t="str">
        <f t="shared" si="25"/>
        <v>FY2003</v>
      </c>
      <c r="J80" s="791" t="str">
        <f t="shared" si="25"/>
        <v>FY2004</v>
      </c>
      <c r="K80" s="791" t="str">
        <f t="shared" si="25"/>
        <v>FY2005</v>
      </c>
      <c r="L80" s="791" t="str">
        <f t="shared" si="25"/>
        <v>FY2006</v>
      </c>
      <c r="M80" s="791" t="str">
        <f t="shared" si="25"/>
        <v>FY2007</v>
      </c>
      <c r="N80" s="791" t="str">
        <f t="shared" si="25"/>
        <v>FY2008</v>
      </c>
      <c r="O80" s="791" t="str">
        <f t="shared" si="25"/>
        <v>FY2009</v>
      </c>
      <c r="P80" s="791" t="str">
        <f t="shared" si="25"/>
        <v>FY2010</v>
      </c>
      <c r="Q80" s="791" t="str">
        <f t="shared" si="25"/>
        <v>FY2011</v>
      </c>
      <c r="R80" s="791" t="str">
        <f t="shared" si="25"/>
        <v>FY2012</v>
      </c>
      <c r="S80" s="791" t="str">
        <f t="shared" si="25"/>
        <v>FY2013</v>
      </c>
      <c r="T80" s="791" t="str">
        <f t="shared" si="25"/>
        <v>FY2014</v>
      </c>
      <c r="U80" s="791" t="str">
        <f t="shared" si="25"/>
        <v>FY2015</v>
      </c>
      <c r="V80" s="791" t="str">
        <f t="shared" si="25"/>
        <v>FY2016</v>
      </c>
      <c r="W80" s="791" t="str">
        <f t="shared" si="25"/>
        <v>FY2017</v>
      </c>
      <c r="X80" s="791" t="str">
        <f>X2</f>
        <v>FY2018</v>
      </c>
      <c r="Y80" s="788"/>
      <c r="Z80" s="788"/>
      <c r="AA80" s="788"/>
      <c r="AB80" s="788"/>
      <c r="AC80" s="788"/>
      <c r="AD80" s="830"/>
    </row>
    <row r="81" spans="1:29" ht="20.100000000000001" customHeight="1" x14ac:dyDescent="0.2">
      <c r="A81" s="856" t="s">
        <v>1024</v>
      </c>
      <c r="B81" s="124" t="s">
        <v>31</v>
      </c>
      <c r="C81" s="836">
        <f t="shared" ref="C81:W81" si="26">C43/C3*100</f>
        <v>68.995701236903855</v>
      </c>
      <c r="D81" s="836">
        <f t="shared" si="26"/>
        <v>69.919085415457701</v>
      </c>
      <c r="E81" s="836">
        <f t="shared" si="26"/>
        <v>70.613560411513973</v>
      </c>
      <c r="F81" s="836">
        <f t="shared" si="26"/>
        <v>69.785066047506731</v>
      </c>
      <c r="G81" s="836">
        <f t="shared" si="26"/>
        <v>70.568974006800673</v>
      </c>
      <c r="H81" s="836">
        <f t="shared" si="26"/>
        <v>70.741248394146581</v>
      </c>
      <c r="I81" s="836">
        <f t="shared" si="26"/>
        <v>71.117866056160139</v>
      </c>
      <c r="J81" s="836">
        <f t="shared" si="26"/>
        <v>73.071082123258151</v>
      </c>
      <c r="K81" s="836">
        <f t="shared" si="26"/>
        <v>77.266083027179832</v>
      </c>
      <c r="L81" s="836">
        <f t="shared" si="26"/>
        <v>82.517256691408733</v>
      </c>
      <c r="M81" s="836">
        <f t="shared" si="26"/>
        <v>80.76378517159543</v>
      </c>
      <c r="N81" s="836">
        <f t="shared" si="26"/>
        <v>88.13544374891265</v>
      </c>
      <c r="O81" s="836">
        <f t="shared" si="26"/>
        <v>84.944100664220514</v>
      </c>
      <c r="P81" s="836">
        <f t="shared" si="26"/>
        <v>79.407199129447918</v>
      </c>
      <c r="Q81" s="836">
        <f t="shared" si="26"/>
        <v>94.680489430828899</v>
      </c>
      <c r="R81" s="836">
        <f t="shared" si="26"/>
        <v>115.9776666857869</v>
      </c>
      <c r="S81" s="836">
        <f t="shared" si="26"/>
        <v>112.1995871906843</v>
      </c>
      <c r="T81" s="836">
        <f t="shared" si="26"/>
        <v>101.51464436929768</v>
      </c>
      <c r="U81" s="836">
        <f t="shared" si="26"/>
        <v>100</v>
      </c>
      <c r="V81" s="836">
        <f t="shared" si="26"/>
        <v>109.7036757186571</v>
      </c>
      <c r="W81" s="836">
        <f t="shared" si="26"/>
        <v>122.75429984870445</v>
      </c>
      <c r="X81" s="836">
        <f t="shared" ref="X81:X96" si="27">X43/X3*100</f>
        <v>118.55497795377458</v>
      </c>
    </row>
    <row r="82" spans="1:29" s="787" customFormat="1" x14ac:dyDescent="0.2">
      <c r="A82" s="856" t="s">
        <v>1025</v>
      </c>
      <c r="B82" s="124" t="s">
        <v>1026</v>
      </c>
      <c r="C82" s="836">
        <f t="shared" ref="C82:W82" si="28">C44/C4*100</f>
        <v>63.777197728834302</v>
      </c>
      <c r="D82" s="836">
        <f t="shared" si="28"/>
        <v>73.128183943781295</v>
      </c>
      <c r="E82" s="836">
        <f t="shared" si="28"/>
        <v>72.140434326346806</v>
      </c>
      <c r="F82" s="836">
        <f t="shared" si="28"/>
        <v>75.63439998795414</v>
      </c>
      <c r="G82" s="836">
        <f t="shared" si="28"/>
        <v>56.005562687719888</v>
      </c>
      <c r="H82" s="836">
        <f t="shared" si="28"/>
        <v>77.930331101626891</v>
      </c>
      <c r="I82" s="836">
        <f t="shared" si="28"/>
        <v>65.600335054762866</v>
      </c>
      <c r="J82" s="836">
        <f t="shared" si="28"/>
        <v>48.299465260390612</v>
      </c>
      <c r="K82" s="836">
        <f t="shared" si="28"/>
        <v>49.003503437455166</v>
      </c>
      <c r="L82" s="836">
        <f t="shared" si="28"/>
        <v>48.133424243560228</v>
      </c>
      <c r="M82" s="836">
        <f t="shared" si="28"/>
        <v>69.697626132136506</v>
      </c>
      <c r="N82" s="836">
        <f t="shared" si="28"/>
        <v>90.218936256437118</v>
      </c>
      <c r="O82" s="836">
        <f t="shared" si="28"/>
        <v>76.771371738362149</v>
      </c>
      <c r="P82" s="836">
        <f t="shared" si="28"/>
        <v>81.966141247514344</v>
      </c>
      <c r="Q82" s="836">
        <f t="shared" si="28"/>
        <v>94.515877783093956</v>
      </c>
      <c r="R82" s="836">
        <f t="shared" si="28"/>
        <v>103.13717878187791</v>
      </c>
      <c r="S82" s="836">
        <f t="shared" si="28"/>
        <v>89.290174388999233</v>
      </c>
      <c r="T82" s="836">
        <f t="shared" si="28"/>
        <v>100.37430406463861</v>
      </c>
      <c r="U82" s="836">
        <f t="shared" si="28"/>
        <v>100</v>
      </c>
      <c r="V82" s="836">
        <f t="shared" si="28"/>
        <v>143.75419843886047</v>
      </c>
      <c r="W82" s="836">
        <f t="shared" si="28"/>
        <v>111.8692508726505</v>
      </c>
      <c r="X82" s="836">
        <f t="shared" si="27"/>
        <v>98.2845501626405</v>
      </c>
      <c r="Y82" s="788"/>
      <c r="Z82" s="788"/>
      <c r="AA82" s="788"/>
      <c r="AB82" s="788"/>
      <c r="AC82" s="788"/>
    </row>
    <row r="83" spans="1:29" x14ac:dyDescent="0.2">
      <c r="A83" s="856" t="s">
        <v>1027</v>
      </c>
      <c r="B83" s="124" t="s">
        <v>949</v>
      </c>
      <c r="C83" s="836">
        <f t="shared" ref="C83:W83" si="29">C45/C5*100</f>
        <v>105.30713859307261</v>
      </c>
      <c r="D83" s="836">
        <f t="shared" si="29"/>
        <v>119.88117639024576</v>
      </c>
      <c r="E83" s="836">
        <f t="shared" si="29"/>
        <v>119.98984259851402</v>
      </c>
      <c r="F83" s="836">
        <f t="shared" si="29"/>
        <v>148.19338297042944</v>
      </c>
      <c r="G83" s="836">
        <f t="shared" si="29"/>
        <v>158.09645047916035</v>
      </c>
      <c r="H83" s="836">
        <f t="shared" si="29"/>
        <v>182.01481700288087</v>
      </c>
      <c r="I83" s="836">
        <f t="shared" si="29"/>
        <v>152.46936435004199</v>
      </c>
      <c r="J83" s="836">
        <f t="shared" si="29"/>
        <v>155.58545564765686</v>
      </c>
      <c r="K83" s="836">
        <f t="shared" si="29"/>
        <v>167.71623852850729</v>
      </c>
      <c r="L83" s="836">
        <f t="shared" si="29"/>
        <v>205.79029472803091</v>
      </c>
      <c r="M83" s="836">
        <f t="shared" si="29"/>
        <v>223.75935117775262</v>
      </c>
      <c r="N83" s="836">
        <f t="shared" si="29"/>
        <v>183.47768337350604</v>
      </c>
      <c r="O83" s="836">
        <f t="shared" si="29"/>
        <v>135.38037765623483</v>
      </c>
      <c r="P83" s="836">
        <f t="shared" si="29"/>
        <v>124.50168532312429</v>
      </c>
      <c r="Q83" s="836">
        <f t="shared" si="29"/>
        <v>121.97774927153779</v>
      </c>
      <c r="R83" s="836">
        <f t="shared" si="29"/>
        <v>124.22381103597185</v>
      </c>
      <c r="S83" s="836">
        <f t="shared" si="29"/>
        <v>131.72255250291724</v>
      </c>
      <c r="T83" s="836">
        <f t="shared" si="29"/>
        <v>118.37408085330972</v>
      </c>
      <c r="U83" s="836">
        <f t="shared" si="29"/>
        <v>100</v>
      </c>
      <c r="V83" s="836">
        <f t="shared" si="29"/>
        <v>96.168197190739448</v>
      </c>
      <c r="W83" s="836">
        <f t="shared" si="29"/>
        <v>120.07630958617077</v>
      </c>
      <c r="X83" s="836">
        <f t="shared" si="27"/>
        <v>136.0107910493825</v>
      </c>
    </row>
    <row r="84" spans="1:29" x14ac:dyDescent="0.2">
      <c r="A84" s="856" t="s">
        <v>1028</v>
      </c>
      <c r="B84" s="124" t="s">
        <v>950</v>
      </c>
      <c r="C84" s="836">
        <f t="shared" ref="C84:W84" si="30">C46/C6*100</f>
        <v>84.138233450755152</v>
      </c>
      <c r="D84" s="836">
        <f t="shared" si="30"/>
        <v>84.038750552825604</v>
      </c>
      <c r="E84" s="836">
        <f t="shared" si="30"/>
        <v>83.072341572253649</v>
      </c>
      <c r="F84" s="836">
        <f t="shared" si="30"/>
        <v>79.591173260714484</v>
      </c>
      <c r="G84" s="836">
        <f t="shared" si="30"/>
        <v>81.884352234691875</v>
      </c>
      <c r="H84" s="836">
        <f t="shared" si="30"/>
        <v>74.174655567999849</v>
      </c>
      <c r="I84" s="836">
        <f t="shared" si="30"/>
        <v>66.59409138718236</v>
      </c>
      <c r="J84" s="836">
        <f t="shared" si="30"/>
        <v>86.77060850525109</v>
      </c>
      <c r="K84" s="836">
        <f t="shared" si="30"/>
        <v>67.346701583657136</v>
      </c>
      <c r="L84" s="836">
        <f t="shared" si="30"/>
        <v>101.36880709492343</v>
      </c>
      <c r="M84" s="836">
        <f t="shared" si="30"/>
        <v>103.34726924243472</v>
      </c>
      <c r="N84" s="836">
        <f t="shared" si="30"/>
        <v>111.24662892468382</v>
      </c>
      <c r="O84" s="836">
        <f t="shared" si="30"/>
        <v>115.43526491654643</v>
      </c>
      <c r="P84" s="836">
        <f t="shared" si="30"/>
        <v>116.79559291793946</v>
      </c>
      <c r="Q84" s="836">
        <f t="shared" si="30"/>
        <v>111.77679449054972</v>
      </c>
      <c r="R84" s="836">
        <f t="shared" si="30"/>
        <v>95.02033662809589</v>
      </c>
      <c r="S84" s="836">
        <f t="shared" si="30"/>
        <v>110.63272746447075</v>
      </c>
      <c r="T84" s="836">
        <f t="shared" si="30"/>
        <v>100.91382357086329</v>
      </c>
      <c r="U84" s="836">
        <f t="shared" si="30"/>
        <v>100</v>
      </c>
      <c r="V84" s="836">
        <f t="shared" si="30"/>
        <v>98.640617593818391</v>
      </c>
      <c r="W84" s="836">
        <f t="shared" si="30"/>
        <v>88.915461715882728</v>
      </c>
      <c r="X84" s="836">
        <f t="shared" si="27"/>
        <v>89.247837646664635</v>
      </c>
    </row>
    <row r="85" spans="1:29" x14ac:dyDescent="0.2">
      <c r="A85" s="856" t="s">
        <v>1029</v>
      </c>
      <c r="B85" s="124" t="s">
        <v>951</v>
      </c>
      <c r="C85" s="836">
        <f t="shared" ref="C85:W85" si="31">C47/C7*100</f>
        <v>67.101605359906074</v>
      </c>
      <c r="D85" s="836">
        <f t="shared" si="31"/>
        <v>67.605193229610549</v>
      </c>
      <c r="E85" s="836">
        <f t="shared" si="31"/>
        <v>62.86495788611176</v>
      </c>
      <c r="F85" s="836">
        <f t="shared" si="31"/>
        <v>63.580445048163327</v>
      </c>
      <c r="G85" s="836">
        <f t="shared" si="31"/>
        <v>63.665692223315574</v>
      </c>
      <c r="H85" s="836">
        <f t="shared" si="31"/>
        <v>65.350914737494477</v>
      </c>
      <c r="I85" s="836">
        <f t="shared" si="31"/>
        <v>64.474260499361577</v>
      </c>
      <c r="J85" s="836">
        <f t="shared" si="31"/>
        <v>65.990440459883459</v>
      </c>
      <c r="K85" s="836">
        <f t="shared" si="31"/>
        <v>67.79109294817917</v>
      </c>
      <c r="L85" s="836">
        <f t="shared" si="31"/>
        <v>72.273306210614862</v>
      </c>
      <c r="M85" s="836">
        <f t="shared" si="31"/>
        <v>73.534144357882354</v>
      </c>
      <c r="N85" s="836">
        <f t="shared" si="31"/>
        <v>80.613016060821266</v>
      </c>
      <c r="O85" s="836">
        <f t="shared" si="31"/>
        <v>83.239524104281145</v>
      </c>
      <c r="P85" s="836">
        <f t="shared" si="31"/>
        <v>82.991697057473772</v>
      </c>
      <c r="Q85" s="836">
        <f t="shared" si="31"/>
        <v>92.763652666898068</v>
      </c>
      <c r="R85" s="836">
        <f t="shared" si="31"/>
        <v>99.153441989903314</v>
      </c>
      <c r="S85" s="836">
        <f t="shared" si="31"/>
        <v>97.528039775580837</v>
      </c>
      <c r="T85" s="836">
        <f t="shared" si="31"/>
        <v>104.08041279424178</v>
      </c>
      <c r="U85" s="836">
        <f t="shared" si="31"/>
        <v>100</v>
      </c>
      <c r="V85" s="836">
        <f t="shared" si="31"/>
        <v>97.644741932018093</v>
      </c>
      <c r="W85" s="836">
        <f t="shared" si="31"/>
        <v>99.304235743926156</v>
      </c>
      <c r="X85" s="836">
        <f t="shared" si="27"/>
        <v>103.10397942228224</v>
      </c>
    </row>
    <row r="86" spans="1:29" x14ac:dyDescent="0.2">
      <c r="A86" s="856" t="s">
        <v>1030</v>
      </c>
      <c r="B86" s="124" t="s">
        <v>724</v>
      </c>
      <c r="C86" s="836">
        <f t="shared" ref="C86:W86" si="32">C48/C8*100</f>
        <v>70.106116000991477</v>
      </c>
      <c r="D86" s="836">
        <f t="shared" si="32"/>
        <v>72.383411888701573</v>
      </c>
      <c r="E86" s="836">
        <f t="shared" si="32"/>
        <v>74.091378201494805</v>
      </c>
      <c r="F86" s="836">
        <f t="shared" si="32"/>
        <v>76.787906058192974</v>
      </c>
      <c r="G86" s="836">
        <f t="shared" si="32"/>
        <v>81.876946210231111</v>
      </c>
      <c r="H86" s="836">
        <f t="shared" si="32"/>
        <v>85.014049281567836</v>
      </c>
      <c r="I86" s="836">
        <f t="shared" si="32"/>
        <v>91.668567782403244</v>
      </c>
      <c r="J86" s="836">
        <f t="shared" si="32"/>
        <v>96.846882402113039</v>
      </c>
      <c r="K86" s="836">
        <f t="shared" si="32"/>
        <v>96.074330116440578</v>
      </c>
      <c r="L86" s="836">
        <f t="shared" si="32"/>
        <v>90.908935278287146</v>
      </c>
      <c r="M86" s="836">
        <f t="shared" si="32"/>
        <v>91.288154269972452</v>
      </c>
      <c r="N86" s="836">
        <f t="shared" si="32"/>
        <v>92.729146668267504</v>
      </c>
      <c r="O86" s="836">
        <f t="shared" si="32"/>
        <v>92.159959741433383</v>
      </c>
      <c r="P86" s="836">
        <f t="shared" si="32"/>
        <v>91.388866185578905</v>
      </c>
      <c r="Q86" s="836">
        <f t="shared" si="32"/>
        <v>90.473481034011499</v>
      </c>
      <c r="R86" s="836">
        <f t="shared" si="32"/>
        <v>91.650267208919516</v>
      </c>
      <c r="S86" s="836">
        <f t="shared" si="32"/>
        <v>92.538950214334463</v>
      </c>
      <c r="T86" s="836">
        <f t="shared" si="32"/>
        <v>96.597372824474107</v>
      </c>
      <c r="U86" s="836">
        <f t="shared" si="32"/>
        <v>100</v>
      </c>
      <c r="V86" s="836">
        <f t="shared" si="32"/>
        <v>101.92056091058058</v>
      </c>
      <c r="W86" s="836">
        <f t="shared" si="32"/>
        <v>105.50910440584451</v>
      </c>
      <c r="X86" s="836">
        <f t="shared" si="27"/>
        <v>108.267699726183</v>
      </c>
    </row>
    <row r="87" spans="1:29" x14ac:dyDescent="0.2">
      <c r="A87" s="856" t="s">
        <v>1031</v>
      </c>
      <c r="B87" s="124" t="s">
        <v>34</v>
      </c>
      <c r="C87" s="836">
        <f t="shared" ref="C87:W87" si="33">C49/C9*100</f>
        <v>50.933859388983826</v>
      </c>
      <c r="D87" s="836">
        <f t="shared" si="33"/>
        <v>68.45006382085036</v>
      </c>
      <c r="E87" s="836">
        <f t="shared" si="33"/>
        <v>80.023873125315461</v>
      </c>
      <c r="F87" s="836">
        <f t="shared" si="33"/>
        <v>90.394083260497652</v>
      </c>
      <c r="G87" s="836">
        <f t="shared" si="33"/>
        <v>85.129990484269911</v>
      </c>
      <c r="H87" s="836">
        <f t="shared" si="33"/>
        <v>92.755584574443091</v>
      </c>
      <c r="I87" s="836">
        <f t="shared" si="33"/>
        <v>95.996686365345639</v>
      </c>
      <c r="J87" s="836">
        <f t="shared" si="33"/>
        <v>96.999191161289588</v>
      </c>
      <c r="K87" s="836">
        <f t="shared" si="33"/>
        <v>102.5695989015455</v>
      </c>
      <c r="L87" s="836">
        <f t="shared" si="33"/>
        <v>120.41879650407705</v>
      </c>
      <c r="M87" s="836">
        <f t="shared" si="33"/>
        <v>103.48591970800729</v>
      </c>
      <c r="N87" s="836">
        <f t="shared" si="33"/>
        <v>111.86686964958719</v>
      </c>
      <c r="O87" s="836">
        <f t="shared" si="33"/>
        <v>123.92590387441669</v>
      </c>
      <c r="P87" s="836">
        <f t="shared" si="33"/>
        <v>115.6499396450678</v>
      </c>
      <c r="Q87" s="836">
        <f t="shared" si="33"/>
        <v>113.63062144591878</v>
      </c>
      <c r="R87" s="836">
        <f t="shared" si="33"/>
        <v>103.1040907958114</v>
      </c>
      <c r="S87" s="836">
        <f t="shared" si="33"/>
        <v>109.32615785407023</v>
      </c>
      <c r="T87" s="836">
        <f t="shared" si="33"/>
        <v>107.95226021566987</v>
      </c>
      <c r="U87" s="836">
        <f t="shared" si="33"/>
        <v>100</v>
      </c>
      <c r="V87" s="836">
        <f t="shared" si="33"/>
        <v>93.471511850642713</v>
      </c>
      <c r="W87" s="836">
        <f t="shared" si="33"/>
        <v>99.672699222208621</v>
      </c>
      <c r="X87" s="836">
        <f t="shared" si="27"/>
        <v>106.85218826427365</v>
      </c>
    </row>
    <row r="88" spans="1:29" x14ac:dyDescent="0.2">
      <c r="A88" s="856" t="s">
        <v>1032</v>
      </c>
      <c r="B88" s="124" t="s">
        <v>35</v>
      </c>
      <c r="C88" s="836">
        <f t="shared" ref="C88:W88" si="34">C50/C10*100</f>
        <v>84.471617541077549</v>
      </c>
      <c r="D88" s="836">
        <f t="shared" si="34"/>
        <v>81.589726018667292</v>
      </c>
      <c r="E88" s="836">
        <f t="shared" si="34"/>
        <v>80.461471489314405</v>
      </c>
      <c r="F88" s="836">
        <f t="shared" si="34"/>
        <v>83.055869284347494</v>
      </c>
      <c r="G88" s="836">
        <f t="shared" si="34"/>
        <v>82.995866036579017</v>
      </c>
      <c r="H88" s="836">
        <f t="shared" si="34"/>
        <v>92.112862937705088</v>
      </c>
      <c r="I88" s="836">
        <f t="shared" si="34"/>
        <v>93.525014525197619</v>
      </c>
      <c r="J88" s="836">
        <f t="shared" si="34"/>
        <v>94.186598179907477</v>
      </c>
      <c r="K88" s="836">
        <f t="shared" si="34"/>
        <v>96.06698616355817</v>
      </c>
      <c r="L88" s="836">
        <f t="shared" si="34"/>
        <v>97.632898488912488</v>
      </c>
      <c r="M88" s="836">
        <f t="shared" si="34"/>
        <v>104.92478208410363</v>
      </c>
      <c r="N88" s="836">
        <f t="shared" si="34"/>
        <v>111.5165294744001</v>
      </c>
      <c r="O88" s="836">
        <f t="shared" si="34"/>
        <v>105.42196765812595</v>
      </c>
      <c r="P88" s="836">
        <f t="shared" si="34"/>
        <v>103.22598482590254</v>
      </c>
      <c r="Q88" s="836">
        <f t="shared" si="34"/>
        <v>106.3635556450822</v>
      </c>
      <c r="R88" s="836">
        <f t="shared" si="34"/>
        <v>103.49826578568941</v>
      </c>
      <c r="S88" s="836">
        <f t="shared" si="34"/>
        <v>103.0303756326911</v>
      </c>
      <c r="T88" s="836">
        <f t="shared" si="34"/>
        <v>101.53207428257487</v>
      </c>
      <c r="U88" s="836">
        <f t="shared" si="34"/>
        <v>100</v>
      </c>
      <c r="V88" s="836">
        <f t="shared" si="34"/>
        <v>101.24386572469557</v>
      </c>
      <c r="W88" s="836">
        <f t="shared" si="34"/>
        <v>105.0119690986395</v>
      </c>
      <c r="X88" s="836">
        <f t="shared" si="27"/>
        <v>103.79388680564389</v>
      </c>
    </row>
    <row r="89" spans="1:29" x14ac:dyDescent="0.2">
      <c r="A89" s="856" t="s">
        <v>1033</v>
      </c>
      <c r="B89" s="124" t="s">
        <v>952</v>
      </c>
      <c r="C89" s="836">
        <f t="shared" ref="C89:W89" si="35">C51/C11*100</f>
        <v>94.674290515371794</v>
      </c>
      <c r="D89" s="836">
        <f t="shared" si="35"/>
        <v>87.393661495813518</v>
      </c>
      <c r="E89" s="836">
        <f t="shared" si="35"/>
        <v>81.261769990986039</v>
      </c>
      <c r="F89" s="836">
        <f t="shared" si="35"/>
        <v>83.356779576060674</v>
      </c>
      <c r="G89" s="836">
        <f t="shared" si="35"/>
        <v>84.202536596664345</v>
      </c>
      <c r="H89" s="836">
        <f t="shared" si="35"/>
        <v>93.897549871204617</v>
      </c>
      <c r="I89" s="836">
        <f t="shared" si="35"/>
        <v>91.103631717830822</v>
      </c>
      <c r="J89" s="836">
        <f t="shared" si="35"/>
        <v>87.644423246914016</v>
      </c>
      <c r="K89" s="836">
        <f t="shared" si="35"/>
        <v>87.270330930194987</v>
      </c>
      <c r="L89" s="836">
        <f t="shared" si="35"/>
        <v>88.627116598876412</v>
      </c>
      <c r="M89" s="836">
        <f t="shared" si="35"/>
        <v>88.207518852591974</v>
      </c>
      <c r="N89" s="836">
        <f t="shared" si="35"/>
        <v>95.397643266680547</v>
      </c>
      <c r="O89" s="836">
        <f t="shared" si="35"/>
        <v>93.498083986654663</v>
      </c>
      <c r="P89" s="836">
        <f t="shared" si="35"/>
        <v>95.018420801172127</v>
      </c>
      <c r="Q89" s="836">
        <f t="shared" si="35"/>
        <v>96.797118071217923</v>
      </c>
      <c r="R89" s="836">
        <f t="shared" si="35"/>
        <v>92.745575147309438</v>
      </c>
      <c r="S89" s="836">
        <f t="shared" si="35"/>
        <v>93.251183891389715</v>
      </c>
      <c r="T89" s="836">
        <f t="shared" si="35"/>
        <v>91.519125229814946</v>
      </c>
      <c r="U89" s="836">
        <f t="shared" si="35"/>
        <v>100</v>
      </c>
      <c r="V89" s="836">
        <f t="shared" si="35"/>
        <v>107.6132028618825</v>
      </c>
      <c r="W89" s="836">
        <f t="shared" si="35"/>
        <v>101.71569313173876</v>
      </c>
      <c r="X89" s="836">
        <f t="shared" si="27"/>
        <v>112.85910069206098</v>
      </c>
    </row>
    <row r="90" spans="1:29" x14ac:dyDescent="0.2">
      <c r="A90" s="857" t="s">
        <v>93</v>
      </c>
      <c r="B90" s="124" t="s">
        <v>1034</v>
      </c>
      <c r="C90" s="836">
        <f t="shared" ref="C90:W90" si="36">C52/C12*100</f>
        <v>71.007512830618651</v>
      </c>
      <c r="D90" s="836">
        <f t="shared" si="36"/>
        <v>69.27596750111519</v>
      </c>
      <c r="E90" s="836">
        <f t="shared" si="36"/>
        <v>72.603146660959183</v>
      </c>
      <c r="F90" s="836">
        <f t="shared" si="36"/>
        <v>72.76310660263691</v>
      </c>
      <c r="G90" s="836">
        <f t="shared" si="36"/>
        <v>76.030515182930799</v>
      </c>
      <c r="H90" s="836">
        <f t="shared" si="36"/>
        <v>76.990984052567839</v>
      </c>
      <c r="I90" s="836">
        <f t="shared" si="36"/>
        <v>79.608556736792579</v>
      </c>
      <c r="J90" s="836">
        <f t="shared" si="36"/>
        <v>76.940774940831631</v>
      </c>
      <c r="K90" s="836">
        <f t="shared" si="36"/>
        <v>78.736675106343242</v>
      </c>
      <c r="L90" s="836">
        <f t="shared" si="36"/>
        <v>82.03353471909314</v>
      </c>
      <c r="M90" s="836">
        <f t="shared" si="36"/>
        <v>84.447261167500216</v>
      </c>
      <c r="N90" s="836">
        <f t="shared" si="36"/>
        <v>78.256400637396453</v>
      </c>
      <c r="O90" s="836">
        <f t="shared" si="36"/>
        <v>80.529125059876009</v>
      </c>
      <c r="P90" s="836">
        <f t="shared" si="36"/>
        <v>87.077198266411798</v>
      </c>
      <c r="Q90" s="836">
        <f t="shared" si="36"/>
        <v>91.202644907837936</v>
      </c>
      <c r="R90" s="836">
        <f t="shared" si="36"/>
        <v>100.05787171814001</v>
      </c>
      <c r="S90" s="836">
        <f t="shared" si="36"/>
        <v>101.25377602293639</v>
      </c>
      <c r="T90" s="836">
        <f t="shared" si="36"/>
        <v>98.371655630667718</v>
      </c>
      <c r="U90" s="836">
        <f t="shared" si="36"/>
        <v>100</v>
      </c>
      <c r="V90" s="836">
        <f t="shared" si="36"/>
        <v>100.2907024900699</v>
      </c>
      <c r="W90" s="836">
        <f t="shared" si="36"/>
        <v>105.04049323730695</v>
      </c>
      <c r="X90" s="836">
        <f t="shared" si="27"/>
        <v>111.69317066598423</v>
      </c>
    </row>
    <row r="91" spans="1:29" x14ac:dyDescent="0.2">
      <c r="A91" s="795" t="s">
        <v>94</v>
      </c>
      <c r="B91" s="788" t="s">
        <v>37</v>
      </c>
      <c r="C91" s="836">
        <f t="shared" ref="C91:W91" si="37">C53/C13*100</f>
        <v>67.055349833808805</v>
      </c>
      <c r="D91" s="836">
        <f t="shared" si="37"/>
        <v>64.164048163128882</v>
      </c>
      <c r="E91" s="836">
        <f t="shared" si="37"/>
        <v>68.675696694386517</v>
      </c>
      <c r="F91" s="836">
        <f t="shared" si="37"/>
        <v>67.027271276874416</v>
      </c>
      <c r="G91" s="836">
        <f t="shared" si="37"/>
        <v>65.11825687739379</v>
      </c>
      <c r="H91" s="836">
        <f t="shared" si="37"/>
        <v>66.970451289648508</v>
      </c>
      <c r="I91" s="836">
        <f t="shared" si="37"/>
        <v>68.272765123438433</v>
      </c>
      <c r="J91" s="836">
        <f t="shared" si="37"/>
        <v>69.655997121423084</v>
      </c>
      <c r="K91" s="836">
        <f t="shared" si="37"/>
        <v>72.231745081054655</v>
      </c>
      <c r="L91" s="836">
        <f t="shared" si="37"/>
        <v>73.402679414338238</v>
      </c>
      <c r="M91" s="836">
        <f t="shared" si="37"/>
        <v>74.100875468339652</v>
      </c>
      <c r="N91" s="836">
        <f t="shared" si="37"/>
        <v>82.727585595779672</v>
      </c>
      <c r="O91" s="836">
        <f t="shared" si="37"/>
        <v>85.662566269887151</v>
      </c>
      <c r="P91" s="836">
        <f t="shared" si="37"/>
        <v>85.211319482392625</v>
      </c>
      <c r="Q91" s="836">
        <f t="shared" si="37"/>
        <v>90.933661045651377</v>
      </c>
      <c r="R91" s="836">
        <f t="shared" si="37"/>
        <v>94.299477818541362</v>
      </c>
      <c r="S91" s="836">
        <f t="shared" si="37"/>
        <v>94.989062571657513</v>
      </c>
      <c r="T91" s="836">
        <f t="shared" si="37"/>
        <v>97.142784016168648</v>
      </c>
      <c r="U91" s="836">
        <f t="shared" si="37"/>
        <v>100</v>
      </c>
      <c r="V91" s="836">
        <f t="shared" si="37"/>
        <v>98.859678021627332</v>
      </c>
      <c r="W91" s="836">
        <f t="shared" si="37"/>
        <v>100.92161715994675</v>
      </c>
      <c r="X91" s="836">
        <f t="shared" si="27"/>
        <v>109.35028057854674</v>
      </c>
    </row>
    <row r="92" spans="1:29" x14ac:dyDescent="0.2">
      <c r="A92" s="797"/>
      <c r="B92" s="796" t="s">
        <v>544</v>
      </c>
      <c r="C92" s="836">
        <f t="shared" ref="C92:W92" si="38">C54/C14*100</f>
        <v>90.055365281071587</v>
      </c>
      <c r="D92" s="836">
        <f t="shared" si="38"/>
        <v>97.678690875024614</v>
      </c>
      <c r="E92" s="836">
        <f t="shared" si="38"/>
        <v>99.127713655676345</v>
      </c>
      <c r="F92" s="836">
        <f t="shared" si="38"/>
        <v>110.43558764933958</v>
      </c>
      <c r="G92" s="836">
        <f t="shared" si="38"/>
        <v>109.24291515243326</v>
      </c>
      <c r="H92" s="836">
        <f t="shared" si="38"/>
        <v>117.24617366007051</v>
      </c>
      <c r="I92" s="836">
        <f t="shared" si="38"/>
        <v>103.82745406577428</v>
      </c>
      <c r="J92" s="836">
        <f t="shared" si="38"/>
        <v>110.86076683461631</v>
      </c>
      <c r="K92" s="836">
        <f t="shared" si="38"/>
        <v>117.32990815664286</v>
      </c>
      <c r="L92" s="836">
        <f t="shared" si="38"/>
        <v>142.42602006679923</v>
      </c>
      <c r="M92" s="836">
        <f t="shared" si="38"/>
        <v>153.32092493183794</v>
      </c>
      <c r="N92" s="836">
        <f t="shared" si="38"/>
        <v>143.49444380794375</v>
      </c>
      <c r="O92" s="836">
        <f t="shared" si="38"/>
        <v>117.75084841672869</v>
      </c>
      <c r="P92" s="836">
        <f t="shared" si="38"/>
        <v>111.68608196979409</v>
      </c>
      <c r="Q92" s="836">
        <f t="shared" si="38"/>
        <v>113.28122888941978</v>
      </c>
      <c r="R92" s="836">
        <f t="shared" si="38"/>
        <v>114.0352942825714</v>
      </c>
      <c r="S92" s="836">
        <f t="shared" si="38"/>
        <v>121.72364917997969</v>
      </c>
      <c r="T92" s="836">
        <f t="shared" si="38"/>
        <v>113.06994829424413</v>
      </c>
      <c r="U92" s="836">
        <f t="shared" si="38"/>
        <v>100</v>
      </c>
      <c r="V92" s="836">
        <f t="shared" si="38"/>
        <v>96.945071255205775</v>
      </c>
      <c r="W92" s="836">
        <f t="shared" si="38"/>
        <v>111.06864439431322</v>
      </c>
      <c r="X92" s="836">
        <f t="shared" si="27"/>
        <v>120.28103416056311</v>
      </c>
    </row>
    <row r="93" spans="1:29" x14ac:dyDescent="0.2">
      <c r="A93" s="797"/>
      <c r="B93" s="798" t="s">
        <v>545</v>
      </c>
      <c r="C93" s="837">
        <f t="shared" ref="C93:W93" si="39">C55/C15*100</f>
        <v>69.086853162067982</v>
      </c>
      <c r="D93" s="837">
        <f t="shared" si="39"/>
        <v>71.676052883087209</v>
      </c>
      <c r="E93" s="837">
        <f t="shared" si="39"/>
        <v>73.60593097877117</v>
      </c>
      <c r="F93" s="837">
        <f t="shared" si="39"/>
        <v>74.820314452343624</v>
      </c>
      <c r="G93" s="837">
        <f t="shared" si="39"/>
        <v>72.291208833359789</v>
      </c>
      <c r="H93" s="837">
        <f t="shared" si="39"/>
        <v>78.111314793792559</v>
      </c>
      <c r="I93" s="837">
        <f t="shared" si="39"/>
        <v>77.816948079312596</v>
      </c>
      <c r="J93" s="837">
        <f t="shared" si="39"/>
        <v>76.775016464137551</v>
      </c>
      <c r="K93" s="837">
        <f t="shared" si="39"/>
        <v>79.590126089104942</v>
      </c>
      <c r="L93" s="837">
        <f t="shared" si="39"/>
        <v>81.60930789385597</v>
      </c>
      <c r="M93" s="837">
        <f t="shared" si="39"/>
        <v>84.550169947579079</v>
      </c>
      <c r="N93" s="837">
        <f t="shared" si="39"/>
        <v>92.121045749791648</v>
      </c>
      <c r="O93" s="837">
        <f t="shared" si="39"/>
        <v>89.250856714391134</v>
      </c>
      <c r="P93" s="837">
        <f t="shared" si="39"/>
        <v>87.327570586954437</v>
      </c>
      <c r="Q93" s="837">
        <f t="shared" si="39"/>
        <v>94.92065693291174</v>
      </c>
      <c r="R93" s="837">
        <f t="shared" si="39"/>
        <v>102.91570839725328</v>
      </c>
      <c r="S93" s="837">
        <f t="shared" si="39"/>
        <v>101.00385690258062</v>
      </c>
      <c r="T93" s="837">
        <f t="shared" si="39"/>
        <v>99.976168464243571</v>
      </c>
      <c r="U93" s="837">
        <f t="shared" si="39"/>
        <v>100</v>
      </c>
      <c r="V93" s="837">
        <f t="shared" si="39"/>
        <v>108.39696046527587</v>
      </c>
      <c r="W93" s="837">
        <f t="shared" si="39"/>
        <v>110.45887578092912</v>
      </c>
      <c r="X93" s="837">
        <f t="shared" si="27"/>
        <v>110.15463663870018</v>
      </c>
    </row>
    <row r="94" spans="1:29" x14ac:dyDescent="0.2">
      <c r="A94" s="797"/>
      <c r="B94" s="796" t="s">
        <v>546</v>
      </c>
      <c r="C94" s="836">
        <f t="shared" ref="C94:W94" si="40">C56/C16*100</f>
        <v>70.353231806049195</v>
      </c>
      <c r="D94" s="836">
        <f t="shared" si="40"/>
        <v>68.150550748948305</v>
      </c>
      <c r="E94" s="836">
        <f t="shared" si="40"/>
        <v>70.429560300314449</v>
      </c>
      <c r="F94" s="836">
        <f t="shared" si="40"/>
        <v>74.196283631032074</v>
      </c>
      <c r="G94" s="836">
        <f t="shared" si="40"/>
        <v>77.092914355823481</v>
      </c>
      <c r="H94" s="836">
        <f t="shared" si="40"/>
        <v>74.106961528519662</v>
      </c>
      <c r="I94" s="836">
        <f t="shared" si="40"/>
        <v>74.071541239288379</v>
      </c>
      <c r="J94" s="836">
        <f t="shared" si="40"/>
        <v>76.885988941532531</v>
      </c>
      <c r="K94" s="836">
        <f t="shared" si="40"/>
        <v>80.517148564370075</v>
      </c>
      <c r="L94" s="836">
        <f t="shared" si="40"/>
        <v>86.904469954154848</v>
      </c>
      <c r="M94" s="836">
        <f t="shared" si="40"/>
        <v>91.976643559868336</v>
      </c>
      <c r="N94" s="836">
        <f t="shared" si="40"/>
        <v>96.791063790094185</v>
      </c>
      <c r="O94" s="836">
        <f t="shared" si="40"/>
        <v>97.969060943851588</v>
      </c>
      <c r="P94" s="836">
        <f t="shared" si="40"/>
        <v>100.68611963992929</v>
      </c>
      <c r="Q94" s="836">
        <f t="shared" si="40"/>
        <v>99.614228152874972</v>
      </c>
      <c r="R94" s="836">
        <f t="shared" si="40"/>
        <v>109.49520775612092</v>
      </c>
      <c r="S94" s="836">
        <f t="shared" si="40"/>
        <v>108.38071793149282</v>
      </c>
      <c r="T94" s="836">
        <f t="shared" si="40"/>
        <v>106.00044737398819</v>
      </c>
      <c r="U94" s="836">
        <f t="shared" si="40"/>
        <v>100</v>
      </c>
      <c r="V94" s="836">
        <f t="shared" si="40"/>
        <v>102.63803336888797</v>
      </c>
      <c r="W94" s="836">
        <f t="shared" si="40"/>
        <v>102.39046901446736</v>
      </c>
      <c r="X94" s="836">
        <f t="shared" si="27"/>
        <v>111.54900449086993</v>
      </c>
    </row>
    <row r="95" spans="1:29" x14ac:dyDescent="0.2">
      <c r="A95" s="797"/>
      <c r="B95" s="796" t="s">
        <v>547</v>
      </c>
      <c r="C95" s="823">
        <f t="shared" ref="C95:I95" si="41">C57/C17*100</f>
        <v>29.085546217184799</v>
      </c>
      <c r="D95" s="823">
        <f t="shared" si="41"/>
        <v>34.632601718466397</v>
      </c>
      <c r="E95" s="823">
        <f t="shared" si="41"/>
        <v>22.014746142860595</v>
      </c>
      <c r="F95" s="823">
        <f t="shared" si="41"/>
        <v>71.567190791701506</v>
      </c>
      <c r="G95" s="823">
        <f t="shared" si="41"/>
        <v>36.493107618325283</v>
      </c>
      <c r="H95" s="823">
        <f t="shared" si="41"/>
        <v>85.258967367731813</v>
      </c>
      <c r="I95" s="823">
        <f t="shared" si="41"/>
        <v>56.892798814438692</v>
      </c>
      <c r="J95" s="823" t="s">
        <v>248</v>
      </c>
      <c r="K95" s="823" t="s">
        <v>248</v>
      </c>
      <c r="L95" s="823" t="s">
        <v>248</v>
      </c>
      <c r="M95" s="823" t="s">
        <v>248</v>
      </c>
      <c r="N95" s="823" t="s">
        <v>248</v>
      </c>
      <c r="O95" s="823" t="s">
        <v>248</v>
      </c>
      <c r="P95" s="823" t="s">
        <v>248</v>
      </c>
      <c r="Q95" s="823" t="s">
        <v>248</v>
      </c>
      <c r="R95" s="823" t="s">
        <v>248</v>
      </c>
      <c r="S95" s="823" t="s">
        <v>248</v>
      </c>
      <c r="T95" s="823" t="s">
        <v>248</v>
      </c>
      <c r="U95" s="823" t="s">
        <v>248</v>
      </c>
      <c r="V95" s="823" t="s">
        <v>248</v>
      </c>
      <c r="W95" s="823" t="s">
        <v>248</v>
      </c>
      <c r="X95" s="823" t="s">
        <v>248</v>
      </c>
    </row>
    <row r="96" spans="1:29" ht="20.100000000000001" customHeight="1" x14ac:dyDescent="0.2">
      <c r="A96" s="838"/>
      <c r="B96" s="801" t="s">
        <v>548</v>
      </c>
      <c r="C96" s="839">
        <f t="shared" ref="C96:W96" si="42">C58/C18*100</f>
        <v>71.339508484908833</v>
      </c>
      <c r="D96" s="839">
        <f t="shared" si="42"/>
        <v>72.95145526336232</v>
      </c>
      <c r="E96" s="839">
        <f t="shared" si="42"/>
        <v>75.225564070543953</v>
      </c>
      <c r="F96" s="839">
        <f t="shared" si="42"/>
        <v>74.883524511188639</v>
      </c>
      <c r="G96" s="839">
        <f t="shared" si="42"/>
        <v>74.642146071435931</v>
      </c>
      <c r="H96" s="839">
        <f t="shared" si="42"/>
        <v>77.172070512913564</v>
      </c>
      <c r="I96" s="839">
        <f t="shared" si="42"/>
        <v>78.237252024242224</v>
      </c>
      <c r="J96" s="839">
        <f t="shared" si="42"/>
        <v>78.921788042037221</v>
      </c>
      <c r="K96" s="839">
        <f t="shared" si="42"/>
        <v>81.839007770232058</v>
      </c>
      <c r="L96" s="839">
        <f t="shared" si="42"/>
        <v>83.330259368557975</v>
      </c>
      <c r="M96" s="839">
        <f t="shared" si="42"/>
        <v>85.772812927488019</v>
      </c>
      <c r="N96" s="839">
        <f t="shared" si="42"/>
        <v>91.536965768396342</v>
      </c>
      <c r="O96" s="839">
        <f t="shared" si="42"/>
        <v>89.430883260342966</v>
      </c>
      <c r="P96" s="839">
        <f t="shared" si="42"/>
        <v>88.842028784753452</v>
      </c>
      <c r="Q96" s="839">
        <f t="shared" si="42"/>
        <v>96.235603179499734</v>
      </c>
      <c r="R96" s="839">
        <f t="shared" si="42"/>
        <v>103.40243940014811</v>
      </c>
      <c r="S96" s="839">
        <f t="shared" si="42"/>
        <v>102.33062211407903</v>
      </c>
      <c r="T96" s="839">
        <f t="shared" si="42"/>
        <v>101.64075497248245</v>
      </c>
      <c r="U96" s="839">
        <f t="shared" si="42"/>
        <v>100</v>
      </c>
      <c r="V96" s="839">
        <f t="shared" si="42"/>
        <v>107.24373048761251</v>
      </c>
      <c r="W96" s="839">
        <f t="shared" si="42"/>
        <v>109.39521722683692</v>
      </c>
      <c r="X96" s="839">
        <f t="shared" si="27"/>
        <v>109.73268945853071</v>
      </c>
    </row>
    <row r="97" spans="1:41" s="787" customFormat="1" ht="40.15" customHeight="1" x14ac:dyDescent="0.2">
      <c r="A97" s="809"/>
      <c r="B97" s="788"/>
      <c r="C97" s="788"/>
      <c r="D97" s="788"/>
      <c r="E97" s="788"/>
      <c r="F97" s="788"/>
      <c r="G97" s="788"/>
      <c r="H97" s="788"/>
      <c r="I97" s="788"/>
      <c r="J97" s="788"/>
      <c r="K97" s="788"/>
      <c r="L97" s="788"/>
      <c r="M97" s="788"/>
      <c r="N97" s="788"/>
      <c r="O97" s="788"/>
      <c r="P97" s="788"/>
      <c r="Q97" s="788"/>
      <c r="R97" s="788"/>
      <c r="S97" s="788"/>
      <c r="T97" s="788"/>
      <c r="U97" s="788"/>
      <c r="V97" s="788"/>
      <c r="W97" s="788"/>
      <c r="X97" s="788"/>
      <c r="Y97" s="822"/>
      <c r="Z97" s="822"/>
      <c r="AA97" s="822"/>
      <c r="AB97" s="822"/>
      <c r="AC97" s="822"/>
      <c r="AD97" s="822"/>
      <c r="AE97" s="822"/>
      <c r="AF97" s="822"/>
      <c r="AG97" s="822"/>
      <c r="AH97" s="822"/>
      <c r="AI97" s="822"/>
      <c r="AJ97" s="822"/>
      <c r="AK97" s="822"/>
      <c r="AL97" s="822"/>
      <c r="AM97" s="822"/>
      <c r="AN97" s="822"/>
      <c r="AO97" s="822"/>
    </row>
    <row r="98" spans="1:41" s="787" customFormat="1" ht="25.15" customHeight="1" x14ac:dyDescent="0.2">
      <c r="A98" s="786" t="str">
        <f>Index!B22</f>
        <v>Table 3m  RMI GDP implicit price deflators by institutional sector, contribution to change, FY2004-FY2018</v>
      </c>
      <c r="AF98" s="788"/>
      <c r="AG98" s="788"/>
    </row>
    <row r="99" spans="1:41" ht="20.100000000000001" customHeight="1" x14ac:dyDescent="0.2">
      <c r="A99" s="812"/>
      <c r="B99" s="790"/>
      <c r="C99" s="791" t="str">
        <f t="shared" ref="C99:W99" si="43">C2</f>
        <v>FY1997</v>
      </c>
      <c r="D99" s="791" t="str">
        <f t="shared" si="43"/>
        <v>FY1998</v>
      </c>
      <c r="E99" s="791" t="str">
        <f t="shared" si="43"/>
        <v>FY1999</v>
      </c>
      <c r="F99" s="791" t="str">
        <f t="shared" si="43"/>
        <v>FY2000</v>
      </c>
      <c r="G99" s="791" t="str">
        <f t="shared" si="43"/>
        <v>FY2001</v>
      </c>
      <c r="H99" s="791" t="str">
        <f t="shared" si="43"/>
        <v>FY2002</v>
      </c>
      <c r="I99" s="791" t="str">
        <f t="shared" si="43"/>
        <v>FY2003</v>
      </c>
      <c r="J99" s="791" t="str">
        <f t="shared" si="43"/>
        <v>FY2004</v>
      </c>
      <c r="K99" s="791" t="str">
        <f t="shared" si="43"/>
        <v>FY2005</v>
      </c>
      <c r="L99" s="791" t="str">
        <f t="shared" si="43"/>
        <v>FY2006</v>
      </c>
      <c r="M99" s="791" t="str">
        <f t="shared" si="43"/>
        <v>FY2007</v>
      </c>
      <c r="N99" s="791" t="str">
        <f t="shared" si="43"/>
        <v>FY2008</v>
      </c>
      <c r="O99" s="791" t="str">
        <f t="shared" si="43"/>
        <v>FY2009</v>
      </c>
      <c r="P99" s="791" t="str">
        <f t="shared" si="43"/>
        <v>FY2010</v>
      </c>
      <c r="Q99" s="791" t="str">
        <f t="shared" si="43"/>
        <v>FY2011</v>
      </c>
      <c r="R99" s="791" t="str">
        <f t="shared" si="43"/>
        <v>FY2012</v>
      </c>
      <c r="S99" s="791" t="str">
        <f t="shared" si="43"/>
        <v>FY2013</v>
      </c>
      <c r="T99" s="791" t="str">
        <f t="shared" si="43"/>
        <v>FY2014</v>
      </c>
      <c r="U99" s="791" t="str">
        <f t="shared" si="43"/>
        <v>FY2015</v>
      </c>
      <c r="V99" s="791" t="str">
        <f t="shared" si="43"/>
        <v>FY2016</v>
      </c>
      <c r="W99" s="791" t="str">
        <f t="shared" si="43"/>
        <v>FY2017</v>
      </c>
      <c r="X99" s="791" t="str">
        <f>X2</f>
        <v>FY2018</v>
      </c>
      <c r="Y99" s="787"/>
      <c r="Z99" s="787"/>
      <c r="AA99" s="830"/>
      <c r="AB99" s="830"/>
      <c r="AC99" s="830"/>
      <c r="AD99" s="830"/>
      <c r="AE99" s="830"/>
    </row>
    <row r="100" spans="1:41" x14ac:dyDescent="0.2">
      <c r="A100" s="856" t="s">
        <v>1024</v>
      </c>
      <c r="B100" s="124" t="s">
        <v>31</v>
      </c>
      <c r="C100" s="831"/>
      <c r="D100" s="831">
        <f t="shared" ref="D100:W100" si="44">(D3/D$18*D81-C3/C$18*C81)/C$96</f>
        <v>1.0728618429597004E-2</v>
      </c>
      <c r="E100" s="831">
        <f t="shared" si="44"/>
        <v>8.2276661558472654E-3</v>
      </c>
      <c r="F100" s="831">
        <f t="shared" si="44"/>
        <v>7.6897410425723562E-3</v>
      </c>
      <c r="G100" s="831">
        <f t="shared" si="44"/>
        <v>6.5447461010564485E-3</v>
      </c>
      <c r="H100" s="831">
        <f t="shared" si="44"/>
        <v>6.489426287417238E-3</v>
      </c>
      <c r="I100" s="831">
        <f t="shared" si="44"/>
        <v>-2.4776529078851281E-3</v>
      </c>
      <c r="J100" s="831">
        <f t="shared" si="44"/>
        <v>4.2822071506787487E-3</v>
      </c>
      <c r="K100" s="831">
        <f t="shared" si="44"/>
        <v>-5.6043128079243205E-3</v>
      </c>
      <c r="L100" s="831">
        <f t="shared" si="44"/>
        <v>2.9182119547414058E-2</v>
      </c>
      <c r="M100" s="831">
        <f t="shared" si="44"/>
        <v>2.4834414190148661E-3</v>
      </c>
      <c r="N100" s="831">
        <f t="shared" si="44"/>
        <v>2.2374032709243232E-2</v>
      </c>
      <c r="O100" s="831">
        <f t="shared" si="44"/>
        <v>-1.299642869439436E-3</v>
      </c>
      <c r="P100" s="831">
        <f t="shared" si="44"/>
        <v>1.5732344191543398E-2</v>
      </c>
      <c r="Q100" s="831">
        <f t="shared" si="44"/>
        <v>4.4532779032249281E-2</v>
      </c>
      <c r="R100" s="831">
        <f t="shared" si="44"/>
        <v>4.9265895315059198E-2</v>
      </c>
      <c r="S100" s="831">
        <f t="shared" si="44"/>
        <v>-2.25631392615421E-3</v>
      </c>
      <c r="T100" s="831">
        <f t="shared" si="44"/>
        <v>-2.9745464420530509E-2</v>
      </c>
      <c r="U100" s="831">
        <f t="shared" si="44"/>
        <v>-2.5812078310059147E-2</v>
      </c>
      <c r="V100" s="831">
        <f t="shared" si="44"/>
        <v>2.1681119947226185E-2</v>
      </c>
      <c r="W100" s="831">
        <f t="shared" si="44"/>
        <v>3.4612503427930784E-2</v>
      </c>
      <c r="X100" s="831">
        <f t="shared" ref="X100:X115" si="45">(X3/X$18*X81-W3/W$18*W81)/W$96</f>
        <v>1.492540579257372E-3</v>
      </c>
      <c r="Y100" s="787"/>
      <c r="Z100" s="787"/>
      <c r="AA100" s="831"/>
      <c r="AB100" s="831"/>
      <c r="AC100" s="831"/>
      <c r="AD100" s="831"/>
      <c r="AE100" s="831"/>
    </row>
    <row r="101" spans="1:41" x14ac:dyDescent="0.2">
      <c r="A101" s="856" t="s">
        <v>1025</v>
      </c>
      <c r="B101" s="124" t="s">
        <v>1026</v>
      </c>
      <c r="C101" s="831"/>
      <c r="D101" s="831">
        <f t="shared" ref="D101:W101" si="46">(D4/D$18*D82-C4/C$18*C82)/C$96</f>
        <v>3.2530676334880049E-2</v>
      </c>
      <c r="E101" s="831">
        <f t="shared" si="46"/>
        <v>-6.9206292433162077E-3</v>
      </c>
      <c r="F101" s="831">
        <f t="shared" si="46"/>
        <v>2.2581206250114266E-2</v>
      </c>
      <c r="G101" s="831">
        <f t="shared" si="46"/>
        <v>-3.3792947305155072E-2</v>
      </c>
      <c r="H101" s="831">
        <f t="shared" si="46"/>
        <v>4.425305211602612E-2</v>
      </c>
      <c r="I101" s="831">
        <f t="shared" si="46"/>
        <v>-2.3523186448171748E-2</v>
      </c>
      <c r="J101" s="831">
        <f t="shared" si="46"/>
        <v>-1.7303816312318684E-2</v>
      </c>
      <c r="K101" s="831">
        <f t="shared" si="46"/>
        <v>-1.0680076984072237E-2</v>
      </c>
      <c r="L101" s="831">
        <f t="shared" si="46"/>
        <v>-3.8146055204965647E-3</v>
      </c>
      <c r="M101" s="831">
        <f t="shared" si="46"/>
        <v>4.2849950243763542E-2</v>
      </c>
      <c r="N101" s="831">
        <f t="shared" si="46"/>
        <v>-2.8978632672066068E-3</v>
      </c>
      <c r="O101" s="831">
        <f t="shared" si="46"/>
        <v>-1.186655307647481E-4</v>
      </c>
      <c r="P101" s="831">
        <f t="shared" si="46"/>
        <v>-3.1179682712264276E-3</v>
      </c>
      <c r="Q101" s="831">
        <f t="shared" si="46"/>
        <v>2.177398473020627E-2</v>
      </c>
      <c r="R101" s="831">
        <f t="shared" si="46"/>
        <v>1.18837600381622E-3</v>
      </c>
      <c r="S101" s="831">
        <f t="shared" si="46"/>
        <v>-1.5821862681230866E-2</v>
      </c>
      <c r="T101" s="831">
        <f t="shared" si="46"/>
        <v>1.290558982255831E-2</v>
      </c>
      <c r="U101" s="831">
        <f t="shared" si="46"/>
        <v>1.9237160984309054E-2</v>
      </c>
      <c r="V101" s="831">
        <f t="shared" si="46"/>
        <v>3.8823059856718183E-2</v>
      </c>
      <c r="W101" s="831">
        <f t="shared" si="46"/>
        <v>-1.9742467765448097E-2</v>
      </c>
      <c r="X101" s="831">
        <f t="shared" si="45"/>
        <v>-1.6149062599249753E-2</v>
      </c>
      <c r="Y101" s="787"/>
      <c r="Z101" s="787"/>
      <c r="AA101" s="831"/>
      <c r="AB101" s="831"/>
      <c r="AC101" s="831"/>
      <c r="AD101" s="831"/>
      <c r="AE101" s="831"/>
    </row>
    <row r="102" spans="1:41" x14ac:dyDescent="0.2">
      <c r="A102" s="856" t="s">
        <v>1027</v>
      </c>
      <c r="B102" s="124" t="s">
        <v>949</v>
      </c>
      <c r="C102" s="831"/>
      <c r="D102" s="831">
        <f t="shared" ref="D102:W102" si="47">(D5/D$18*D83-C5/C$18*C83)/C$96</f>
        <v>3.0031738148295784E-3</v>
      </c>
      <c r="E102" s="831">
        <f t="shared" si="47"/>
        <v>2.7877505466167162E-3</v>
      </c>
      <c r="F102" s="831">
        <f t="shared" si="47"/>
        <v>3.9570125720103056E-3</v>
      </c>
      <c r="G102" s="831">
        <f t="shared" si="47"/>
        <v>-4.4425588786418226E-3</v>
      </c>
      <c r="H102" s="831">
        <f t="shared" si="47"/>
        <v>4.2119114991345718E-3</v>
      </c>
      <c r="I102" s="831">
        <f t="shared" si="47"/>
        <v>-2.6792050413520906E-3</v>
      </c>
      <c r="J102" s="831">
        <f t="shared" si="47"/>
        <v>1.5333414777652719E-3</v>
      </c>
      <c r="K102" s="831">
        <f t="shared" si="47"/>
        <v>4.663391872786006E-3</v>
      </c>
      <c r="L102" s="831">
        <f t="shared" si="47"/>
        <v>5.7661421107505825E-3</v>
      </c>
      <c r="M102" s="831">
        <f t="shared" si="47"/>
        <v>4.6726040701167678E-3</v>
      </c>
      <c r="N102" s="831">
        <f t="shared" si="47"/>
        <v>3.9392752264512333E-4</v>
      </c>
      <c r="O102" s="831">
        <f t="shared" si="47"/>
        <v>-7.7310798860590751E-3</v>
      </c>
      <c r="P102" s="831">
        <f t="shared" si="47"/>
        <v>-6.0671227991182059E-3</v>
      </c>
      <c r="Q102" s="831">
        <f t="shared" si="47"/>
        <v>-5.3197283312458865E-4</v>
      </c>
      <c r="R102" s="831">
        <f t="shared" si="47"/>
        <v>4.7396005943094416E-4</v>
      </c>
      <c r="S102" s="831">
        <f t="shared" si="47"/>
        <v>2.2783392809832999E-3</v>
      </c>
      <c r="T102" s="831">
        <f t="shared" si="47"/>
        <v>3.6385203805616275E-3</v>
      </c>
      <c r="U102" s="831">
        <f t="shared" si="47"/>
        <v>2.7787372346394412E-4</v>
      </c>
      <c r="V102" s="831">
        <f t="shared" si="47"/>
        <v>5.3563331742990884E-4</v>
      </c>
      <c r="W102" s="831">
        <f t="shared" si="47"/>
        <v>7.8624397347243462E-3</v>
      </c>
      <c r="X102" s="831">
        <f t="shared" si="45"/>
        <v>4.5533055386673526E-3</v>
      </c>
      <c r="Y102" s="787"/>
      <c r="Z102" s="787"/>
      <c r="AA102" s="831"/>
      <c r="AB102" s="831"/>
      <c r="AC102" s="831"/>
      <c r="AD102" s="831"/>
      <c r="AE102" s="831"/>
    </row>
    <row r="103" spans="1:41" x14ac:dyDescent="0.2">
      <c r="A103" s="856" t="s">
        <v>1028</v>
      </c>
      <c r="B103" s="124" t="s">
        <v>950</v>
      </c>
      <c r="C103" s="831"/>
      <c r="D103" s="831">
        <f t="shared" ref="D103:W103" si="48">(D6/D$18*D84-C6/C$18*C84)/C$96</f>
        <v>1.0882297535701187E-3</v>
      </c>
      <c r="E103" s="831">
        <f t="shared" si="48"/>
        <v>2.4914268623872698E-3</v>
      </c>
      <c r="F103" s="831">
        <f t="shared" si="48"/>
        <v>2.8313815737826191E-3</v>
      </c>
      <c r="G103" s="831">
        <f t="shared" si="48"/>
        <v>2.2051184590793716E-3</v>
      </c>
      <c r="H103" s="831">
        <f t="shared" si="48"/>
        <v>-2.5080887548237251E-3</v>
      </c>
      <c r="I103" s="831">
        <f t="shared" si="48"/>
        <v>2.8329889212701216E-3</v>
      </c>
      <c r="J103" s="831">
        <f t="shared" si="48"/>
        <v>4.3782325794322428E-3</v>
      </c>
      <c r="K103" s="831">
        <f t="shared" si="48"/>
        <v>-5.2945754355576847E-3</v>
      </c>
      <c r="L103" s="831">
        <f t="shared" si="48"/>
        <v>3.9130662029392875E-3</v>
      </c>
      <c r="M103" s="831">
        <f t="shared" si="48"/>
        <v>-2.894652467567347E-3</v>
      </c>
      <c r="N103" s="831">
        <f t="shared" si="48"/>
        <v>-2.4946274006043572E-4</v>
      </c>
      <c r="O103" s="831">
        <f t="shared" si="48"/>
        <v>5.5916046479743129E-4</v>
      </c>
      <c r="P103" s="831">
        <f t="shared" si="48"/>
        <v>9.425808281203962E-4</v>
      </c>
      <c r="Q103" s="831">
        <f t="shared" si="48"/>
        <v>-1.198912913923735E-3</v>
      </c>
      <c r="R103" s="831">
        <f t="shared" si="48"/>
        <v>-7.4068696166103157E-4</v>
      </c>
      <c r="S103" s="831">
        <f t="shared" si="48"/>
        <v>3.3215004807297991E-3</v>
      </c>
      <c r="T103" s="831">
        <f t="shared" si="48"/>
        <v>-2.1773600322840561E-4</v>
      </c>
      <c r="U103" s="831">
        <f t="shared" si="48"/>
        <v>-1.748929820210157E-6</v>
      </c>
      <c r="V103" s="831">
        <f t="shared" si="48"/>
        <v>1.5740815376296324E-3</v>
      </c>
      <c r="W103" s="831">
        <f t="shared" si="48"/>
        <v>-2.6407141436143839E-4</v>
      </c>
      <c r="X103" s="831">
        <f t="shared" si="45"/>
        <v>-2.1012510551634319E-4</v>
      </c>
      <c r="Y103" s="787"/>
      <c r="Z103" s="787"/>
      <c r="AA103" s="831"/>
      <c r="AB103" s="831"/>
      <c r="AC103" s="831"/>
      <c r="AD103" s="831"/>
      <c r="AE103" s="831"/>
    </row>
    <row r="104" spans="1:41" x14ac:dyDescent="0.2">
      <c r="A104" s="856" t="s">
        <v>1029</v>
      </c>
      <c r="B104" s="124" t="s">
        <v>951</v>
      </c>
      <c r="C104" s="831"/>
      <c r="D104" s="831">
        <f t="shared" ref="D104:W104" si="49">(D7/D$18*D85-C7/C$18*C85)/C$96</f>
        <v>1.720839112155192E-4</v>
      </c>
      <c r="E104" s="831">
        <f t="shared" si="49"/>
        <v>3.0661409618755914E-4</v>
      </c>
      <c r="F104" s="831">
        <f t="shared" si="49"/>
        <v>1.8644140673533247E-5</v>
      </c>
      <c r="G104" s="831">
        <f t="shared" si="49"/>
        <v>3.5776547406420333E-4</v>
      </c>
      <c r="H104" s="831">
        <f t="shared" si="49"/>
        <v>-5.6612829173148733E-4</v>
      </c>
      <c r="I104" s="831">
        <f t="shared" si="49"/>
        <v>-1.199976685780768E-4</v>
      </c>
      <c r="J104" s="831">
        <f t="shared" si="49"/>
        <v>6.6287638231983116E-5</v>
      </c>
      <c r="K104" s="831">
        <f t="shared" si="49"/>
        <v>1.2645064946954445E-4</v>
      </c>
      <c r="L104" s="831">
        <f t="shared" si="49"/>
        <v>2.0647256510325388E-4</v>
      </c>
      <c r="M104" s="831">
        <f t="shared" si="49"/>
        <v>5.2165931563010121E-5</v>
      </c>
      <c r="N104" s="831">
        <f t="shared" si="49"/>
        <v>4.2657930114144881E-4</v>
      </c>
      <c r="O104" s="831">
        <f t="shared" si="49"/>
        <v>1.663729367019909E-4</v>
      </c>
      <c r="P104" s="831">
        <f t="shared" si="49"/>
        <v>-9.3467767683747712E-5</v>
      </c>
      <c r="Q104" s="831">
        <f t="shared" si="49"/>
        <v>7.2819811097746213E-4</v>
      </c>
      <c r="R104" s="831">
        <f t="shared" si="49"/>
        <v>4.6325632630771435E-4</v>
      </c>
      <c r="S104" s="831">
        <f t="shared" si="49"/>
        <v>-2.1643447194483268E-4</v>
      </c>
      <c r="T104" s="831">
        <f t="shared" si="49"/>
        <v>1.085392396276914E-3</v>
      </c>
      <c r="U104" s="831">
        <f t="shared" si="49"/>
        <v>4.2866847230564668E-4</v>
      </c>
      <c r="V104" s="831">
        <f t="shared" si="49"/>
        <v>1.816834041255957E-3</v>
      </c>
      <c r="W104" s="831">
        <f t="shared" si="49"/>
        <v>2.2133690662136073E-3</v>
      </c>
      <c r="X104" s="831">
        <f t="shared" si="45"/>
        <v>3.1487429094454083E-3</v>
      </c>
      <c r="Y104" s="787"/>
      <c r="Z104" s="787"/>
      <c r="AA104" s="831"/>
      <c r="AB104" s="831"/>
      <c r="AC104" s="831"/>
      <c r="AD104" s="831"/>
      <c r="AE104" s="831"/>
    </row>
    <row r="105" spans="1:41" x14ac:dyDescent="0.2">
      <c r="A105" s="856" t="s">
        <v>1030</v>
      </c>
      <c r="B105" s="124" t="s">
        <v>724</v>
      </c>
      <c r="C105" s="831"/>
      <c r="D105" s="831">
        <f t="shared" ref="D105:W105" si="50">(D8/D$18*D86-C8/C$18*C86)/C$96</f>
        <v>-1.0741496707894194E-2</v>
      </c>
      <c r="E105" s="831">
        <f t="shared" si="50"/>
        <v>-1.2034303828139626E-2</v>
      </c>
      <c r="F105" s="831">
        <f t="shared" si="50"/>
        <v>-1.6398809959326598E-4</v>
      </c>
      <c r="G105" s="831">
        <f t="shared" si="50"/>
        <v>5.1233083958975991E-5</v>
      </c>
      <c r="H105" s="831">
        <f t="shared" si="50"/>
        <v>1.6188064388271715E-2</v>
      </c>
      <c r="I105" s="831">
        <f t="shared" si="50"/>
        <v>2.9940900364907187E-2</v>
      </c>
      <c r="J105" s="831">
        <f t="shared" si="50"/>
        <v>2.599995878129879E-2</v>
      </c>
      <c r="K105" s="831">
        <f t="shared" si="50"/>
        <v>1.6597292505905682E-2</v>
      </c>
      <c r="L105" s="831">
        <f t="shared" si="50"/>
        <v>8.0739470493939799E-3</v>
      </c>
      <c r="M105" s="831">
        <f t="shared" si="50"/>
        <v>-9.3348496968778897E-3</v>
      </c>
      <c r="N105" s="831">
        <f t="shared" si="50"/>
        <v>2.2333097752683918E-2</v>
      </c>
      <c r="O105" s="831">
        <f t="shared" si="50"/>
        <v>-1.2619156257566988E-3</v>
      </c>
      <c r="P105" s="831">
        <f t="shared" si="50"/>
        <v>-1.3217786712716017E-2</v>
      </c>
      <c r="Q105" s="831">
        <f t="shared" si="50"/>
        <v>2.3618378632624957E-3</v>
      </c>
      <c r="R105" s="831">
        <f t="shared" si="50"/>
        <v>1.0346712794480665E-2</v>
      </c>
      <c r="S105" s="831">
        <f t="shared" si="50"/>
        <v>2.3611764273405939E-3</v>
      </c>
      <c r="T105" s="831">
        <f t="shared" si="50"/>
        <v>9.2729685103490746E-4</v>
      </c>
      <c r="U105" s="831">
        <f t="shared" si="50"/>
        <v>2.5388534302161463E-3</v>
      </c>
      <c r="V105" s="831">
        <f t="shared" si="50"/>
        <v>2.4649053800059662E-3</v>
      </c>
      <c r="W105" s="831">
        <f t="shared" si="50"/>
        <v>8.5023238484824883E-3</v>
      </c>
      <c r="X105" s="831">
        <f t="shared" si="45"/>
        <v>2.9041744767147617E-3</v>
      </c>
      <c r="Y105" s="787"/>
      <c r="Z105" s="787"/>
      <c r="AA105" s="831"/>
      <c r="AB105" s="831"/>
      <c r="AC105" s="831"/>
      <c r="AD105" s="831"/>
      <c r="AE105" s="831"/>
    </row>
    <row r="106" spans="1:41" x14ac:dyDescent="0.2">
      <c r="A106" s="856" t="s">
        <v>1031</v>
      </c>
      <c r="B106" s="124" t="s">
        <v>34</v>
      </c>
      <c r="C106" s="831"/>
      <c r="D106" s="831">
        <f t="shared" ref="D106:W106" si="51">(D9/D$18*D87-C9/C$18*C87)/C$96</f>
        <v>8.2877381402505241E-3</v>
      </c>
      <c r="E106" s="831">
        <f t="shared" si="51"/>
        <v>1.155861807424137E-2</v>
      </c>
      <c r="F106" s="831">
        <f t="shared" si="51"/>
        <v>6.5929277401702594E-3</v>
      </c>
      <c r="G106" s="831">
        <f t="shared" si="51"/>
        <v>1.2945821324418939E-3</v>
      </c>
      <c r="H106" s="831">
        <f t="shared" si="51"/>
        <v>4.4734851941168269E-3</v>
      </c>
      <c r="I106" s="831">
        <f t="shared" si="51"/>
        <v>2.8794323653052495E-3</v>
      </c>
      <c r="J106" s="831">
        <f t="shared" si="51"/>
        <v>-1.2107069169523647E-3</v>
      </c>
      <c r="K106" s="831">
        <f t="shared" si="51"/>
        <v>-3.8771600456125141E-4</v>
      </c>
      <c r="L106" s="831">
        <f t="shared" si="51"/>
        <v>-1.2156930477362091E-2</v>
      </c>
      <c r="M106" s="831">
        <f t="shared" si="51"/>
        <v>9.7310110218739459E-4</v>
      </c>
      <c r="N106" s="831">
        <f t="shared" si="51"/>
        <v>4.7701971747391098E-3</v>
      </c>
      <c r="O106" s="831">
        <f t="shared" si="51"/>
        <v>3.0550389079747097E-3</v>
      </c>
      <c r="P106" s="831">
        <f t="shared" si="51"/>
        <v>2.8980727304271631E-4</v>
      </c>
      <c r="Q106" s="831">
        <f t="shared" si="51"/>
        <v>2.8736191948105271E-3</v>
      </c>
      <c r="R106" s="831">
        <f t="shared" si="51"/>
        <v>2.305905781965737E-3</v>
      </c>
      <c r="S106" s="831">
        <f t="shared" si="51"/>
        <v>-3.8615979511411138E-3</v>
      </c>
      <c r="T106" s="831">
        <f t="shared" si="51"/>
        <v>3.088569866066248E-3</v>
      </c>
      <c r="U106" s="831">
        <f t="shared" si="51"/>
        <v>2.6820934626254306E-3</v>
      </c>
      <c r="V106" s="831">
        <f t="shared" si="51"/>
        <v>-1.3932621745891183E-3</v>
      </c>
      <c r="W106" s="831">
        <f t="shared" si="51"/>
        <v>-6.6351155450039307E-4</v>
      </c>
      <c r="X106" s="831">
        <f t="shared" si="45"/>
        <v>2.5599855564302251E-3</v>
      </c>
      <c r="Y106" s="787"/>
      <c r="Z106" s="787"/>
      <c r="AA106" s="831"/>
      <c r="AB106" s="831"/>
      <c r="AC106" s="831"/>
      <c r="AD106" s="831"/>
      <c r="AE106" s="831"/>
    </row>
    <row r="107" spans="1:41" x14ac:dyDescent="0.2">
      <c r="A107" s="856" t="s">
        <v>1032</v>
      </c>
      <c r="B107" s="124" t="s">
        <v>35</v>
      </c>
      <c r="C107" s="831"/>
      <c r="D107" s="831">
        <f t="shared" ref="D107:W107" si="52">(D10/D$18*D88-C10/C$18*C88)/C$96</f>
        <v>2.4905281272007561E-3</v>
      </c>
      <c r="E107" s="831">
        <f t="shared" si="52"/>
        <v>4.7919857174502853E-3</v>
      </c>
      <c r="F107" s="831">
        <f t="shared" si="52"/>
        <v>4.7574265573594246E-3</v>
      </c>
      <c r="G107" s="831">
        <f t="shared" si="52"/>
        <v>-4.1299652348854559E-3</v>
      </c>
      <c r="H107" s="831">
        <f t="shared" si="52"/>
        <v>-3.1027755075376806E-3</v>
      </c>
      <c r="I107" s="831">
        <f t="shared" si="52"/>
        <v>-1.755417453033415E-3</v>
      </c>
      <c r="J107" s="831">
        <f t="shared" si="52"/>
        <v>3.0582303358588888E-3</v>
      </c>
      <c r="K107" s="831">
        <f t="shared" si="52"/>
        <v>1.4893014410997058E-3</v>
      </c>
      <c r="L107" s="831">
        <f t="shared" si="52"/>
        <v>1.31828411269007E-3</v>
      </c>
      <c r="M107" s="831">
        <f t="shared" si="52"/>
        <v>-1.4733316106550986E-3</v>
      </c>
      <c r="N107" s="831">
        <f t="shared" si="52"/>
        <v>3.3486181998344327E-3</v>
      </c>
      <c r="O107" s="831">
        <f t="shared" si="52"/>
        <v>-5.0185057973816151E-3</v>
      </c>
      <c r="P107" s="831">
        <f t="shared" si="52"/>
        <v>-9.1108504197543131E-3</v>
      </c>
      <c r="Q107" s="831">
        <f t="shared" si="52"/>
        <v>1.3409484012315044E-3</v>
      </c>
      <c r="R107" s="831">
        <f t="shared" si="52"/>
        <v>4.675328191180687E-3</v>
      </c>
      <c r="S107" s="831">
        <f t="shared" si="52"/>
        <v>-1.1055212347666566E-3</v>
      </c>
      <c r="T107" s="831">
        <f t="shared" si="52"/>
        <v>-3.1578700758504635E-4</v>
      </c>
      <c r="U107" s="831">
        <f t="shared" si="52"/>
        <v>-1.2102369131152888E-3</v>
      </c>
      <c r="V107" s="831">
        <f t="shared" si="52"/>
        <v>2.1993210563478536E-3</v>
      </c>
      <c r="W107" s="831">
        <f t="shared" si="52"/>
        <v>2.0433997543863576E-3</v>
      </c>
      <c r="X107" s="831">
        <f t="shared" si="45"/>
        <v>-2.0285011388239955E-3</v>
      </c>
      <c r="Y107" s="787"/>
      <c r="Z107" s="787"/>
      <c r="AA107" s="831"/>
      <c r="AB107" s="831"/>
      <c r="AC107" s="831"/>
      <c r="AD107" s="831"/>
      <c r="AE107" s="831"/>
    </row>
    <row r="108" spans="1:41" x14ac:dyDescent="0.2">
      <c r="A108" s="856" t="s">
        <v>1033</v>
      </c>
      <c r="B108" s="124" t="s">
        <v>952</v>
      </c>
      <c r="C108" s="831"/>
      <c r="D108" s="831">
        <f t="shared" ref="D108:W108" si="53">(D11/D$18*D89-C11/C$18*C89)/C$96</f>
        <v>-1.7288447739970058E-4</v>
      </c>
      <c r="E108" s="831">
        <f t="shared" si="53"/>
        <v>3.5511339539353519E-4</v>
      </c>
      <c r="F108" s="831">
        <f t="shared" si="53"/>
        <v>2.5415008404847019E-4</v>
      </c>
      <c r="G108" s="831">
        <f t="shared" si="53"/>
        <v>2.7292598232165201E-4</v>
      </c>
      <c r="H108" s="831">
        <f t="shared" si="53"/>
        <v>-3.9802835251840024E-4</v>
      </c>
      <c r="I108" s="831">
        <f t="shared" si="53"/>
        <v>-8.4137097306302689E-4</v>
      </c>
      <c r="J108" s="831">
        <f t="shared" si="53"/>
        <v>-5.3869622524211562E-4</v>
      </c>
      <c r="K108" s="831">
        <f t="shared" si="53"/>
        <v>2.7047072675117202E-4</v>
      </c>
      <c r="L108" s="831">
        <f t="shared" si="53"/>
        <v>2.0042564148127403E-4</v>
      </c>
      <c r="M108" s="831">
        <f t="shared" si="53"/>
        <v>1.3766052427750577E-4</v>
      </c>
      <c r="N108" s="831">
        <f t="shared" si="53"/>
        <v>5.8011022207823362E-4</v>
      </c>
      <c r="O108" s="831">
        <f t="shared" si="53"/>
        <v>-9.9709587607368027E-5</v>
      </c>
      <c r="P108" s="831">
        <f t="shared" si="53"/>
        <v>-2.8735159611698128E-4</v>
      </c>
      <c r="Q108" s="831">
        <f t="shared" si="53"/>
        <v>-7.4136781003273348E-5</v>
      </c>
      <c r="R108" s="831">
        <f t="shared" si="53"/>
        <v>-2.3453925557184317E-4</v>
      </c>
      <c r="S108" s="831">
        <f t="shared" si="53"/>
        <v>-1.4972098228677909E-5</v>
      </c>
      <c r="T108" s="831">
        <f t="shared" si="53"/>
        <v>8.8267128337513319E-5</v>
      </c>
      <c r="U108" s="831">
        <f t="shared" si="53"/>
        <v>1.8956890624492869E-4</v>
      </c>
      <c r="V108" s="831">
        <f t="shared" si="53"/>
        <v>8.5163177754388748E-5</v>
      </c>
      <c r="W108" s="831">
        <f t="shared" si="53"/>
        <v>-2.2499131321249624E-4</v>
      </c>
      <c r="X108" s="831">
        <f t="shared" si="45"/>
        <v>1.4146976236610034E-4</v>
      </c>
      <c r="Y108" s="787"/>
      <c r="Z108" s="787"/>
      <c r="AA108" s="831"/>
      <c r="AB108" s="831"/>
      <c r="AC108" s="831"/>
      <c r="AD108" s="831"/>
      <c r="AE108" s="831"/>
    </row>
    <row r="109" spans="1:41" x14ac:dyDescent="0.2">
      <c r="A109" s="857" t="s">
        <v>93</v>
      </c>
      <c r="B109" s="124" t="s">
        <v>1034</v>
      </c>
      <c r="C109" s="831"/>
      <c r="D109" s="831">
        <f t="shared" ref="D109:W109" si="54">(D12/D$18*D90-C12/C$18*C90)/C$96</f>
        <v>5.2255231699765243E-4</v>
      </c>
      <c r="E109" s="831">
        <f t="shared" si="54"/>
        <v>1.0504249534314081E-3</v>
      </c>
      <c r="F109" s="831">
        <f t="shared" si="54"/>
        <v>2.8071326247089119E-4</v>
      </c>
      <c r="G109" s="831">
        <f t="shared" si="54"/>
        <v>5.7695452023663737E-4</v>
      </c>
      <c r="H109" s="831">
        <f t="shared" si="54"/>
        <v>8.3198982819903755E-4</v>
      </c>
      <c r="I109" s="831">
        <f t="shared" si="54"/>
        <v>1.5668306162497122E-3</v>
      </c>
      <c r="J109" s="831">
        <f t="shared" si="54"/>
        <v>-6.8765183843753485E-4</v>
      </c>
      <c r="K109" s="831">
        <f t="shared" si="54"/>
        <v>1.7093070477895895E-3</v>
      </c>
      <c r="L109" s="831">
        <f t="shared" si="54"/>
        <v>-5.9789344929420151E-4</v>
      </c>
      <c r="M109" s="831">
        <f t="shared" si="54"/>
        <v>1.1751027943032494E-3</v>
      </c>
      <c r="N109" s="831">
        <f t="shared" si="54"/>
        <v>5.1954787395595066E-5</v>
      </c>
      <c r="O109" s="831">
        <f t="shared" si="54"/>
        <v>9.4373205355306657E-4</v>
      </c>
      <c r="P109" s="831">
        <f t="shared" si="54"/>
        <v>-9.5276271480897591E-5</v>
      </c>
      <c r="Q109" s="831">
        <f t="shared" si="54"/>
        <v>1.4438857287239668E-3</v>
      </c>
      <c r="R109" s="831">
        <f t="shared" si="54"/>
        <v>4.7367324067387308E-3</v>
      </c>
      <c r="S109" s="831">
        <f t="shared" si="54"/>
        <v>-5.7271841515221171E-4</v>
      </c>
      <c r="T109" s="831">
        <f t="shared" si="54"/>
        <v>3.524562157403442E-3</v>
      </c>
      <c r="U109" s="831">
        <f t="shared" si="54"/>
        <v>-6.7389680864780258E-4</v>
      </c>
      <c r="V109" s="831">
        <f t="shared" si="54"/>
        <v>3.5611609781054511E-3</v>
      </c>
      <c r="W109" s="831">
        <f t="shared" si="54"/>
        <v>-1.5463380620414475E-3</v>
      </c>
      <c r="X109" s="831">
        <f t="shared" si="45"/>
        <v>-4.3785387651385454E-4</v>
      </c>
      <c r="Y109" s="787"/>
      <c r="Z109" s="787"/>
      <c r="AA109" s="831"/>
      <c r="AB109" s="831"/>
      <c r="AC109" s="831"/>
      <c r="AD109" s="831"/>
      <c r="AE109" s="831"/>
    </row>
    <row r="110" spans="1:41" x14ac:dyDescent="0.2">
      <c r="A110" s="795" t="s">
        <v>94</v>
      </c>
      <c r="B110" s="788" t="s">
        <v>37</v>
      </c>
      <c r="C110" s="831"/>
      <c r="D110" s="831">
        <f t="shared" ref="D110:W110" si="55">(D13/D$18*D91-C13/C$18*C91)/C$96</f>
        <v>-1.2648918551278367E-2</v>
      </c>
      <c r="E110" s="831">
        <f t="shared" si="55"/>
        <v>7.3646003606658451E-3</v>
      </c>
      <c r="F110" s="831">
        <f t="shared" si="55"/>
        <v>-2.1565683234595309E-4</v>
      </c>
      <c r="G110" s="831">
        <f t="shared" si="55"/>
        <v>-8.7074518185516463E-3</v>
      </c>
      <c r="H110" s="831">
        <f t="shared" si="55"/>
        <v>-8.3860772730154475E-3</v>
      </c>
      <c r="I110" s="831">
        <f t="shared" si="55"/>
        <v>6.7945411220496372E-3</v>
      </c>
      <c r="J110" s="831">
        <f t="shared" si="55"/>
        <v>4.7341559573469945E-3</v>
      </c>
      <c r="K110" s="831">
        <f t="shared" si="55"/>
        <v>2.8135602293812862E-3</v>
      </c>
      <c r="L110" s="831">
        <f t="shared" si="55"/>
        <v>3.0892205563275896E-3</v>
      </c>
      <c r="M110" s="831">
        <f t="shared" si="55"/>
        <v>4.1081854946404817E-3</v>
      </c>
      <c r="N110" s="831">
        <f t="shared" si="55"/>
        <v>2.9432196805512258E-2</v>
      </c>
      <c r="O110" s="831">
        <f t="shared" si="55"/>
        <v>5.4464354726183505E-5</v>
      </c>
      <c r="P110" s="831">
        <f t="shared" si="55"/>
        <v>-1.4024248633836165E-2</v>
      </c>
      <c r="Q110" s="831">
        <f t="shared" si="55"/>
        <v>6.2953647081179457E-3</v>
      </c>
      <c r="R110" s="831">
        <f t="shared" si="55"/>
        <v>1.677594393509706E-2</v>
      </c>
      <c r="S110" s="831">
        <f t="shared" si="55"/>
        <v>-3.7272175047123329E-4</v>
      </c>
      <c r="T110" s="831">
        <f t="shared" si="55"/>
        <v>-1.5820365496200691E-3</v>
      </c>
      <c r="U110" s="831">
        <f t="shared" si="55"/>
        <v>2.2793609427085456E-3</v>
      </c>
      <c r="V110" s="831">
        <f t="shared" si="55"/>
        <v>2.9767705563584455E-3</v>
      </c>
      <c r="W110" s="831">
        <f t="shared" si="55"/>
        <v>-5.250131229133744E-3</v>
      </c>
      <c r="X110" s="831">
        <f t="shared" si="45"/>
        <v>8.7615751449424215E-3</v>
      </c>
      <c r="Y110" s="787"/>
      <c r="Z110" s="787"/>
      <c r="AA110" s="831"/>
      <c r="AB110" s="831"/>
      <c r="AC110" s="831"/>
      <c r="AD110" s="831"/>
      <c r="AE110" s="831"/>
    </row>
    <row r="111" spans="1:41" x14ac:dyDescent="0.2">
      <c r="A111" s="797"/>
      <c r="B111" s="796" t="s">
        <v>544</v>
      </c>
      <c r="C111" s="831"/>
      <c r="D111" s="831">
        <f t="shared" ref="D111:W111" si="56">(D14/D$18*D92-C14/C$18*C92)/C$96</f>
        <v>2.9363319536931807E-4</v>
      </c>
      <c r="E111" s="831">
        <f t="shared" si="56"/>
        <v>-1.0343994233401853E-3</v>
      </c>
      <c r="F111" s="831">
        <f t="shared" si="56"/>
        <v>-1.5474223187748794E-2</v>
      </c>
      <c r="G111" s="831">
        <f t="shared" si="56"/>
        <v>9.3193597533709315E-4</v>
      </c>
      <c r="H111" s="831">
        <f t="shared" si="56"/>
        <v>-3.552026970670196E-4</v>
      </c>
      <c r="I111" s="831">
        <f t="shared" si="56"/>
        <v>2.0116558664363105E-3</v>
      </c>
      <c r="J111" s="831">
        <f t="shared" si="56"/>
        <v>-1.4573757685408882E-3</v>
      </c>
      <c r="K111" s="831">
        <f t="shared" si="56"/>
        <v>-5.8628887766413507E-4</v>
      </c>
      <c r="L111" s="831">
        <f t="shared" si="56"/>
        <v>-2.7627754342696019E-3</v>
      </c>
      <c r="M111" s="831">
        <f t="shared" si="56"/>
        <v>-2.9289891262398913E-3</v>
      </c>
      <c r="N111" s="831">
        <f t="shared" si="56"/>
        <v>-1.4838739712745091E-3</v>
      </c>
      <c r="O111" s="831">
        <f t="shared" si="56"/>
        <v>3.6039283099740535E-3</v>
      </c>
      <c r="P111" s="831">
        <f t="shared" si="56"/>
        <v>3.0630660687981015E-3</v>
      </c>
      <c r="Q111" s="831">
        <f t="shared" si="56"/>
        <v>6.3155093921326004E-4</v>
      </c>
      <c r="R111" s="831">
        <f t="shared" si="56"/>
        <v>-4.9589010077292855E-4</v>
      </c>
      <c r="S111" s="831">
        <f t="shared" si="56"/>
        <v>-2.467114812662929E-3</v>
      </c>
      <c r="T111" s="831">
        <f t="shared" si="56"/>
        <v>-2.1173964089229976E-3</v>
      </c>
      <c r="U111" s="831">
        <f t="shared" si="56"/>
        <v>-5.1753158442264309E-4</v>
      </c>
      <c r="V111" s="831">
        <f t="shared" si="56"/>
        <v>-5.1038160189046614E-4</v>
      </c>
      <c r="W111" s="831">
        <f t="shared" si="56"/>
        <v>-6.5457256293006165E-3</v>
      </c>
      <c r="X111" s="831">
        <f t="shared" si="45"/>
        <v>-3.6614279525257715E-3</v>
      </c>
      <c r="Y111" s="787"/>
      <c r="Z111" s="787"/>
      <c r="AA111" s="831"/>
      <c r="AB111" s="831"/>
      <c r="AC111" s="831"/>
      <c r="AD111" s="831"/>
      <c r="AE111" s="831"/>
    </row>
    <row r="112" spans="1:41" s="816" customFormat="1" x14ac:dyDescent="0.2">
      <c r="A112" s="842"/>
      <c r="B112" s="798" t="s">
        <v>545</v>
      </c>
      <c r="C112" s="832"/>
      <c r="D112" s="832">
        <f t="shared" ref="D112:W112" si="57">(D15/D$18*D93-C15/C$18*C93)/C$96</f>
        <v>3.5553934287338267E-2</v>
      </c>
      <c r="E112" s="832">
        <f t="shared" si="57"/>
        <v>1.89448676674253E-2</v>
      </c>
      <c r="F112" s="832">
        <f t="shared" si="57"/>
        <v>3.3109335103514097E-2</v>
      </c>
      <c r="G112" s="832">
        <f t="shared" si="57"/>
        <v>-3.8837661508737811E-2</v>
      </c>
      <c r="H112" s="832">
        <f t="shared" si="57"/>
        <v>6.1131628436471748E-2</v>
      </c>
      <c r="I112" s="832">
        <f t="shared" si="57"/>
        <v>1.4629518764134651E-2</v>
      </c>
      <c r="J112" s="832">
        <f t="shared" si="57"/>
        <v>2.2854166859121384E-2</v>
      </c>
      <c r="K112" s="832">
        <f t="shared" si="57"/>
        <v>5.1168043634033785E-3</v>
      </c>
      <c r="L112" s="832">
        <f t="shared" si="57"/>
        <v>3.2417472904677676E-2</v>
      </c>
      <c r="M112" s="832">
        <f t="shared" si="57"/>
        <v>3.9820388678526504E-2</v>
      </c>
      <c r="N112" s="832">
        <f t="shared" si="57"/>
        <v>7.9079514496731868E-2</v>
      </c>
      <c r="O112" s="832">
        <f t="shared" si="57"/>
        <v>-7.1468222692815855E-3</v>
      </c>
      <c r="P112" s="832">
        <f t="shared" si="57"/>
        <v>-2.5986274110428084E-2</v>
      </c>
      <c r="Q112" s="832">
        <f t="shared" si="57"/>
        <v>8.0177146180741107E-2</v>
      </c>
      <c r="R112" s="832">
        <f t="shared" si="57"/>
        <v>8.8760994496071333E-2</v>
      </c>
      <c r="S112" s="832">
        <f t="shared" si="57"/>
        <v>-1.8728241152699249E-2</v>
      </c>
      <c r="T112" s="832">
        <f t="shared" si="57"/>
        <v>-8.7202217876479419E-3</v>
      </c>
      <c r="U112" s="832">
        <f t="shared" si="57"/>
        <v>-5.8191262419141391E-4</v>
      </c>
      <c r="V112" s="832">
        <f t="shared" si="57"/>
        <v>7.3814406072352193E-2</v>
      </c>
      <c r="W112" s="832">
        <f t="shared" si="57"/>
        <v>2.0996798863739365E-2</v>
      </c>
      <c r="X112" s="832">
        <f t="shared" si="45"/>
        <v>1.0748232951940993E-3</v>
      </c>
      <c r="Y112" s="843"/>
      <c r="Z112" s="843"/>
      <c r="AA112" s="832"/>
      <c r="AB112" s="832"/>
      <c r="AC112" s="832"/>
      <c r="AD112" s="832"/>
      <c r="AE112" s="832"/>
    </row>
    <row r="113" spans="1:41" x14ac:dyDescent="0.2">
      <c r="A113" s="797"/>
      <c r="B113" s="796" t="s">
        <v>546</v>
      </c>
      <c r="C113" s="831"/>
      <c r="D113" s="831">
        <f t="shared" ref="D113:W113" si="58">(D16/D$18*D94-C16/C$18*C94)/C$96</f>
        <v>-9.7789072318534356E-3</v>
      </c>
      <c r="E113" s="831">
        <f t="shared" si="58"/>
        <v>1.0692042306840071E-3</v>
      </c>
      <c r="F113" s="831">
        <f t="shared" si="58"/>
        <v>-5.3999440644309877E-3</v>
      </c>
      <c r="G113" s="831">
        <f t="shared" si="58"/>
        <v>1.3463976858197989E-2</v>
      </c>
      <c r="H113" s="831">
        <f t="shared" si="58"/>
        <v>8.7722531288339837E-4</v>
      </c>
      <c r="I113" s="831">
        <f t="shared" si="58"/>
        <v>-1.6546060541016733E-2</v>
      </c>
      <c r="J113" s="831">
        <f t="shared" si="58"/>
        <v>-2.5113908033163167E-2</v>
      </c>
      <c r="K113" s="831">
        <f t="shared" si="58"/>
        <v>3.0801777601922528E-2</v>
      </c>
      <c r="L113" s="831">
        <f t="shared" si="58"/>
        <v>-1.7852672913822849E-3</v>
      </c>
      <c r="M113" s="831">
        <f t="shared" si="58"/>
        <v>1.0555344091465411E-2</v>
      </c>
      <c r="N113" s="831">
        <f t="shared" si="58"/>
        <v>4.0329807029457236E-3</v>
      </c>
      <c r="O113" s="831">
        <f t="shared" si="58"/>
        <v>-1.8516404357471341E-2</v>
      </c>
      <c r="P113" s="831">
        <f t="shared" si="58"/>
        <v>7.7967510460892782E-4</v>
      </c>
      <c r="Q113" s="831">
        <f t="shared" si="58"/>
        <v>-6.4411658147730706E-3</v>
      </c>
      <c r="R113" s="831">
        <f t="shared" si="58"/>
        <v>6.5944334354690274E-3</v>
      </c>
      <c r="S113" s="831">
        <f t="shared" si="58"/>
        <v>-4.2938553118696308E-4</v>
      </c>
      <c r="T113" s="831">
        <f t="shared" si="58"/>
        <v>-6.489396982174378E-3</v>
      </c>
      <c r="U113" s="831">
        <f t="shared" si="58"/>
        <v>2.7949731266650648E-3</v>
      </c>
      <c r="V113" s="831">
        <f t="shared" si="58"/>
        <v>8.1890676314470851E-3</v>
      </c>
      <c r="W113" s="831">
        <f t="shared" si="58"/>
        <v>-1.0475325853533453E-3</v>
      </c>
      <c r="X113" s="831">
        <f t="shared" si="45"/>
        <v>2.2828626231541642E-3</v>
      </c>
      <c r="Y113" s="787"/>
      <c r="Z113" s="787"/>
      <c r="AA113" s="831"/>
      <c r="AB113" s="831"/>
      <c r="AC113" s="831"/>
      <c r="AD113" s="831"/>
      <c r="AE113" s="831"/>
    </row>
    <row r="114" spans="1:41" x14ac:dyDescent="0.2">
      <c r="A114" s="797"/>
      <c r="B114" s="796" t="s">
        <v>547</v>
      </c>
      <c r="C114" s="824"/>
      <c r="D114" s="824">
        <f t="shared" ref="D114:I114" si="59">(D17/D$18*D95-C17/C$18*C95)/C$96</f>
        <v>-3.1795983416119176E-3</v>
      </c>
      <c r="E114" s="824">
        <f t="shared" si="59"/>
        <v>1.1158833412303939E-2</v>
      </c>
      <c r="F114" s="824">
        <f t="shared" si="59"/>
        <v>-3.2256243742434965E-2</v>
      </c>
      <c r="G114" s="824">
        <f t="shared" si="59"/>
        <v>2.215029951571424E-2</v>
      </c>
      <c r="H114" s="824">
        <f t="shared" si="59"/>
        <v>-2.8114806289139215E-2</v>
      </c>
      <c r="I114" s="824">
        <f t="shared" si="59"/>
        <v>1.5719223294289576E-2</v>
      </c>
      <c r="J114" s="824"/>
      <c r="K114" s="824"/>
      <c r="L114" s="824"/>
      <c r="M114" s="824"/>
      <c r="N114" s="824"/>
      <c r="O114" s="824"/>
      <c r="P114" s="824"/>
      <c r="Q114" s="824"/>
      <c r="R114" s="824"/>
      <c r="S114" s="824"/>
      <c r="T114" s="824"/>
      <c r="U114" s="824"/>
      <c r="V114" s="824"/>
      <c r="W114" s="824"/>
      <c r="X114" s="824"/>
      <c r="Y114" s="787"/>
      <c r="Z114" s="787"/>
      <c r="AA114" s="831"/>
      <c r="AB114" s="831"/>
      <c r="AC114" s="831"/>
      <c r="AD114" s="831"/>
      <c r="AE114" s="831"/>
    </row>
    <row r="115" spans="1:41" s="834" customFormat="1" ht="19.5" customHeight="1" x14ac:dyDescent="0.2">
      <c r="A115" s="800"/>
      <c r="B115" s="801" t="s">
        <v>548</v>
      </c>
      <c r="C115" s="833"/>
      <c r="D115" s="833">
        <f t="shared" ref="D115:W115" si="60">(D18/D$18*D96-C18/C$18*C96)/C$96</f>
        <v>2.2595428713872868E-2</v>
      </c>
      <c r="E115" s="833">
        <f t="shared" si="60"/>
        <v>3.1172905310413137E-2</v>
      </c>
      <c r="F115" s="833">
        <f t="shared" si="60"/>
        <v>-4.5468527033517602E-3</v>
      </c>
      <c r="G115" s="833">
        <f t="shared" si="60"/>
        <v>-3.2233851348255228E-3</v>
      </c>
      <c r="H115" s="833">
        <f t="shared" si="60"/>
        <v>3.3894047460216105E-2</v>
      </c>
      <c r="I115" s="833">
        <f t="shared" si="60"/>
        <v>1.3802681517407498E-2</v>
      </c>
      <c r="J115" s="833">
        <f t="shared" si="60"/>
        <v>8.749489534510874E-3</v>
      </c>
      <c r="K115" s="833">
        <f t="shared" si="60"/>
        <v>3.6963426711024303E-2</v>
      </c>
      <c r="L115" s="833">
        <f t="shared" si="60"/>
        <v>1.8221770265259025E-2</v>
      </c>
      <c r="M115" s="833">
        <f t="shared" si="60"/>
        <v>2.9311723945643492E-2</v>
      </c>
      <c r="N115" s="833">
        <f t="shared" si="60"/>
        <v>6.7202562725572665E-2</v>
      </c>
      <c r="O115" s="833">
        <f t="shared" si="60"/>
        <v>-2.3007999996221339E-2</v>
      </c>
      <c r="P115" s="833">
        <f t="shared" si="60"/>
        <v>-6.5844644950592175E-3</v>
      </c>
      <c r="Q115" s="833">
        <f t="shared" si="60"/>
        <v>8.3221584377135741E-2</v>
      </c>
      <c r="R115" s="833">
        <f t="shared" si="60"/>
        <v>7.4471775349926508E-2</v>
      </c>
      <c r="S115" s="833">
        <f t="shared" si="60"/>
        <v>-1.0365493234848595E-2</v>
      </c>
      <c r="T115" s="833">
        <f t="shared" si="60"/>
        <v>-6.7415513298405404E-3</v>
      </c>
      <c r="U115" s="833">
        <f t="shared" si="60"/>
        <v>-1.6142687772504858E-2</v>
      </c>
      <c r="V115" s="833">
        <f t="shared" si="60"/>
        <v>7.2437304876125097E-2</v>
      </c>
      <c r="W115" s="833">
        <f t="shared" si="60"/>
        <v>2.0061655161025226E-2</v>
      </c>
      <c r="X115" s="833">
        <f t="shared" si="45"/>
        <v>3.0848901830326622E-3</v>
      </c>
    </row>
    <row r="116" spans="1:41" s="787" customFormat="1" ht="20.100000000000001" customHeight="1" x14ac:dyDescent="0.2">
      <c r="A116" s="808" t="s">
        <v>1015</v>
      </c>
      <c r="B116" s="788"/>
      <c r="C116" s="788"/>
      <c r="D116" s="788"/>
      <c r="E116" s="788"/>
      <c r="F116" s="788"/>
      <c r="G116" s="788"/>
      <c r="H116" s="788"/>
      <c r="I116" s="788"/>
      <c r="J116" s="788"/>
      <c r="K116" s="788"/>
      <c r="L116" s="788"/>
      <c r="M116" s="788"/>
      <c r="N116" s="788"/>
      <c r="O116" s="788"/>
      <c r="P116" s="788"/>
      <c r="Q116" s="788"/>
      <c r="R116" s="788"/>
      <c r="S116" s="788"/>
      <c r="T116" s="788"/>
      <c r="U116" s="788"/>
      <c r="V116" s="788"/>
      <c r="W116" s="788"/>
      <c r="X116" s="788"/>
      <c r="Y116" s="822"/>
      <c r="Z116" s="822"/>
      <c r="AA116" s="822"/>
      <c r="AB116" s="822"/>
      <c r="AC116" s="822"/>
      <c r="AD116" s="822"/>
      <c r="AE116" s="822"/>
      <c r="AF116" s="822"/>
      <c r="AG116" s="822"/>
      <c r="AH116" s="822"/>
      <c r="AI116" s="822"/>
      <c r="AJ116" s="822"/>
      <c r="AK116" s="822"/>
      <c r="AL116" s="822"/>
      <c r="AM116" s="822"/>
      <c r="AN116" s="822"/>
      <c r="AO116" s="822"/>
    </row>
    <row r="121" spans="1:41" ht="16.5" x14ac:dyDescent="0.25">
      <c r="A121" s="844"/>
    </row>
  </sheetData>
  <pageMargins left="0.74803149606299213" right="0.74803149606299213" top="0.98425196850393704" bottom="0.98425196850393704" header="0.51181102362204722" footer="0.51181102362204722"/>
  <pageSetup scale="65" fitToHeight="3" orientation="landscape" r:id="rId1"/>
  <headerFooter alignWithMargins="0"/>
  <rowBreaks count="2" manualBreakCount="2">
    <brk id="40" max="16383" man="1"/>
    <brk id="78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033-5CCF-4D4B-A10D-6433BF7FEA9E}">
  <sheetPr codeName="Sheet20"/>
  <dimension ref="A1:AM61"/>
  <sheetViews>
    <sheetView view="pageBreakPreview" zoomScale="80" zoomScaleNormal="80" zoomScaleSheetLayoutView="80"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T36" sqref="T36"/>
    </sheetView>
  </sheetViews>
  <sheetFormatPr defaultColWidth="9.140625" defaultRowHeight="12.75" outlineLevelCol="1" x14ac:dyDescent="0.2"/>
  <cols>
    <col min="1" max="1" width="4.140625" style="835" customWidth="1"/>
    <col min="2" max="2" width="38.140625" style="788" customWidth="1"/>
    <col min="3" max="9" width="9.140625" style="788" hidden="1" customWidth="1" outlineLevel="1"/>
    <col min="10" max="10" width="9.140625" style="788" customWidth="1" collapsed="1"/>
    <col min="11" max="24" width="9.140625" style="788" customWidth="1"/>
    <col min="25" max="29" width="10.28515625" style="788" customWidth="1"/>
    <col min="30" max="16384" width="9.140625" style="788"/>
  </cols>
  <sheetData>
    <row r="1" spans="1:39" s="787" customFormat="1" ht="25.15" customHeight="1" x14ac:dyDescent="0.2">
      <c r="A1" s="786" t="str">
        <f>Index!B23</f>
        <v>Table 3n    RMI GDP by income component, current prices, FY2004-FY2018</v>
      </c>
      <c r="Y1" s="788"/>
      <c r="Z1" s="788"/>
      <c r="AA1" s="788"/>
      <c r="AB1" s="788"/>
      <c r="AC1" s="788"/>
    </row>
    <row r="2" spans="1:39" ht="20.100000000000001" customHeight="1" x14ac:dyDescent="0.2">
      <c r="A2" s="812"/>
      <c r="B2" s="790" t="s">
        <v>344</v>
      </c>
      <c r="C2" s="179" t="str">
        <f>IF(PubGrf="P",Sys!E3,Sys!E4)</f>
        <v>FY1997</v>
      </c>
      <c r="D2" s="179" t="str">
        <f>IF(PubGrf="P",Sys!F3,Sys!F4)</f>
        <v>FY1998</v>
      </c>
      <c r="E2" s="179" t="str">
        <f>IF(PubGrf="P",Sys!G3,Sys!G4)</f>
        <v>FY1999</v>
      </c>
      <c r="F2" s="179" t="str">
        <f>IF(PubGrf="P",Sys!H3,Sys!H4)</f>
        <v>FY2000</v>
      </c>
      <c r="G2" s="179" t="str">
        <f>IF(PubGrf="P",Sys!I3,Sys!I4)</f>
        <v>FY2001</v>
      </c>
      <c r="H2" s="179" t="str">
        <f>IF(PubGrf="P",Sys!J3,Sys!J4)</f>
        <v>FY2002</v>
      </c>
      <c r="I2" s="179" t="str">
        <f>IF(PubGrf="P",Sys!K3,Sys!K4)</f>
        <v>FY2003</v>
      </c>
      <c r="J2" s="179" t="str">
        <f>IF(PubGrf="P",Sys!L3,Sys!L4)</f>
        <v>FY2004</v>
      </c>
      <c r="K2" s="179" t="str">
        <f>IF(PubGrf="P",Sys!M3,Sys!M4)</f>
        <v>FY2005</v>
      </c>
      <c r="L2" s="179" t="str">
        <f>IF(PubGrf="P",Sys!N3,Sys!N4)</f>
        <v>FY2006</v>
      </c>
      <c r="M2" s="179" t="str">
        <f>IF(PubGrf="P",Sys!O3,Sys!O4)</f>
        <v>FY2007</v>
      </c>
      <c r="N2" s="179" t="str">
        <f>IF(PubGrf="P",Sys!P3,Sys!P4)</f>
        <v>FY2008</v>
      </c>
      <c r="O2" s="179" t="str">
        <f>IF(PubGrf="P",Sys!Q3,Sys!Q4)</f>
        <v>FY2009</v>
      </c>
      <c r="P2" s="179" t="str">
        <f>IF(PubGrf="P",Sys!R3,Sys!R4)</f>
        <v>FY2010</v>
      </c>
      <c r="Q2" s="179" t="str">
        <f>IF(PubGrf="P",Sys!S3,Sys!S4)</f>
        <v>FY2011</v>
      </c>
      <c r="R2" s="179" t="str">
        <f>IF(PubGrf="P",Sys!T3,Sys!T4)</f>
        <v>FY2012</v>
      </c>
      <c r="S2" s="179" t="str">
        <f>IF(PubGrf="P",Sys!U3,Sys!U4)</f>
        <v>FY2013</v>
      </c>
      <c r="T2" s="179" t="str">
        <f>IF(PubGrf="P",Sys!V3,Sys!V4)</f>
        <v>FY2014</v>
      </c>
      <c r="U2" s="179" t="str">
        <f>IF(PubGrf="P",Sys!W3,Sys!W4)</f>
        <v>FY2015</v>
      </c>
      <c r="V2" s="179" t="str">
        <f>IF(PubGrf="P",Sys!X3,Sys!X4)</f>
        <v>FY2016</v>
      </c>
      <c r="W2" s="179" t="str">
        <f>IF(PubGrf="P",Sys!Y3,Sys!Y4)</f>
        <v>FY2017</v>
      </c>
      <c r="X2" s="179" t="str">
        <f>IF(PubGrf="P",Sys!Z3,Sys!Z4)</f>
        <v>FY2018</v>
      </c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</row>
    <row r="3" spans="1:39" s="787" customFormat="1" ht="20.100000000000001" customHeight="1" x14ac:dyDescent="0.2">
      <c r="A3" s="795"/>
      <c r="B3" s="845" t="s">
        <v>95</v>
      </c>
      <c r="C3" s="836">
        <v>62.095867156982422</v>
      </c>
      <c r="D3" s="836">
        <v>62.134361267089844</v>
      </c>
      <c r="E3" s="836">
        <v>62.281940460205078</v>
      </c>
      <c r="F3" s="836">
        <v>65.480056762695313</v>
      </c>
      <c r="G3" s="836">
        <v>70.151687622070313</v>
      </c>
      <c r="H3" s="836">
        <v>75.004890441894531</v>
      </c>
      <c r="I3" s="836">
        <v>78.236953735351563</v>
      </c>
      <c r="J3" s="836">
        <v>82.548080444335938</v>
      </c>
      <c r="K3" s="836">
        <v>86.026687622070313</v>
      </c>
      <c r="L3" s="836">
        <v>87.800704956054688</v>
      </c>
      <c r="M3" s="836">
        <v>90.849578857421875</v>
      </c>
      <c r="N3" s="836">
        <v>93.517730712890625</v>
      </c>
      <c r="O3" s="836">
        <v>95.756927490234375</v>
      </c>
      <c r="P3" s="836">
        <v>98.347244262695313</v>
      </c>
      <c r="Q3" s="836">
        <v>100.37203216552734</v>
      </c>
      <c r="R3" s="836">
        <v>102.55861663818359</v>
      </c>
      <c r="S3" s="836">
        <v>105.22348785400391</v>
      </c>
      <c r="T3" s="836">
        <v>107.34199523925781</v>
      </c>
      <c r="U3" s="836">
        <v>108.27880859375</v>
      </c>
      <c r="V3" s="836">
        <v>112.88017272949219</v>
      </c>
      <c r="W3" s="836">
        <v>120.31887054443359</v>
      </c>
      <c r="X3" s="836">
        <v>127.4063720703125</v>
      </c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</row>
    <row r="4" spans="1:39" x14ac:dyDescent="0.2">
      <c r="A4" s="795"/>
      <c r="B4" s="845" t="s">
        <v>96</v>
      </c>
      <c r="C4" s="836">
        <v>17.359104156494141</v>
      </c>
      <c r="D4" s="836">
        <v>21.929920196533203</v>
      </c>
      <c r="E4" s="836">
        <v>22.125787734985352</v>
      </c>
      <c r="F4" s="836">
        <v>25.725214004516602</v>
      </c>
      <c r="G4" s="836">
        <v>23.451822280883789</v>
      </c>
      <c r="H4" s="836">
        <v>31.00391960144043</v>
      </c>
      <c r="I4" s="836">
        <v>26.813667297363281</v>
      </c>
      <c r="J4" s="836">
        <v>26.096611022949219</v>
      </c>
      <c r="K4" s="836">
        <v>25.495780944824219</v>
      </c>
      <c r="L4" s="836">
        <v>29.051746368408203</v>
      </c>
      <c r="M4" s="836">
        <v>35.015613555908203</v>
      </c>
      <c r="N4" s="836">
        <v>31.184673309326172</v>
      </c>
      <c r="O4" s="836">
        <v>29.067378997802734</v>
      </c>
      <c r="P4" s="836">
        <v>33.455337524414063</v>
      </c>
      <c r="Q4" s="836">
        <v>42.222702026367188</v>
      </c>
      <c r="R4" s="836">
        <v>48.992328643798828</v>
      </c>
      <c r="S4" s="836">
        <v>48.948001861572266</v>
      </c>
      <c r="T4" s="836">
        <v>44.446746826171875</v>
      </c>
      <c r="U4" s="836">
        <v>45.485580444335938</v>
      </c>
      <c r="V4" s="836">
        <v>56.236339569091797</v>
      </c>
      <c r="W4" s="836">
        <v>62.501705169677734</v>
      </c>
      <c r="X4" s="836">
        <v>61.153018951416016</v>
      </c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</row>
    <row r="5" spans="1:39" x14ac:dyDescent="0.2">
      <c r="A5" s="795"/>
      <c r="B5" s="845" t="s">
        <v>349</v>
      </c>
      <c r="C5" s="836">
        <v>3.8865106105804443</v>
      </c>
      <c r="D5" s="836">
        <v>2.7596168518066406</v>
      </c>
      <c r="E5" s="836">
        <v>3.0299587249755859</v>
      </c>
      <c r="F5" s="836">
        <v>3.2953362464904785</v>
      </c>
      <c r="G5" s="836">
        <v>3.1440834999084473</v>
      </c>
      <c r="H5" s="836">
        <v>2.7362065315246582</v>
      </c>
      <c r="I5" s="836">
        <v>3.3706929683685303</v>
      </c>
      <c r="J5" s="836">
        <v>3.6541972160339355</v>
      </c>
      <c r="K5" s="836">
        <v>3.7984404563903809</v>
      </c>
      <c r="L5" s="836">
        <v>3.9066290855407715</v>
      </c>
      <c r="M5" s="836">
        <v>4.6857895851135254</v>
      </c>
      <c r="N5" s="836">
        <v>6.2644071578979492</v>
      </c>
      <c r="O5" s="836">
        <v>6.0521979331970215</v>
      </c>
      <c r="P5" s="836">
        <v>5.3035063743591309</v>
      </c>
      <c r="Q5" s="836">
        <v>5.2463417053222656</v>
      </c>
      <c r="R5" s="836">
        <v>6.9313220977783203</v>
      </c>
      <c r="S5" s="836">
        <v>7.2968339920043945</v>
      </c>
      <c r="T5" s="836">
        <v>6.252312183380127</v>
      </c>
      <c r="U5" s="836">
        <v>6.6870670318603516</v>
      </c>
      <c r="V5" s="836">
        <v>7.508183479309082</v>
      </c>
      <c r="W5" s="836">
        <v>7.2398452758789063</v>
      </c>
      <c r="X5" s="836">
        <v>9.7670583724975586</v>
      </c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</row>
    <row r="6" spans="1:39" x14ac:dyDescent="0.2">
      <c r="A6" s="795"/>
      <c r="B6" s="845" t="s">
        <v>347</v>
      </c>
      <c r="C6" s="836">
        <v>-1.3904902935028076</v>
      </c>
      <c r="D6" s="836">
        <v>-1.3468562364578247</v>
      </c>
      <c r="E6" s="836">
        <v>-1.4446349143981934</v>
      </c>
      <c r="F6" s="836">
        <v>-3.2572624683380127</v>
      </c>
      <c r="G6" s="836">
        <v>-3.3647720813751221</v>
      </c>
      <c r="H6" s="836">
        <v>-3.5359232425689697</v>
      </c>
      <c r="I6" s="836">
        <v>-3.2180581092834473</v>
      </c>
      <c r="J6" s="836">
        <v>-3.4419207572937012</v>
      </c>
      <c r="K6" s="836">
        <v>-3.6008031368255615</v>
      </c>
      <c r="L6" s="836">
        <v>-4.0195808410644531</v>
      </c>
      <c r="M6" s="836">
        <v>-4.5687789916992188</v>
      </c>
      <c r="N6" s="836">
        <v>-4.4731721878051758</v>
      </c>
      <c r="O6" s="836">
        <v>-3.9778974056243896</v>
      </c>
      <c r="P6" s="836">
        <v>-3.7784295082092285</v>
      </c>
      <c r="Q6" s="836">
        <v>-3.6482179164886475</v>
      </c>
      <c r="R6" s="836">
        <v>-3.6461417675018311</v>
      </c>
      <c r="S6" s="836">
        <v>-4.2496395111083984</v>
      </c>
      <c r="T6" s="836">
        <v>-4.6034092903137207</v>
      </c>
      <c r="U6" s="836">
        <v>-4.7737665176391602</v>
      </c>
      <c r="V6" s="836">
        <v>-4.9315915107727051</v>
      </c>
      <c r="W6" s="836">
        <v>-6.4977030754089355</v>
      </c>
      <c r="X6" s="836">
        <v>-7.5409302711486816</v>
      </c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</row>
    <row r="7" spans="1:39" x14ac:dyDescent="0.2">
      <c r="A7" s="795"/>
      <c r="B7" s="845" t="s">
        <v>1018</v>
      </c>
      <c r="C7" s="836">
        <v>17.830904006958008</v>
      </c>
      <c r="D7" s="836">
        <v>16.611089706420898</v>
      </c>
      <c r="E7" s="836">
        <v>16.521135330200195</v>
      </c>
      <c r="F7" s="836">
        <v>16.119132995605469</v>
      </c>
      <c r="G7" s="836">
        <v>18.878488540649414</v>
      </c>
      <c r="H7" s="836">
        <v>19.69659423828125</v>
      </c>
      <c r="I7" s="836">
        <v>17.233798980712891</v>
      </c>
      <c r="J7" s="836">
        <v>14.066139221191406</v>
      </c>
      <c r="K7" s="836">
        <v>18.60316276550293</v>
      </c>
      <c r="L7" s="836">
        <v>18.472393035888672</v>
      </c>
      <c r="M7" s="836">
        <v>20.561965942382813</v>
      </c>
      <c r="N7" s="836">
        <v>19.752109527587891</v>
      </c>
      <c r="O7" s="836">
        <v>17.16082763671875</v>
      </c>
      <c r="P7" s="836">
        <v>18.58466911315918</v>
      </c>
      <c r="Q7" s="836">
        <v>17.407508850097656</v>
      </c>
      <c r="R7" s="836">
        <v>18.117256164550781</v>
      </c>
      <c r="S7" s="836">
        <v>18.709352493286133</v>
      </c>
      <c r="T7" s="836">
        <v>17.326831817626953</v>
      </c>
      <c r="U7" s="836">
        <v>18.126968383789063</v>
      </c>
      <c r="V7" s="836">
        <v>19.895280838012695</v>
      </c>
      <c r="W7" s="836">
        <v>20.483743667602539</v>
      </c>
      <c r="X7" s="836">
        <v>21.729822158813477</v>
      </c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</row>
    <row r="8" spans="1:39" x14ac:dyDescent="0.2">
      <c r="A8" s="795"/>
      <c r="B8" s="845" t="s">
        <v>1019</v>
      </c>
      <c r="C8" s="836">
        <v>-2.3083999156951904</v>
      </c>
      <c r="D8" s="836">
        <v>-2.6386001110076904</v>
      </c>
      <c r="E8" s="836">
        <v>-1.3682999610900879</v>
      </c>
      <c r="F8" s="836">
        <v>-5.1244997978210449</v>
      </c>
      <c r="G8" s="836">
        <v>-2.7449159622192383</v>
      </c>
      <c r="H8" s="836">
        <v>-6.4299888610839844</v>
      </c>
      <c r="I8" s="836">
        <v>-4.2887287139892578</v>
      </c>
      <c r="J8" s="836">
        <v>-2.8691120147705078</v>
      </c>
      <c r="K8" s="836">
        <v>-2.7916641235351563</v>
      </c>
      <c r="L8" s="836">
        <v>-4.5834040641784668</v>
      </c>
      <c r="M8" s="836">
        <v>-7.8594450950622559</v>
      </c>
      <c r="N8" s="836">
        <v>-9.6116523742675781</v>
      </c>
      <c r="O8" s="836">
        <v>-9.3379449844360352</v>
      </c>
      <c r="P8" s="836">
        <v>-7.003593921661377</v>
      </c>
      <c r="Q8" s="836">
        <v>-5.424036979675293</v>
      </c>
      <c r="R8" s="836">
        <v>-8.8498592376708984</v>
      </c>
      <c r="S8" s="836">
        <v>-7.511232852935791</v>
      </c>
      <c r="T8" s="836">
        <v>-5.866051197052002</v>
      </c>
      <c r="U8" s="836">
        <v>-9.4034576416015625</v>
      </c>
      <c r="V8" s="836">
        <v>-11.315316200256348</v>
      </c>
      <c r="W8" s="836">
        <v>-11.750881195068359</v>
      </c>
      <c r="X8" s="836">
        <v>-12.23699951171875</v>
      </c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</row>
    <row r="9" spans="1:39" x14ac:dyDescent="0.2">
      <c r="A9" s="795"/>
      <c r="B9" s="846" t="s">
        <v>350</v>
      </c>
      <c r="C9" s="837">
        <v>97.473495483398438</v>
      </c>
      <c r="D9" s="837">
        <v>99.449531555175781</v>
      </c>
      <c r="E9" s="837">
        <v>101.14588165283203</v>
      </c>
      <c r="F9" s="837">
        <v>102.23797607421875</v>
      </c>
      <c r="G9" s="837">
        <v>109.51639556884766</v>
      </c>
      <c r="H9" s="837">
        <v>118.47570037841797</v>
      </c>
      <c r="I9" s="837">
        <v>118.14833068847656</v>
      </c>
      <c r="J9" s="837">
        <v>120.05399322509766</v>
      </c>
      <c r="K9" s="837">
        <v>127.53160858154297</v>
      </c>
      <c r="L9" s="837">
        <v>130.62849426269531</v>
      </c>
      <c r="M9" s="837">
        <v>138.68472290039063</v>
      </c>
      <c r="N9" s="837">
        <v>136.63409423828125</v>
      </c>
      <c r="O9" s="837">
        <v>134.72148132324219</v>
      </c>
      <c r="P9" s="837">
        <v>144.90873718261719</v>
      </c>
      <c r="Q9" s="837">
        <v>156.17633056640625</v>
      </c>
      <c r="R9" s="837">
        <v>164.103515625</v>
      </c>
      <c r="S9" s="837">
        <v>168.41680908203125</v>
      </c>
      <c r="T9" s="837">
        <v>164.89842224121094</v>
      </c>
      <c r="U9" s="837">
        <v>164.40119934082031</v>
      </c>
      <c r="V9" s="837">
        <v>180.2730712890625</v>
      </c>
      <c r="W9" s="837">
        <v>192.29557800292969</v>
      </c>
      <c r="X9" s="837">
        <v>200.27833557128906</v>
      </c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</row>
    <row r="10" spans="1:39" x14ac:dyDescent="0.2">
      <c r="A10" s="797"/>
      <c r="B10" s="847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</row>
    <row r="11" spans="1:39" x14ac:dyDescent="0.2">
      <c r="A11" s="797"/>
      <c r="B11" s="845" t="s">
        <v>351</v>
      </c>
      <c r="C11" s="836">
        <v>6.3670954704284668</v>
      </c>
      <c r="D11" s="836">
        <v>6.3808884620666504</v>
      </c>
      <c r="E11" s="836">
        <v>6.5723862648010254</v>
      </c>
      <c r="F11" s="836">
        <v>6.3554930686950684</v>
      </c>
      <c r="G11" s="836">
        <v>6.5936193466186523</v>
      </c>
      <c r="H11" s="836">
        <v>6.5973901748657227</v>
      </c>
      <c r="I11" s="836">
        <v>6.4758057594299316</v>
      </c>
      <c r="J11" s="836">
        <v>6.6705098152160645</v>
      </c>
      <c r="K11" s="836">
        <v>6.7862849235534668</v>
      </c>
      <c r="L11" s="836">
        <v>6.9292283058166504</v>
      </c>
      <c r="M11" s="836">
        <v>7.1235122680664063</v>
      </c>
      <c r="N11" s="836">
        <v>7.6583495140075684</v>
      </c>
      <c r="O11" s="836">
        <v>8.1113033294677734</v>
      </c>
      <c r="P11" s="836">
        <v>8.2466487884521484</v>
      </c>
      <c r="Q11" s="836">
        <v>8.5929670333862305</v>
      </c>
      <c r="R11" s="836">
        <v>8.9469432830810547</v>
      </c>
      <c r="S11" s="836">
        <v>9.2278356552124023</v>
      </c>
      <c r="T11" s="836">
        <v>9.4929561614990234</v>
      </c>
      <c r="U11" s="836">
        <v>9.7260875701904297</v>
      </c>
      <c r="V11" s="836">
        <v>9.6106328964233398</v>
      </c>
      <c r="W11" s="836">
        <v>9.5888099670410156</v>
      </c>
      <c r="X11" s="836">
        <v>9.6712436676025391</v>
      </c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</row>
    <row r="12" spans="1:39" x14ac:dyDescent="0.2">
      <c r="A12" s="797"/>
      <c r="B12" s="845" t="s">
        <v>352</v>
      </c>
      <c r="C12" s="836">
        <v>6.8649997711181641</v>
      </c>
      <c r="D12" s="836">
        <v>6.4489998817443848</v>
      </c>
      <c r="E12" s="836">
        <v>6.6079998016357422</v>
      </c>
      <c r="F12" s="836">
        <v>6.754030704498291</v>
      </c>
      <c r="G12" s="836">
        <v>6.7140259742736816</v>
      </c>
      <c r="H12" s="836">
        <v>6.6651167869567871</v>
      </c>
      <c r="I12" s="836">
        <v>6.7743358612060547</v>
      </c>
      <c r="J12" s="836">
        <v>7.0818691253662109</v>
      </c>
      <c r="K12" s="836">
        <v>7.6046290397644043</v>
      </c>
      <c r="L12" s="836">
        <v>7.916384220123291</v>
      </c>
      <c r="M12" s="836">
        <v>8.0763959884643555</v>
      </c>
      <c r="N12" s="836">
        <v>8.8433561325073242</v>
      </c>
      <c r="O12" s="836">
        <v>8.9397706985473633</v>
      </c>
      <c r="P12" s="836">
        <v>9.0093469619750977</v>
      </c>
      <c r="Q12" s="836">
        <v>9.5627756118774414</v>
      </c>
      <c r="R12" s="836">
        <v>9.8243627548217773</v>
      </c>
      <c r="S12" s="836">
        <v>10.062801361083984</v>
      </c>
      <c r="T12" s="836">
        <v>10.29811954498291</v>
      </c>
      <c r="U12" s="836">
        <v>10.472332000732422</v>
      </c>
      <c r="V12" s="836">
        <v>10.674667358398438</v>
      </c>
      <c r="W12" s="836">
        <v>10.996633529663086</v>
      </c>
      <c r="X12" s="836">
        <v>11.328365325927734</v>
      </c>
      <c r="Y12" s="815"/>
      <c r="Z12" s="815"/>
      <c r="AA12" s="815"/>
      <c r="AB12" s="815"/>
      <c r="AC12" s="815"/>
      <c r="AD12" s="815"/>
      <c r="AE12" s="815"/>
      <c r="AF12" s="815"/>
      <c r="AG12" s="815"/>
      <c r="AH12" s="815"/>
      <c r="AI12" s="815"/>
      <c r="AJ12" s="815"/>
      <c r="AK12" s="815"/>
      <c r="AL12" s="815"/>
      <c r="AM12" s="815"/>
    </row>
    <row r="13" spans="1:39" x14ac:dyDescent="0.2">
      <c r="A13" s="797"/>
      <c r="B13" s="846" t="s">
        <v>353</v>
      </c>
      <c r="C13" s="837">
        <v>13.232095718383789</v>
      </c>
      <c r="D13" s="837">
        <v>12.829888343811035</v>
      </c>
      <c r="E13" s="837">
        <v>13.180386543273926</v>
      </c>
      <c r="F13" s="837">
        <v>13.109523773193359</v>
      </c>
      <c r="G13" s="837">
        <v>13.307645797729492</v>
      </c>
      <c r="H13" s="837">
        <v>13.262507438659668</v>
      </c>
      <c r="I13" s="837">
        <v>13.250141143798828</v>
      </c>
      <c r="J13" s="837">
        <v>13.752378463745117</v>
      </c>
      <c r="K13" s="837">
        <v>14.390913963317871</v>
      </c>
      <c r="L13" s="837">
        <v>14.845612525939941</v>
      </c>
      <c r="M13" s="837">
        <v>15.199908256530762</v>
      </c>
      <c r="N13" s="837">
        <v>16.501705169677734</v>
      </c>
      <c r="O13" s="837">
        <v>17.051074981689453</v>
      </c>
      <c r="P13" s="837">
        <v>17.25599479675293</v>
      </c>
      <c r="Q13" s="837">
        <v>18.155742645263672</v>
      </c>
      <c r="R13" s="837">
        <v>18.771305084228516</v>
      </c>
      <c r="S13" s="837">
        <v>19.290637969970703</v>
      </c>
      <c r="T13" s="837">
        <v>19.79107666015625</v>
      </c>
      <c r="U13" s="837">
        <v>20.198419570922852</v>
      </c>
      <c r="V13" s="837">
        <v>20.285299301147461</v>
      </c>
      <c r="W13" s="837">
        <v>20.585443496704102</v>
      </c>
      <c r="X13" s="837">
        <v>20.999608993530273</v>
      </c>
      <c r="Y13" s="815"/>
      <c r="Z13" s="815"/>
      <c r="AA13" s="815"/>
      <c r="AB13" s="815"/>
      <c r="AC13" s="815"/>
      <c r="AD13" s="815"/>
      <c r="AE13" s="815"/>
      <c r="AF13" s="815"/>
      <c r="AG13" s="815"/>
      <c r="AH13" s="815"/>
      <c r="AI13" s="815"/>
      <c r="AJ13" s="815"/>
      <c r="AK13" s="815"/>
      <c r="AL13" s="815"/>
      <c r="AM13" s="815"/>
    </row>
    <row r="14" spans="1:39" x14ac:dyDescent="0.2">
      <c r="A14" s="797"/>
      <c r="B14" s="847"/>
      <c r="C14" s="848"/>
      <c r="D14" s="848"/>
      <c r="E14" s="848"/>
      <c r="F14" s="848"/>
      <c r="G14" s="848"/>
      <c r="H14" s="848"/>
      <c r="I14" s="848"/>
      <c r="J14" s="848"/>
      <c r="K14" s="848"/>
      <c r="L14" s="848"/>
      <c r="M14" s="848"/>
      <c r="N14" s="848"/>
      <c r="O14" s="848"/>
      <c r="P14" s="848"/>
      <c r="Q14" s="848"/>
      <c r="R14" s="848"/>
      <c r="S14" s="848"/>
      <c r="T14" s="848"/>
      <c r="U14" s="848"/>
      <c r="V14" s="848"/>
      <c r="W14" s="848"/>
      <c r="X14" s="848"/>
    </row>
    <row r="15" spans="1:39" ht="20.100000000000001" customHeight="1" x14ac:dyDescent="0.2">
      <c r="A15" s="838"/>
      <c r="B15" s="849" t="s">
        <v>1020</v>
      </c>
      <c r="C15" s="839">
        <v>110.70558929443359</v>
      </c>
      <c r="D15" s="839">
        <v>112.2794189453125</v>
      </c>
      <c r="E15" s="839">
        <v>114.32627105712891</v>
      </c>
      <c r="F15" s="839">
        <v>115.34749603271484</v>
      </c>
      <c r="G15" s="839">
        <v>122.82404327392578</v>
      </c>
      <c r="H15" s="839">
        <v>131.73820495605469</v>
      </c>
      <c r="I15" s="839">
        <v>131.39846801757813</v>
      </c>
      <c r="J15" s="839">
        <v>133.80636596679688</v>
      </c>
      <c r="K15" s="839">
        <v>141.92251586914063</v>
      </c>
      <c r="L15" s="839">
        <v>145.47410583496094</v>
      </c>
      <c r="M15" s="839">
        <v>153.88462829589844</v>
      </c>
      <c r="N15" s="839">
        <v>153.13580322265625</v>
      </c>
      <c r="O15" s="839">
        <v>151.77256774902344</v>
      </c>
      <c r="P15" s="839">
        <v>162.16473388671875</v>
      </c>
      <c r="Q15" s="839">
        <v>174.33207702636719</v>
      </c>
      <c r="R15" s="839">
        <v>182.87483215332031</v>
      </c>
      <c r="S15" s="839">
        <v>187.70744323730469</v>
      </c>
      <c r="T15" s="839">
        <v>184.68949890136719</v>
      </c>
      <c r="U15" s="839">
        <v>184.59962463378906</v>
      </c>
      <c r="V15" s="839">
        <v>200.55836486816406</v>
      </c>
      <c r="W15" s="839">
        <v>212.88102722167969</v>
      </c>
      <c r="X15" s="839">
        <v>221.2779541015625</v>
      </c>
    </row>
    <row r="16" spans="1:39" s="787" customFormat="1" ht="40.15" customHeight="1" x14ac:dyDescent="0.2">
      <c r="A16" s="805"/>
      <c r="B16" s="788"/>
      <c r="C16" s="794"/>
      <c r="D16" s="794"/>
      <c r="E16" s="794"/>
      <c r="F16" s="794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  <c r="U16" s="794"/>
      <c r="V16" s="794"/>
      <c r="W16" s="794"/>
      <c r="X16" s="794"/>
      <c r="Y16" s="822"/>
      <c r="Z16" s="822"/>
      <c r="AA16" s="822"/>
      <c r="AB16" s="822"/>
      <c r="AC16" s="822"/>
      <c r="AD16" s="822"/>
      <c r="AE16" s="822"/>
      <c r="AF16" s="822"/>
      <c r="AG16" s="822"/>
      <c r="AH16" s="822"/>
      <c r="AI16" s="822"/>
      <c r="AJ16" s="822"/>
      <c r="AK16" s="822"/>
      <c r="AL16" s="822"/>
      <c r="AM16" s="822"/>
    </row>
    <row r="17" spans="1:39" s="787" customFormat="1" ht="25.15" customHeight="1" x14ac:dyDescent="0.2">
      <c r="A17" s="786" t="str">
        <f>Index!B24</f>
        <v>Table 3o    RMI share of GDP by income component, current prices, FY2004-FY2018</v>
      </c>
      <c r="Y17" s="788"/>
      <c r="Z17" s="788"/>
      <c r="AA17" s="788"/>
      <c r="AB17" s="788"/>
      <c r="AC17" s="788"/>
      <c r="AD17" s="788"/>
      <c r="AE17" s="788"/>
      <c r="AF17" s="788"/>
      <c r="AG17" s="788"/>
      <c r="AH17" s="788"/>
      <c r="AI17" s="788"/>
      <c r="AJ17" s="788"/>
      <c r="AK17" s="788"/>
      <c r="AL17" s="788"/>
      <c r="AM17" s="788"/>
    </row>
    <row r="18" spans="1:39" ht="20.100000000000001" customHeight="1" x14ac:dyDescent="0.2">
      <c r="A18" s="812"/>
      <c r="B18" s="790"/>
      <c r="C18" s="791" t="str">
        <f t="shared" ref="C18:E18" si="0">C2</f>
        <v>FY1997</v>
      </c>
      <c r="D18" s="791" t="str">
        <f t="shared" si="0"/>
        <v>FY1998</v>
      </c>
      <c r="E18" s="791" t="str">
        <f t="shared" si="0"/>
        <v>FY1999</v>
      </c>
      <c r="F18" s="791" t="str">
        <f t="shared" ref="F18:X18" si="1">F2</f>
        <v>FY2000</v>
      </c>
      <c r="G18" s="791" t="str">
        <f t="shared" si="1"/>
        <v>FY2001</v>
      </c>
      <c r="H18" s="791" t="str">
        <f t="shared" si="1"/>
        <v>FY2002</v>
      </c>
      <c r="I18" s="791" t="str">
        <f t="shared" si="1"/>
        <v>FY2003</v>
      </c>
      <c r="J18" s="791" t="str">
        <f t="shared" si="1"/>
        <v>FY2004</v>
      </c>
      <c r="K18" s="791" t="str">
        <f t="shared" si="1"/>
        <v>FY2005</v>
      </c>
      <c r="L18" s="791" t="str">
        <f t="shared" si="1"/>
        <v>FY2006</v>
      </c>
      <c r="M18" s="791" t="str">
        <f t="shared" si="1"/>
        <v>FY2007</v>
      </c>
      <c r="N18" s="791" t="str">
        <f t="shared" si="1"/>
        <v>FY2008</v>
      </c>
      <c r="O18" s="791" t="str">
        <f t="shared" si="1"/>
        <v>FY2009</v>
      </c>
      <c r="P18" s="791" t="str">
        <f t="shared" si="1"/>
        <v>FY2010</v>
      </c>
      <c r="Q18" s="791" t="str">
        <f t="shared" si="1"/>
        <v>FY2011</v>
      </c>
      <c r="R18" s="791" t="str">
        <f t="shared" si="1"/>
        <v>FY2012</v>
      </c>
      <c r="S18" s="791" t="str">
        <f t="shared" si="1"/>
        <v>FY2013</v>
      </c>
      <c r="T18" s="791" t="str">
        <f t="shared" si="1"/>
        <v>FY2014</v>
      </c>
      <c r="U18" s="791" t="str">
        <f t="shared" si="1"/>
        <v>FY2015</v>
      </c>
      <c r="V18" s="791" t="str">
        <f t="shared" si="1"/>
        <v>FY2016</v>
      </c>
      <c r="W18" s="791" t="str">
        <f t="shared" si="1"/>
        <v>FY2017</v>
      </c>
      <c r="X18" s="791" t="str">
        <f t="shared" si="1"/>
        <v>FY2018</v>
      </c>
    </row>
    <row r="19" spans="1:39" s="787" customFormat="1" ht="20.100000000000001" customHeight="1" x14ac:dyDescent="0.2">
      <c r="A19" s="795"/>
      <c r="B19" s="845" t="s">
        <v>95</v>
      </c>
      <c r="C19" s="241">
        <f t="shared" ref="C19:W19" si="2">C3/C$15</f>
        <v>0.56090995542990774</v>
      </c>
      <c r="D19" s="241">
        <f t="shared" si="2"/>
        <v>0.55339047753135762</v>
      </c>
      <c r="E19" s="241">
        <f t="shared" si="2"/>
        <v>0.54477365424682445</v>
      </c>
      <c r="F19" s="241">
        <f t="shared" si="2"/>
        <v>0.56767644738576606</v>
      </c>
      <c r="G19" s="241">
        <f t="shared" si="2"/>
        <v>0.57115598666309952</v>
      </c>
      <c r="H19" s="241">
        <f t="shared" si="2"/>
        <v>0.56934805257832921</v>
      </c>
      <c r="I19" s="241">
        <f t="shared" si="2"/>
        <v>0.59541754874101915</v>
      </c>
      <c r="J19" s="241">
        <f t="shared" si="2"/>
        <v>0.61692192182261096</v>
      </c>
      <c r="K19" s="241">
        <f t="shared" si="2"/>
        <v>0.60615249874368804</v>
      </c>
      <c r="L19" s="241">
        <f t="shared" si="2"/>
        <v>0.60354868278526352</v>
      </c>
      <c r="M19" s="241">
        <f t="shared" si="2"/>
        <v>0.59037461937218927</v>
      </c>
      <c r="N19" s="241">
        <f t="shared" si="2"/>
        <v>0.61068495247266119</v>
      </c>
      <c r="O19" s="241">
        <f t="shared" si="2"/>
        <v>0.63092381522187502</v>
      </c>
      <c r="P19" s="241">
        <f t="shared" si="2"/>
        <v>0.60646505504332671</v>
      </c>
      <c r="Q19" s="241">
        <f t="shared" si="2"/>
        <v>0.57575194351838288</v>
      </c>
      <c r="R19" s="241">
        <f t="shared" si="2"/>
        <v>0.56081318260458901</v>
      </c>
      <c r="S19" s="241">
        <f t="shared" si="2"/>
        <v>0.5605717388680086</v>
      </c>
      <c r="T19" s="241">
        <f t="shared" si="2"/>
        <v>0.58120248242475037</v>
      </c>
      <c r="U19" s="241">
        <f t="shared" si="2"/>
        <v>0.5865602858540736</v>
      </c>
      <c r="V19" s="241">
        <f t="shared" si="2"/>
        <v>0.56282954243116889</v>
      </c>
      <c r="W19" s="241">
        <f t="shared" si="2"/>
        <v>0.56519301938139266</v>
      </c>
      <c r="X19" s="241">
        <f t="shared" ref="X19:X25" si="3">X3/X$15</f>
        <v>0.57577526232837151</v>
      </c>
      <c r="Y19" s="788"/>
      <c r="Z19" s="788"/>
      <c r="AA19" s="788"/>
      <c r="AB19" s="788"/>
      <c r="AC19" s="788"/>
      <c r="AD19" s="788"/>
      <c r="AE19" s="788"/>
      <c r="AF19" s="788"/>
      <c r="AG19" s="788"/>
      <c r="AH19" s="788"/>
      <c r="AI19" s="788"/>
      <c r="AJ19" s="788"/>
      <c r="AK19" s="788"/>
      <c r="AL19" s="788"/>
      <c r="AM19" s="788"/>
    </row>
    <row r="20" spans="1:39" x14ac:dyDescent="0.2">
      <c r="A20" s="795"/>
      <c r="B20" s="845" t="s">
        <v>96</v>
      </c>
      <c r="C20" s="241">
        <f t="shared" ref="C20:W20" si="4">C4/C$15</f>
        <v>0.15680422521690129</v>
      </c>
      <c r="D20" s="241">
        <f t="shared" si="4"/>
        <v>0.19531558323448864</v>
      </c>
      <c r="E20" s="241">
        <f t="shared" si="4"/>
        <v>0.19353196365452244</v>
      </c>
      <c r="F20" s="241">
        <f t="shared" si="4"/>
        <v>0.22302360163258697</v>
      </c>
      <c r="G20" s="241">
        <f t="shared" si="4"/>
        <v>0.1909383672428113</v>
      </c>
      <c r="H20" s="241">
        <f t="shared" si="4"/>
        <v>0.23534493742178084</v>
      </c>
      <c r="I20" s="241">
        <f t="shared" si="4"/>
        <v>0.20406377412083848</v>
      </c>
      <c r="J20" s="241">
        <f t="shared" si="4"/>
        <v>0.19503265658843849</v>
      </c>
      <c r="K20" s="241">
        <f t="shared" si="4"/>
        <v>0.17964577916820862</v>
      </c>
      <c r="L20" s="241">
        <f t="shared" si="4"/>
        <v>0.19970390057847923</v>
      </c>
      <c r="M20" s="241">
        <f t="shared" si="4"/>
        <v>0.22754458287138413</v>
      </c>
      <c r="N20" s="241">
        <f t="shared" si="4"/>
        <v>0.20364064218205269</v>
      </c>
      <c r="O20" s="241">
        <f t="shared" si="4"/>
        <v>0.19151932018353668</v>
      </c>
      <c r="P20" s="241">
        <f t="shared" si="4"/>
        <v>0.20630464295513543</v>
      </c>
      <c r="Q20" s="241">
        <f t="shared" si="4"/>
        <v>0.24219697686491246</v>
      </c>
      <c r="R20" s="241">
        <f t="shared" si="4"/>
        <v>0.26790088098467363</v>
      </c>
      <c r="S20" s="241">
        <f t="shared" si="4"/>
        <v>0.260767506164851</v>
      </c>
      <c r="T20" s="241">
        <f t="shared" si="4"/>
        <v>0.24065659980976239</v>
      </c>
      <c r="U20" s="241">
        <f t="shared" si="4"/>
        <v>0.24640126183664118</v>
      </c>
      <c r="V20" s="241">
        <f t="shared" si="4"/>
        <v>0.2803988734454354</v>
      </c>
      <c r="W20" s="241">
        <f t="shared" si="4"/>
        <v>0.29359922763146362</v>
      </c>
      <c r="X20" s="241">
        <f t="shared" si="3"/>
        <v>0.27636290835980842</v>
      </c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</row>
    <row r="21" spans="1:39" x14ac:dyDescent="0.2">
      <c r="A21" s="795"/>
      <c r="B21" s="845" t="s">
        <v>349</v>
      </c>
      <c r="C21" s="241">
        <f t="shared" ref="C21:W21" si="5">C5/C$15</f>
        <v>3.510672437905412E-2</v>
      </c>
      <c r="D21" s="241">
        <f t="shared" si="5"/>
        <v>2.4578118391855558E-2</v>
      </c>
      <c r="E21" s="241">
        <f t="shared" si="5"/>
        <v>2.6502733772026148E-2</v>
      </c>
      <c r="F21" s="241">
        <f t="shared" si="5"/>
        <v>2.8568771406670638E-2</v>
      </c>
      <c r="G21" s="241">
        <f t="shared" si="5"/>
        <v>2.5598273889228838E-2</v>
      </c>
      <c r="H21" s="241">
        <f t="shared" si="5"/>
        <v>2.0770030473979843E-2</v>
      </c>
      <c r="I21" s="241">
        <f t="shared" si="5"/>
        <v>2.5652452568302456E-2</v>
      </c>
      <c r="J21" s="241">
        <f t="shared" si="5"/>
        <v>2.7309591659792177E-2</v>
      </c>
      <c r="K21" s="241">
        <f t="shared" si="5"/>
        <v>2.6764184901377632E-2</v>
      </c>
      <c r="L21" s="241">
        <f t="shared" si="5"/>
        <v>2.6854463638860973E-2</v>
      </c>
      <c r="M21" s="241">
        <f t="shared" si="5"/>
        <v>3.0450017243459904E-2</v>
      </c>
      <c r="N21" s="241">
        <f t="shared" si="5"/>
        <v>4.0907527998463117E-2</v>
      </c>
      <c r="O21" s="241">
        <f t="shared" si="5"/>
        <v>3.9876757855247948E-2</v>
      </c>
      <c r="P21" s="241">
        <f t="shared" si="5"/>
        <v>3.2704437316586545E-2</v>
      </c>
      <c r="Q21" s="241">
        <f t="shared" si="5"/>
        <v>3.0093955139011926E-2</v>
      </c>
      <c r="R21" s="241">
        <f t="shared" si="5"/>
        <v>3.7902001145609661E-2</v>
      </c>
      <c r="S21" s="241">
        <f t="shared" si="5"/>
        <v>3.8873439785653809E-2</v>
      </c>
      <c r="T21" s="241">
        <f t="shared" si="5"/>
        <v>3.3853100585427183E-2</v>
      </c>
      <c r="U21" s="241">
        <f t="shared" si="5"/>
        <v>3.6224705467989088E-2</v>
      </c>
      <c r="V21" s="241">
        <f t="shared" si="5"/>
        <v>3.7436401539494728E-2</v>
      </c>
      <c r="W21" s="241">
        <f t="shared" si="5"/>
        <v>3.4008879844138619E-2</v>
      </c>
      <c r="X21" s="241">
        <f t="shared" si="3"/>
        <v>4.4139319762576346E-2</v>
      </c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</row>
    <row r="22" spans="1:39" x14ac:dyDescent="0.2">
      <c r="A22" s="795"/>
      <c r="B22" s="845" t="s">
        <v>347</v>
      </c>
      <c r="C22" s="241">
        <f t="shared" ref="C22:W22" si="6">C6/C$15</f>
        <v>-1.2560253753806839E-2</v>
      </c>
      <c r="D22" s="241">
        <f t="shared" si="6"/>
        <v>-1.1995575405621156E-2</v>
      </c>
      <c r="E22" s="241">
        <f t="shared" si="6"/>
        <v>-1.2636071316244614E-2</v>
      </c>
      <c r="F22" s="241">
        <f t="shared" si="6"/>
        <v>-2.8238692475944065E-2</v>
      </c>
      <c r="G22" s="241">
        <f t="shared" si="6"/>
        <v>-2.7395060378128968E-2</v>
      </c>
      <c r="H22" s="241">
        <f t="shared" si="6"/>
        <v>-2.6840530002275993E-2</v>
      </c>
      <c r="I22" s="241">
        <f t="shared" si="6"/>
        <v>-2.4490834313630996E-2</v>
      </c>
      <c r="J22" s="241">
        <f t="shared" si="6"/>
        <v>-2.5723146521651967E-2</v>
      </c>
      <c r="K22" s="241">
        <f t="shared" si="6"/>
        <v>-2.5371612916907947E-2</v>
      </c>
      <c r="L22" s="241">
        <f t="shared" si="6"/>
        <v>-2.7630902544433792E-2</v>
      </c>
      <c r="M22" s="241">
        <f t="shared" si="6"/>
        <v>-2.9689638544755106E-2</v>
      </c>
      <c r="N22" s="241">
        <f t="shared" si="6"/>
        <v>-2.9210492214555971E-2</v>
      </c>
      <c r="O22" s="241">
        <f t="shared" si="6"/>
        <v>-2.620959416198574E-2</v>
      </c>
      <c r="P22" s="241">
        <f t="shared" si="6"/>
        <v>-2.3299945787526623E-2</v>
      </c>
      <c r="Q22" s="241">
        <f t="shared" si="6"/>
        <v>-2.0926831015366527E-2</v>
      </c>
      <c r="R22" s="241">
        <f t="shared" si="6"/>
        <v>-1.9937909030833419E-2</v>
      </c>
      <c r="S22" s="241">
        <f t="shared" si="6"/>
        <v>-2.2639696315802951E-2</v>
      </c>
      <c r="T22" s="241">
        <f t="shared" si="6"/>
        <v>-2.4925127404087852E-2</v>
      </c>
      <c r="U22" s="241">
        <f t="shared" si="6"/>
        <v>-2.5860109559320152E-2</v>
      </c>
      <c r="V22" s="241">
        <f t="shared" si="6"/>
        <v>-2.4589308523802832E-2</v>
      </c>
      <c r="W22" s="241">
        <f t="shared" si="6"/>
        <v>-3.0522696927061863E-2</v>
      </c>
      <c r="X22" s="241">
        <f t="shared" si="3"/>
        <v>-3.4078994908311261E-2</v>
      </c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</row>
    <row r="23" spans="1:39" x14ac:dyDescent="0.2">
      <c r="A23" s="795"/>
      <c r="B23" s="845" t="s">
        <v>1018</v>
      </c>
      <c r="C23" s="241">
        <f t="shared" ref="C23:W23" si="7">C7/C$15</f>
        <v>0.16106597797456074</v>
      </c>
      <c r="D23" s="241">
        <f t="shared" si="7"/>
        <v>0.14794420796309604</v>
      </c>
      <c r="E23" s="241">
        <f t="shared" si="7"/>
        <v>0.14450865210100813</v>
      </c>
      <c r="F23" s="241">
        <f t="shared" si="7"/>
        <v>0.1397441084549747</v>
      </c>
      <c r="G23" s="241">
        <f t="shared" si="7"/>
        <v>0.15370352609664589</v>
      </c>
      <c r="H23" s="241">
        <f t="shared" si="7"/>
        <v>0.14951315182146024</v>
      </c>
      <c r="I23" s="241">
        <f t="shared" si="7"/>
        <v>0.13115677253107244</v>
      </c>
      <c r="J23" s="241">
        <f t="shared" si="7"/>
        <v>0.10512309425309273</v>
      </c>
      <c r="K23" s="241">
        <f t="shared" si="7"/>
        <v>0.1310797138253661</v>
      </c>
      <c r="L23" s="241">
        <f t="shared" si="7"/>
        <v>0.12698062606994426</v>
      </c>
      <c r="M23" s="241">
        <f t="shared" si="7"/>
        <v>0.13361936257106233</v>
      </c>
      <c r="N23" s="241">
        <f t="shared" si="7"/>
        <v>0.12898426828942633</v>
      </c>
      <c r="O23" s="241">
        <f t="shared" si="7"/>
        <v>0.11306936353015065</v>
      </c>
      <c r="P23" s="241">
        <f t="shared" si="7"/>
        <v>0.1146036420356452</v>
      </c>
      <c r="Q23" s="241">
        <f t="shared" si="7"/>
        <v>9.9852586781632988E-2</v>
      </c>
      <c r="R23" s="241">
        <f t="shared" si="7"/>
        <v>9.906916086387145E-2</v>
      </c>
      <c r="S23" s="241">
        <f t="shared" si="7"/>
        <v>9.9672938753064141E-2</v>
      </c>
      <c r="T23" s="241">
        <f t="shared" si="7"/>
        <v>9.3816009684883545E-2</v>
      </c>
      <c r="U23" s="241">
        <f t="shared" si="7"/>
        <v>9.8196128078535144E-2</v>
      </c>
      <c r="V23" s="241">
        <f t="shared" si="7"/>
        <v>9.9199456732162475E-2</v>
      </c>
      <c r="W23" s="241">
        <f t="shared" si="7"/>
        <v>9.6221555931671518E-2</v>
      </c>
      <c r="X23" s="241">
        <f t="shared" si="3"/>
        <v>9.8201478077838203E-2</v>
      </c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</row>
    <row r="24" spans="1:39" x14ac:dyDescent="0.2">
      <c r="A24" s="795"/>
      <c r="B24" s="845" t="s">
        <v>1019</v>
      </c>
      <c r="C24" s="241">
        <f t="shared" ref="C24:W24" si="8">C8/C$15</f>
        <v>-2.0851701620554577E-2</v>
      </c>
      <c r="D24" s="241">
        <f t="shared" si="8"/>
        <v>-2.3500300730028387E-2</v>
      </c>
      <c r="E24" s="241">
        <f t="shared" si="8"/>
        <v>-1.1968377420499856E-2</v>
      </c>
      <c r="F24" s="241">
        <f t="shared" si="8"/>
        <v>-4.4426623672590475E-2</v>
      </c>
      <c r="G24" s="241">
        <f t="shared" si="8"/>
        <v>-2.2348360215576409E-2</v>
      </c>
      <c r="H24" s="241">
        <f t="shared" si="8"/>
        <v>-4.880883919155346E-2</v>
      </c>
      <c r="I24" s="241">
        <f t="shared" si="8"/>
        <v>-3.2639107431720771E-2</v>
      </c>
      <c r="J24" s="241">
        <f t="shared" si="8"/>
        <v>-2.144226841555848E-2</v>
      </c>
      <c r="K24" s="241">
        <f t="shared" si="8"/>
        <v>-1.9670339878340409E-2</v>
      </c>
      <c r="L24" s="241">
        <f t="shared" si="8"/>
        <v>-3.1506665999915459E-2</v>
      </c>
      <c r="M24" s="241">
        <f t="shared" si="8"/>
        <v>-5.1073620426529229E-2</v>
      </c>
      <c r="N24" s="241">
        <f t="shared" si="8"/>
        <v>-6.2765546475715001E-2</v>
      </c>
      <c r="O24" s="241">
        <f t="shared" si="8"/>
        <v>-6.1525907632251409E-2</v>
      </c>
      <c r="P24" s="241">
        <f t="shared" si="8"/>
        <v>-4.3188144264176352E-2</v>
      </c>
      <c r="Q24" s="241">
        <f t="shared" si="8"/>
        <v>-3.1113247040904148E-2</v>
      </c>
      <c r="R24" s="241">
        <f t="shared" si="8"/>
        <v>-4.8392986248929383E-2</v>
      </c>
      <c r="S24" s="241">
        <f t="shared" si="8"/>
        <v>-4.001563669182736E-2</v>
      </c>
      <c r="T24" s="241">
        <f t="shared" si="8"/>
        <v>-3.1761693176636678E-2</v>
      </c>
      <c r="U24" s="241">
        <f t="shared" si="8"/>
        <v>-5.0939744109752411E-2</v>
      </c>
      <c r="V24" s="241">
        <f t="shared" si="8"/>
        <v>-5.641906887151981E-2</v>
      </c>
      <c r="W24" s="241">
        <f t="shared" si="8"/>
        <v>-5.5199288299336319E-2</v>
      </c>
      <c r="X24" s="241">
        <f t="shared" si="3"/>
        <v>-5.5301485235633517E-2</v>
      </c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</row>
    <row r="25" spans="1:39" x14ac:dyDescent="0.2">
      <c r="A25" s="795"/>
      <c r="B25" s="846" t="s">
        <v>350</v>
      </c>
      <c r="C25" s="815">
        <f t="shared" ref="C25:W25" si="9">C9/C$15</f>
        <v>0.88047492547243522</v>
      </c>
      <c r="D25" s="815">
        <f t="shared" si="9"/>
        <v>0.88573250992342845</v>
      </c>
      <c r="E25" s="815">
        <f t="shared" si="9"/>
        <v>0.88471250498749643</v>
      </c>
      <c r="F25" s="815">
        <f t="shared" si="9"/>
        <v>0.88634759826274878</v>
      </c>
      <c r="G25" s="815">
        <f t="shared" si="9"/>
        <v>0.89165274688605534</v>
      </c>
      <c r="H25" s="815">
        <f t="shared" si="9"/>
        <v>0.89932681577025564</v>
      </c>
      <c r="I25" s="815">
        <f t="shared" si="9"/>
        <v>0.89916064069081081</v>
      </c>
      <c r="J25" s="815">
        <f t="shared" si="9"/>
        <v>0.89722183513218068</v>
      </c>
      <c r="K25" s="815">
        <f t="shared" si="9"/>
        <v>0.89860025240204477</v>
      </c>
      <c r="L25" s="815">
        <f t="shared" si="9"/>
        <v>0.89795014386197469</v>
      </c>
      <c r="M25" s="815">
        <f t="shared" si="9"/>
        <v>0.90122531688947816</v>
      </c>
      <c r="N25" s="815">
        <f t="shared" si="9"/>
        <v>0.89224133979705678</v>
      </c>
      <c r="O25" s="815">
        <f t="shared" si="9"/>
        <v>0.88765370001529176</v>
      </c>
      <c r="P25" s="815">
        <f t="shared" si="9"/>
        <v>0.8935897078821351</v>
      </c>
      <c r="Q25" s="815">
        <f t="shared" si="9"/>
        <v>0.8958553883505046</v>
      </c>
      <c r="R25" s="815">
        <f t="shared" si="9"/>
        <v>0.8973542925109419</v>
      </c>
      <c r="S25" s="815">
        <f t="shared" si="9"/>
        <v>0.89723031850747814</v>
      </c>
      <c r="T25" s="815">
        <f t="shared" si="9"/>
        <v>0.89284135385127872</v>
      </c>
      <c r="U25" s="815">
        <f t="shared" si="9"/>
        <v>0.89058252240198954</v>
      </c>
      <c r="V25" s="815">
        <f t="shared" si="9"/>
        <v>0.89885590864067932</v>
      </c>
      <c r="W25" s="815">
        <f t="shared" si="9"/>
        <v>0.90330068636265215</v>
      </c>
      <c r="X25" s="815">
        <f t="shared" si="3"/>
        <v>0.90509846037063868</v>
      </c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</row>
    <row r="26" spans="1:39" x14ac:dyDescent="0.2">
      <c r="A26" s="797"/>
      <c r="B26" s="847"/>
      <c r="C26" s="848"/>
      <c r="D26" s="848"/>
      <c r="E26" s="848"/>
      <c r="F26" s="848"/>
      <c r="G26" s="848"/>
      <c r="H26" s="848"/>
      <c r="I26" s="848"/>
      <c r="J26" s="848"/>
      <c r="K26" s="848"/>
      <c r="L26" s="848"/>
      <c r="M26" s="848"/>
      <c r="N26" s="848"/>
      <c r="O26" s="848"/>
      <c r="P26" s="848"/>
      <c r="Q26" s="848"/>
      <c r="R26" s="848"/>
      <c r="S26" s="848"/>
      <c r="T26" s="848"/>
      <c r="U26" s="848"/>
      <c r="V26" s="848"/>
      <c r="W26" s="848"/>
      <c r="X26" s="848"/>
    </row>
    <row r="27" spans="1:39" x14ac:dyDescent="0.2">
      <c r="A27" s="797"/>
      <c r="B27" s="845" t="s">
        <v>351</v>
      </c>
      <c r="C27" s="241">
        <f t="shared" ref="C27:W27" si="10">C11/C$15</f>
        <v>5.751376701942737E-2</v>
      </c>
      <c r="D27" s="241">
        <f t="shared" si="10"/>
        <v>5.6830437154066188E-2</v>
      </c>
      <c r="E27" s="241">
        <f t="shared" si="10"/>
        <v>5.7487978957319441E-2</v>
      </c>
      <c r="F27" s="241">
        <f t="shared" si="10"/>
        <v>5.5098665227137002E-2</v>
      </c>
      <c r="G27" s="241">
        <f t="shared" si="10"/>
        <v>5.3683457821962183E-2</v>
      </c>
      <c r="H27" s="241">
        <f t="shared" si="10"/>
        <v>5.0079551160321978E-2</v>
      </c>
      <c r="I27" s="241">
        <f t="shared" si="10"/>
        <v>4.9283723449223292E-2</v>
      </c>
      <c r="J27" s="241">
        <f t="shared" si="10"/>
        <v>4.9851961579102336E-2</v>
      </c>
      <c r="K27" s="241">
        <f t="shared" si="10"/>
        <v>4.7816830768493052E-2</v>
      </c>
      <c r="L27" s="241">
        <f t="shared" si="10"/>
        <v>4.7632039159448747E-2</v>
      </c>
      <c r="M27" s="241">
        <f t="shared" si="10"/>
        <v>4.6291253044254015E-2</v>
      </c>
      <c r="N27" s="241">
        <f t="shared" si="10"/>
        <v>5.0010182810563825E-2</v>
      </c>
      <c r="O27" s="241">
        <f t="shared" si="10"/>
        <v>5.3443803776720152E-2</v>
      </c>
      <c r="P27" s="241">
        <f t="shared" si="10"/>
        <v>5.0853527710981228E-2</v>
      </c>
      <c r="Q27" s="241">
        <f t="shared" si="10"/>
        <v>4.9290797080829653E-2</v>
      </c>
      <c r="R27" s="241">
        <f t="shared" si="10"/>
        <v>4.8923863266105601E-2</v>
      </c>
      <c r="S27" s="241">
        <f t="shared" si="10"/>
        <v>4.9160733831669794E-2</v>
      </c>
      <c r="T27" s="241">
        <f t="shared" si="10"/>
        <v>5.1399544738429906E-2</v>
      </c>
      <c r="U27" s="241">
        <f t="shared" si="10"/>
        <v>5.2687472087146213E-2</v>
      </c>
      <c r="V27" s="241">
        <f t="shared" si="10"/>
        <v>4.7919381985093649E-2</v>
      </c>
      <c r="W27" s="241">
        <f t="shared" si="10"/>
        <v>4.5043046307061865E-2</v>
      </c>
      <c r="X27" s="241">
        <f t="shared" ref="X27:X29" si="11">X11/X$15</f>
        <v>4.3706313658176794E-2</v>
      </c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</row>
    <row r="28" spans="1:39" x14ac:dyDescent="0.2">
      <c r="A28" s="797"/>
      <c r="B28" s="845" t="s">
        <v>352</v>
      </c>
      <c r="C28" s="241">
        <f t="shared" ref="C28:W28" si="12">C12/C$15</f>
        <v>6.2011320429901221E-2</v>
      </c>
      <c r="D28" s="241">
        <f t="shared" si="12"/>
        <v>5.7437061416264312E-2</v>
      </c>
      <c r="E28" s="241">
        <f t="shared" si="12"/>
        <v>5.7799486859268952E-2</v>
      </c>
      <c r="F28" s="241">
        <f t="shared" si="12"/>
        <v>5.8553769581462897E-2</v>
      </c>
      <c r="G28" s="241">
        <f t="shared" si="12"/>
        <v>5.4663775880589308E-2</v>
      </c>
      <c r="H28" s="241">
        <f t="shared" si="12"/>
        <v>5.0593651167329487E-2</v>
      </c>
      <c r="I28" s="241">
        <f t="shared" si="12"/>
        <v>5.1555668520426E-2</v>
      </c>
      <c r="J28" s="241">
        <f t="shared" si="12"/>
        <v>5.2926249615982607E-2</v>
      </c>
      <c r="K28" s="241">
        <f t="shared" si="12"/>
        <v>5.358296386724315E-2</v>
      </c>
      <c r="L28" s="241">
        <f t="shared" si="12"/>
        <v>5.4417823534205857E-2</v>
      </c>
      <c r="M28" s="241">
        <f t="shared" si="12"/>
        <v>5.2483448658267443E-2</v>
      </c>
      <c r="N28" s="241">
        <f t="shared" si="12"/>
        <v>5.7748455595647147E-2</v>
      </c>
      <c r="O28" s="241">
        <f t="shared" si="12"/>
        <v>5.8902414521512798E-2</v>
      </c>
      <c r="P28" s="241">
        <f t="shared" si="12"/>
        <v>5.5556758525985288E-2</v>
      </c>
      <c r="Q28" s="241">
        <f t="shared" si="12"/>
        <v>5.4853792686879427E-2</v>
      </c>
      <c r="R28" s="241">
        <f t="shared" si="12"/>
        <v>5.3721786859031187E-2</v>
      </c>
      <c r="S28" s="241">
        <f t="shared" si="12"/>
        <v>5.3608962902778057E-2</v>
      </c>
      <c r="T28" s="241">
        <f t="shared" si="12"/>
        <v>5.5759096246628441E-2</v>
      </c>
      <c r="U28" s="241">
        <f t="shared" si="12"/>
        <v>5.6729974513802829E-2</v>
      </c>
      <c r="V28" s="241">
        <f t="shared" si="12"/>
        <v>5.3224742659900383E-2</v>
      </c>
      <c r="W28" s="241">
        <f t="shared" si="12"/>
        <v>5.1656240451207265E-2</v>
      </c>
      <c r="X28" s="241">
        <f t="shared" si="11"/>
        <v>5.119518287270599E-2</v>
      </c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</row>
    <row r="29" spans="1:39" x14ac:dyDescent="0.2">
      <c r="A29" s="797"/>
      <c r="B29" s="846" t="s">
        <v>353</v>
      </c>
      <c r="C29" s="815">
        <f t="shared" ref="C29:W29" si="13">C13/C$15</f>
        <v>0.11952509175658318</v>
      </c>
      <c r="D29" s="815">
        <f t="shared" si="13"/>
        <v>0.1142674985703305</v>
      </c>
      <c r="E29" s="815">
        <f t="shared" si="13"/>
        <v>0.11528746998743342</v>
      </c>
      <c r="F29" s="815">
        <f t="shared" si="13"/>
        <v>0.11365243480859991</v>
      </c>
      <c r="G29" s="815">
        <f t="shared" si="13"/>
        <v>0.10834723758483011</v>
      </c>
      <c r="H29" s="815">
        <f t="shared" si="13"/>
        <v>0.10067320594723288</v>
      </c>
      <c r="I29" s="815">
        <f t="shared" si="13"/>
        <v>0.10083938834070927</v>
      </c>
      <c r="J29" s="815">
        <f t="shared" si="13"/>
        <v>0.10277820763144913</v>
      </c>
      <c r="K29" s="815">
        <f t="shared" si="13"/>
        <v>0.1013997946357362</v>
      </c>
      <c r="L29" s="815">
        <f t="shared" si="13"/>
        <v>0.1020498626936546</v>
      </c>
      <c r="M29" s="815">
        <f t="shared" si="13"/>
        <v>9.8774701702521464E-2</v>
      </c>
      <c r="N29" s="815">
        <f t="shared" si="13"/>
        <v>0.10775863529239207</v>
      </c>
      <c r="O29" s="815">
        <f t="shared" si="13"/>
        <v>0.11234622458180797</v>
      </c>
      <c r="P29" s="815">
        <f t="shared" si="13"/>
        <v>0.10641028035606817</v>
      </c>
      <c r="Q29" s="815">
        <f t="shared" si="13"/>
        <v>0.10414458976770909</v>
      </c>
      <c r="R29" s="815">
        <f t="shared" si="13"/>
        <v>0.10264564491023485</v>
      </c>
      <c r="S29" s="815">
        <f t="shared" si="13"/>
        <v>0.10276970181508983</v>
      </c>
      <c r="T29" s="815">
        <f t="shared" si="13"/>
        <v>0.10715864614872125</v>
      </c>
      <c r="U29" s="815">
        <f t="shared" si="13"/>
        <v>0.10941744660094904</v>
      </c>
      <c r="V29" s="815">
        <f t="shared" si="13"/>
        <v>0.10114411988989784</v>
      </c>
      <c r="W29" s="815">
        <f t="shared" si="13"/>
        <v>9.6699286758269137E-2</v>
      </c>
      <c r="X29" s="815">
        <f t="shared" si="11"/>
        <v>9.4901496530882784E-2</v>
      </c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</row>
    <row r="30" spans="1:39" x14ac:dyDescent="0.2">
      <c r="A30" s="797"/>
      <c r="B30" s="847"/>
      <c r="C30" s="848"/>
      <c r="D30" s="848"/>
      <c r="E30" s="848"/>
      <c r="F30" s="848"/>
      <c r="G30" s="848"/>
      <c r="H30" s="848"/>
      <c r="I30" s="848"/>
      <c r="J30" s="848"/>
      <c r="K30" s="848"/>
      <c r="L30" s="848"/>
      <c r="M30" s="848"/>
      <c r="N30" s="848"/>
      <c r="O30" s="848"/>
      <c r="P30" s="848"/>
      <c r="Q30" s="848"/>
      <c r="R30" s="848"/>
      <c r="S30" s="848"/>
      <c r="T30" s="848"/>
      <c r="U30" s="848"/>
      <c r="V30" s="848"/>
      <c r="W30" s="848"/>
      <c r="X30" s="848"/>
    </row>
    <row r="31" spans="1:39" ht="20.100000000000001" customHeight="1" x14ac:dyDescent="0.2">
      <c r="A31" s="838"/>
      <c r="B31" s="849" t="s">
        <v>1020</v>
      </c>
      <c r="C31" s="840">
        <f t="shared" ref="C31:W31" si="14">C15/C$15</f>
        <v>1</v>
      </c>
      <c r="D31" s="840">
        <f t="shared" si="14"/>
        <v>1</v>
      </c>
      <c r="E31" s="840">
        <f t="shared" si="14"/>
        <v>1</v>
      </c>
      <c r="F31" s="840">
        <f t="shared" si="14"/>
        <v>1</v>
      </c>
      <c r="G31" s="840">
        <f t="shared" si="14"/>
        <v>1</v>
      </c>
      <c r="H31" s="840">
        <f t="shared" si="14"/>
        <v>1</v>
      </c>
      <c r="I31" s="840">
        <f t="shared" si="14"/>
        <v>1</v>
      </c>
      <c r="J31" s="840">
        <f t="shared" si="14"/>
        <v>1</v>
      </c>
      <c r="K31" s="840">
        <f t="shared" si="14"/>
        <v>1</v>
      </c>
      <c r="L31" s="840">
        <f t="shared" si="14"/>
        <v>1</v>
      </c>
      <c r="M31" s="840">
        <f t="shared" si="14"/>
        <v>1</v>
      </c>
      <c r="N31" s="840">
        <f t="shared" si="14"/>
        <v>1</v>
      </c>
      <c r="O31" s="840">
        <f t="shared" si="14"/>
        <v>1</v>
      </c>
      <c r="P31" s="840">
        <f t="shared" si="14"/>
        <v>1</v>
      </c>
      <c r="Q31" s="840">
        <f t="shared" si="14"/>
        <v>1</v>
      </c>
      <c r="R31" s="840">
        <f t="shared" si="14"/>
        <v>1</v>
      </c>
      <c r="S31" s="840">
        <f t="shared" si="14"/>
        <v>1</v>
      </c>
      <c r="T31" s="840">
        <f t="shared" si="14"/>
        <v>1</v>
      </c>
      <c r="U31" s="840">
        <f t="shared" si="14"/>
        <v>1</v>
      </c>
      <c r="V31" s="840">
        <f t="shared" si="14"/>
        <v>1</v>
      </c>
      <c r="W31" s="840">
        <f t="shared" si="14"/>
        <v>1</v>
      </c>
      <c r="X31" s="840">
        <f t="shared" ref="X31" si="15">X15/X$15</f>
        <v>1</v>
      </c>
    </row>
    <row r="33" spans="1:39" s="787" customFormat="1" ht="25.15" customHeight="1" x14ac:dyDescent="0.2">
      <c r="A33" s="786" t="str">
        <f>Index!B25</f>
        <v>Table 3p    RMI current price GDP(P) by institutional sector and income components, FY2004-FY2018</v>
      </c>
      <c r="L33" s="788"/>
    </row>
    <row r="34" spans="1:39" s="787" customFormat="1" ht="20.100000000000001" customHeight="1" x14ac:dyDescent="0.2">
      <c r="A34" s="812"/>
      <c r="B34" s="790" t="s">
        <v>344</v>
      </c>
      <c r="C34" s="791" t="str">
        <f t="shared" ref="C34:W34" si="16">C2</f>
        <v>FY1997</v>
      </c>
      <c r="D34" s="791" t="str">
        <f t="shared" si="16"/>
        <v>FY1998</v>
      </c>
      <c r="E34" s="791" t="str">
        <f t="shared" si="16"/>
        <v>FY1999</v>
      </c>
      <c r="F34" s="791" t="str">
        <f t="shared" si="16"/>
        <v>FY2000</v>
      </c>
      <c r="G34" s="791" t="str">
        <f t="shared" si="16"/>
        <v>FY2001</v>
      </c>
      <c r="H34" s="791" t="str">
        <f t="shared" si="16"/>
        <v>FY2002</v>
      </c>
      <c r="I34" s="791" t="str">
        <f t="shared" si="16"/>
        <v>FY2003</v>
      </c>
      <c r="J34" s="791" t="str">
        <f t="shared" si="16"/>
        <v>FY2004</v>
      </c>
      <c r="K34" s="791" t="str">
        <f t="shared" si="16"/>
        <v>FY2005</v>
      </c>
      <c r="L34" s="791" t="str">
        <f t="shared" si="16"/>
        <v>FY2006</v>
      </c>
      <c r="M34" s="791" t="str">
        <f t="shared" si="16"/>
        <v>FY2007</v>
      </c>
      <c r="N34" s="791" t="str">
        <f t="shared" si="16"/>
        <v>FY2008</v>
      </c>
      <c r="O34" s="791" t="str">
        <f t="shared" si="16"/>
        <v>FY2009</v>
      </c>
      <c r="P34" s="791" t="str">
        <f t="shared" si="16"/>
        <v>FY2010</v>
      </c>
      <c r="Q34" s="791" t="str">
        <f t="shared" si="16"/>
        <v>FY2011</v>
      </c>
      <c r="R34" s="791" t="str">
        <f t="shared" si="16"/>
        <v>FY2012</v>
      </c>
      <c r="S34" s="791" t="str">
        <f t="shared" si="16"/>
        <v>FY2013</v>
      </c>
      <c r="T34" s="791" t="str">
        <f t="shared" si="16"/>
        <v>FY2014</v>
      </c>
      <c r="U34" s="791" t="str">
        <f t="shared" si="16"/>
        <v>FY2015</v>
      </c>
      <c r="V34" s="791" t="str">
        <f t="shared" si="16"/>
        <v>FY2016</v>
      </c>
      <c r="W34" s="791" t="str">
        <f t="shared" si="16"/>
        <v>FY2017</v>
      </c>
      <c r="X34" s="791" t="str">
        <f>X2</f>
        <v>FY2018</v>
      </c>
      <c r="Y34" s="791"/>
      <c r="Z34" s="791"/>
      <c r="AA34" s="791"/>
      <c r="AB34" s="791"/>
      <c r="AC34" s="791"/>
      <c r="AD34" s="791"/>
      <c r="AE34" s="791"/>
      <c r="AF34" s="791"/>
      <c r="AG34" s="791"/>
      <c r="AH34" s="791"/>
      <c r="AI34" s="791"/>
      <c r="AJ34" s="791"/>
      <c r="AK34" s="791"/>
      <c r="AL34" s="791"/>
      <c r="AM34" s="791"/>
    </row>
    <row r="35" spans="1:39" ht="20.100000000000001" customHeight="1" x14ac:dyDescent="0.2">
      <c r="A35" s="795">
        <v>1.1000000000000001</v>
      </c>
      <c r="B35" s="850" t="s">
        <v>89</v>
      </c>
      <c r="C35" s="836">
        <v>26.626740715932101</v>
      </c>
      <c r="D35" s="836">
        <v>27.586548449471593</v>
      </c>
      <c r="E35" s="836">
        <v>28.152495069662109</v>
      </c>
      <c r="F35" s="836">
        <v>29.424750416859752</v>
      </c>
      <c r="G35" s="836">
        <v>32.239766197395511</v>
      </c>
      <c r="H35" s="836">
        <v>34.272881324868649</v>
      </c>
      <c r="I35" s="836">
        <v>33.397953405044973</v>
      </c>
      <c r="J35" s="836">
        <v>34.283006932586432</v>
      </c>
      <c r="K35" s="836">
        <v>34.299275161698461</v>
      </c>
      <c r="L35" s="836">
        <v>38.69770889962092</v>
      </c>
      <c r="M35" s="836">
        <v>40.140577236190438</v>
      </c>
      <c r="N35" s="836">
        <v>40.640374168753624</v>
      </c>
      <c r="O35" s="836">
        <v>41.025243047624826</v>
      </c>
      <c r="P35" s="836">
        <v>46.693004216998816</v>
      </c>
      <c r="Q35" s="836">
        <v>53.506973970681429</v>
      </c>
      <c r="R35" s="836">
        <v>60.62369792163372</v>
      </c>
      <c r="S35" s="836">
        <v>62.449522387236357</v>
      </c>
      <c r="T35" s="836">
        <v>56.331554558128119</v>
      </c>
      <c r="U35" s="836">
        <v>52.384872799739242</v>
      </c>
      <c r="V35" s="836">
        <v>57.123996492475271</v>
      </c>
      <c r="W35" s="836">
        <v>66.664737891405821</v>
      </c>
      <c r="X35" s="836">
        <v>69.410418400540948</v>
      </c>
    </row>
    <row r="36" spans="1:39" x14ac:dyDescent="0.2">
      <c r="A36" s="795"/>
      <c r="B36" s="845" t="s">
        <v>95</v>
      </c>
      <c r="C36" s="836">
        <v>15.244931368157268</v>
      </c>
      <c r="D36" s="836">
        <v>15.525904437527061</v>
      </c>
      <c r="E36" s="836">
        <v>15.997401823289692</v>
      </c>
      <c r="F36" s="836">
        <v>17.009344510588562</v>
      </c>
      <c r="G36" s="836">
        <v>18.762474560528062</v>
      </c>
      <c r="H36" s="836">
        <v>19.478243700228631</v>
      </c>
      <c r="I36" s="836">
        <v>18.268282070755959</v>
      </c>
      <c r="J36" s="836">
        <v>18.363355681300163</v>
      </c>
      <c r="K36" s="836">
        <v>17.671604420989752</v>
      </c>
      <c r="L36" s="836">
        <v>18.93646713392809</v>
      </c>
      <c r="M36" s="836">
        <v>20.691841002553701</v>
      </c>
      <c r="N36" s="836">
        <v>21.906166823580861</v>
      </c>
      <c r="O36" s="836">
        <v>22.94835738837719</v>
      </c>
      <c r="P36" s="836">
        <v>24.380082599818707</v>
      </c>
      <c r="Q36" s="836">
        <v>25.29375047981739</v>
      </c>
      <c r="R36" s="836">
        <v>24.867493003606796</v>
      </c>
      <c r="S36" s="836">
        <v>25.697841256856918</v>
      </c>
      <c r="T36" s="836">
        <v>26.484695337712765</v>
      </c>
      <c r="U36" s="836">
        <v>25.450958590954542</v>
      </c>
      <c r="V36" s="836">
        <v>26.505340330302715</v>
      </c>
      <c r="W36" s="836">
        <v>28.521850734949112</v>
      </c>
      <c r="X36" s="836">
        <v>31.017604947090149</v>
      </c>
    </row>
    <row r="37" spans="1:39" x14ac:dyDescent="0.2">
      <c r="A37" s="795"/>
      <c r="B37" s="845" t="s">
        <v>96</v>
      </c>
      <c r="C37" s="836">
        <v>11.381809347774833</v>
      </c>
      <c r="D37" s="836">
        <v>12.060644011944532</v>
      </c>
      <c r="E37" s="836">
        <v>12.155093246372417</v>
      </c>
      <c r="F37" s="836">
        <v>12.415405906271189</v>
      </c>
      <c r="G37" s="836">
        <v>13.477291636867449</v>
      </c>
      <c r="H37" s="836">
        <v>14.794637624640018</v>
      </c>
      <c r="I37" s="836">
        <v>15.129671334289014</v>
      </c>
      <c r="J37" s="836">
        <v>15.919651251286268</v>
      </c>
      <c r="K37" s="836">
        <v>16.627670740708709</v>
      </c>
      <c r="L37" s="836">
        <v>19.76124176569283</v>
      </c>
      <c r="M37" s="836">
        <v>19.448736233636737</v>
      </c>
      <c r="N37" s="836">
        <v>18.734207345172763</v>
      </c>
      <c r="O37" s="836">
        <v>18.076885659247637</v>
      </c>
      <c r="P37" s="836">
        <v>22.312921617180109</v>
      </c>
      <c r="Q37" s="836">
        <v>28.213223490864038</v>
      </c>
      <c r="R37" s="836">
        <v>35.756204918026924</v>
      </c>
      <c r="S37" s="836">
        <v>36.751681130379438</v>
      </c>
      <c r="T37" s="836">
        <v>29.846859220415354</v>
      </c>
      <c r="U37" s="836">
        <v>26.933914208784699</v>
      </c>
      <c r="V37" s="836">
        <v>30.618656162172556</v>
      </c>
      <c r="W37" s="836">
        <v>38.142887156456709</v>
      </c>
      <c r="X37" s="836">
        <v>38.392813453450799</v>
      </c>
    </row>
    <row r="38" spans="1:39" ht="20.100000000000001" customHeight="1" x14ac:dyDescent="0.2">
      <c r="A38" s="795">
        <v>1.2</v>
      </c>
      <c r="B38" s="850" t="s">
        <v>32</v>
      </c>
      <c r="C38" s="836">
        <v>11.05108368396759</v>
      </c>
      <c r="D38" s="836">
        <v>14.532350171357393</v>
      </c>
      <c r="E38" s="836">
        <v>13.582654573023319</v>
      </c>
      <c r="F38" s="836">
        <v>16.383158951997757</v>
      </c>
      <c r="G38" s="836">
        <v>13.337481691967696</v>
      </c>
      <c r="H38" s="836">
        <v>19.475196219980717</v>
      </c>
      <c r="I38" s="836">
        <v>16.111676529049873</v>
      </c>
      <c r="J38" s="836">
        <v>13.969341170974076</v>
      </c>
      <c r="K38" s="836">
        <v>12.826798483729362</v>
      </c>
      <c r="L38" s="836">
        <v>12.367501780390739</v>
      </c>
      <c r="M38" s="836">
        <v>19.116147296503186</v>
      </c>
      <c r="N38" s="836">
        <v>17.409400314092636</v>
      </c>
      <c r="O38" s="836">
        <v>17.642324695363641</v>
      </c>
      <c r="P38" s="836">
        <v>18.466294812038541</v>
      </c>
      <c r="Q38" s="836">
        <v>21.830934703350067</v>
      </c>
      <c r="R38" s="836">
        <v>21.515720928087831</v>
      </c>
      <c r="S38" s="836">
        <v>19.314614921808243</v>
      </c>
      <c r="T38" s="836">
        <v>21.532767910510302</v>
      </c>
      <c r="U38" s="836">
        <v>25.484856158494949</v>
      </c>
      <c r="V38" s="836">
        <v>33.078226394951344</v>
      </c>
      <c r="W38" s="836">
        <v>30.299947753548622</v>
      </c>
      <c r="X38" s="836">
        <v>27.835803925991058</v>
      </c>
    </row>
    <row r="39" spans="1:39" x14ac:dyDescent="0.2">
      <c r="A39" s="795"/>
      <c r="B39" s="845" t="s">
        <v>95</v>
      </c>
      <c r="C39" s="836">
        <v>8.1514837294816971</v>
      </c>
      <c r="D39" s="836">
        <v>8.0602500736713409</v>
      </c>
      <c r="E39" s="836">
        <v>7.3895545825362206</v>
      </c>
      <c r="F39" s="836">
        <v>7.6353590562939644</v>
      </c>
      <c r="G39" s="836">
        <v>7.8079617768526077</v>
      </c>
      <c r="H39" s="836">
        <v>7.9034964591264725</v>
      </c>
      <c r="I39" s="836">
        <v>9.0562765747308731</v>
      </c>
      <c r="J39" s="836">
        <v>9.0385292619466782</v>
      </c>
      <c r="K39" s="836">
        <v>8.9049989581108093</v>
      </c>
      <c r="L39" s="836">
        <v>9.1546969711780548</v>
      </c>
      <c r="M39" s="836">
        <v>9.9585782587528229</v>
      </c>
      <c r="N39" s="836">
        <v>10.700986325740814</v>
      </c>
      <c r="O39" s="836">
        <v>11.296104863286018</v>
      </c>
      <c r="P39" s="836">
        <v>11.568961933255196</v>
      </c>
      <c r="Q39" s="836">
        <v>11.739878281950951</v>
      </c>
      <c r="R39" s="836">
        <v>11.917506337165833</v>
      </c>
      <c r="S39" s="836">
        <v>11.706240996718407</v>
      </c>
      <c r="T39" s="836">
        <v>12.200394868850708</v>
      </c>
      <c r="U39" s="836">
        <v>12.303872972726822</v>
      </c>
      <c r="V39" s="836">
        <v>13.225059404969215</v>
      </c>
      <c r="W39" s="836">
        <v>13.729485854506493</v>
      </c>
      <c r="X39" s="836">
        <v>14.457569733262062</v>
      </c>
    </row>
    <row r="40" spans="1:39" x14ac:dyDescent="0.2">
      <c r="A40" s="795"/>
      <c r="B40" s="845" t="s">
        <v>96</v>
      </c>
      <c r="C40" s="836">
        <v>2.8995999544858932</v>
      </c>
      <c r="D40" s="836">
        <v>6.4721000976860523</v>
      </c>
      <c r="E40" s="836">
        <v>6.1930999904870987</v>
      </c>
      <c r="F40" s="836">
        <v>8.7477998957037926</v>
      </c>
      <c r="G40" s="836">
        <v>5.5295199151150882</v>
      </c>
      <c r="H40" s="836">
        <v>11.571699760854244</v>
      </c>
      <c r="I40" s="836">
        <v>7.0553999543190002</v>
      </c>
      <c r="J40" s="836">
        <v>4.9308119090273976</v>
      </c>
      <c r="K40" s="836">
        <v>3.9217995256185532</v>
      </c>
      <c r="L40" s="836">
        <v>3.2128048092126846</v>
      </c>
      <c r="M40" s="836">
        <v>9.1575690377503633</v>
      </c>
      <c r="N40" s="836">
        <v>6.7084139883518219</v>
      </c>
      <c r="O40" s="836">
        <v>6.3462198320776224</v>
      </c>
      <c r="P40" s="836">
        <v>6.8973328787833452</v>
      </c>
      <c r="Q40" s="836">
        <v>10.091056421399117</v>
      </c>
      <c r="R40" s="836">
        <v>9.598214590921998</v>
      </c>
      <c r="S40" s="836">
        <v>7.6083739250898361</v>
      </c>
      <c r="T40" s="836">
        <v>9.3323730416595936</v>
      </c>
      <c r="U40" s="836">
        <v>13.180983185768127</v>
      </c>
      <c r="V40" s="836">
        <v>19.853166989982128</v>
      </c>
      <c r="W40" s="836">
        <v>16.57046189904213</v>
      </c>
      <c r="X40" s="836">
        <v>13.378234192728996</v>
      </c>
    </row>
    <row r="41" spans="1:39" ht="20.100000000000001" customHeight="1" x14ac:dyDescent="0.2">
      <c r="A41" s="795" t="s">
        <v>90</v>
      </c>
      <c r="B41" s="850" t="s">
        <v>52</v>
      </c>
      <c r="C41" s="836">
        <v>4.8444454451091588</v>
      </c>
      <c r="D41" s="836">
        <v>5.2728748046793044</v>
      </c>
      <c r="E41" s="836">
        <v>5.8259888403117657</v>
      </c>
      <c r="F41" s="836">
        <v>6.6936400476843119</v>
      </c>
      <c r="G41" s="836">
        <v>6.9189382549375296</v>
      </c>
      <c r="H41" s="836">
        <v>7.3227715902030468</v>
      </c>
      <c r="I41" s="836">
        <v>7.2088255677372217</v>
      </c>
      <c r="J41" s="836">
        <v>8.0701942229643464</v>
      </c>
      <c r="K41" s="836">
        <v>8.1855023419484496</v>
      </c>
      <c r="L41" s="836">
        <v>9.6525663351640105</v>
      </c>
      <c r="M41" s="836">
        <v>10.19346421957016</v>
      </c>
      <c r="N41" s="836">
        <v>9.587035870179534</v>
      </c>
      <c r="O41" s="836">
        <v>8.637164980173111</v>
      </c>
      <c r="P41" s="836">
        <v>8.437950411811471</v>
      </c>
      <c r="Q41" s="836">
        <v>8.2127755954861641</v>
      </c>
      <c r="R41" s="836">
        <v>8.0515509434044361</v>
      </c>
      <c r="S41" s="836">
        <v>9.3719700817018747</v>
      </c>
      <c r="T41" s="836">
        <v>10.121768780052662</v>
      </c>
      <c r="U41" s="836">
        <v>10.415074575692415</v>
      </c>
      <c r="V41" s="836">
        <v>11.285476380959153</v>
      </c>
      <c r="W41" s="836">
        <v>13.790939923375845</v>
      </c>
      <c r="X41" s="836">
        <v>15.943525452166796</v>
      </c>
    </row>
    <row r="42" spans="1:39" x14ac:dyDescent="0.2">
      <c r="A42" s="795"/>
      <c r="B42" s="845" t="s">
        <v>95</v>
      </c>
      <c r="C42" s="836">
        <v>1.7667503207921982</v>
      </c>
      <c r="D42" s="836">
        <v>1.875698160380125</v>
      </c>
      <c r="E42" s="836">
        <v>2.0483951643109322</v>
      </c>
      <c r="F42" s="836">
        <v>2.1316327750682831</v>
      </c>
      <c r="G42" s="836">
        <v>2.4739269241690636</v>
      </c>
      <c r="H42" s="836">
        <v>2.6851891651749611</v>
      </c>
      <c r="I42" s="836">
        <v>2.5802297852933407</v>
      </c>
      <c r="J42" s="836">
        <v>2.8240470625460148</v>
      </c>
      <c r="K42" s="836">
        <v>3.2391926050186157</v>
      </c>
      <c r="L42" s="836">
        <v>3.5748662129044533</v>
      </c>
      <c r="M42" s="836">
        <v>3.7841554209589958</v>
      </c>
      <c r="N42" s="836">
        <v>3.8449840843677521</v>
      </c>
      <c r="O42" s="836">
        <v>3.9928918927907944</v>
      </c>
      <c r="P42" s="836">
        <v>4.1928669810295105</v>
      </c>
      <c r="Q42" s="836">
        <v>4.2943528816103935</v>
      </c>
      <c r="R42" s="836">
        <v>4.4136433377861977</v>
      </c>
      <c r="S42" s="836">
        <v>4.7840246185660362</v>
      </c>
      <c r="T42" s="836">
        <v>4.8542541712522507</v>
      </c>
      <c r="U42" s="836">
        <v>5.0443902462720871</v>
      </c>
      <c r="V42" s="836">
        <v>5.5209608823060989</v>
      </c>
      <c r="W42" s="836">
        <v>6.0025839656591415</v>
      </c>
      <c r="X42" s="836">
        <v>6.5615555346012115</v>
      </c>
    </row>
    <row r="43" spans="1:39" x14ac:dyDescent="0.2">
      <c r="A43" s="795"/>
      <c r="B43" s="845" t="s">
        <v>96</v>
      </c>
      <c r="C43" s="836">
        <v>3.0776951243169606</v>
      </c>
      <c r="D43" s="836">
        <v>3.3971766442991793</v>
      </c>
      <c r="E43" s="836">
        <v>3.7775936760008335</v>
      </c>
      <c r="F43" s="836">
        <v>4.5620072726160288</v>
      </c>
      <c r="G43" s="836">
        <v>4.445011330768466</v>
      </c>
      <c r="H43" s="836">
        <v>4.6375824250280857</v>
      </c>
      <c r="I43" s="836">
        <v>4.628595782443881</v>
      </c>
      <c r="J43" s="836">
        <v>5.2461471604183316</v>
      </c>
      <c r="K43" s="836">
        <v>4.9463097369298339</v>
      </c>
      <c r="L43" s="836">
        <v>6.0777001222595572</v>
      </c>
      <c r="M43" s="836">
        <v>6.4093087986111641</v>
      </c>
      <c r="N43" s="836">
        <v>5.7420517858117819</v>
      </c>
      <c r="O43" s="836">
        <v>4.6442730873823166</v>
      </c>
      <c r="P43" s="836">
        <v>4.2450834307819605</v>
      </c>
      <c r="Q43" s="836">
        <v>3.9184227138757706</v>
      </c>
      <c r="R43" s="836">
        <v>3.6379076056182384</v>
      </c>
      <c r="S43" s="836">
        <v>4.5879454631358385</v>
      </c>
      <c r="T43" s="836">
        <v>5.2675146088004112</v>
      </c>
      <c r="U43" s="836">
        <v>5.3706843294203281</v>
      </c>
      <c r="V43" s="836">
        <v>5.7645154986530542</v>
      </c>
      <c r="W43" s="836">
        <v>7.7883559577167034</v>
      </c>
      <c r="X43" s="836">
        <v>9.3819699175655842</v>
      </c>
    </row>
    <row r="44" spans="1:39" ht="20.100000000000001" customHeight="1" x14ac:dyDescent="0.2">
      <c r="A44" s="795" t="s">
        <v>91</v>
      </c>
      <c r="B44" s="850" t="s">
        <v>98</v>
      </c>
      <c r="C44" s="836">
        <v>36.932701588142663</v>
      </c>
      <c r="D44" s="836">
        <v>36.672507905401289</v>
      </c>
      <c r="E44" s="836">
        <v>36.84658715641126</v>
      </c>
      <c r="F44" s="836">
        <v>38.70371725037694</v>
      </c>
      <c r="G44" s="836">
        <v>41.107327908277512</v>
      </c>
      <c r="H44" s="836">
        <v>44.937963530421257</v>
      </c>
      <c r="I44" s="836">
        <v>48.332166954874992</v>
      </c>
      <c r="J44" s="836">
        <v>52.322148516774178</v>
      </c>
      <c r="K44" s="836">
        <v>56.210891859605908</v>
      </c>
      <c r="L44" s="836">
        <v>56.134672407060862</v>
      </c>
      <c r="M44" s="836">
        <v>56.415003199130297</v>
      </c>
      <c r="N44" s="836">
        <v>57.065592341125011</v>
      </c>
      <c r="O44" s="836">
        <v>57.51957160839811</v>
      </c>
      <c r="P44" s="836">
        <v>58.205332219600677</v>
      </c>
      <c r="Q44" s="836">
        <v>59.044054090976715</v>
      </c>
      <c r="R44" s="836">
        <v>61.359970338642597</v>
      </c>
      <c r="S44" s="836">
        <v>63.035381939262152</v>
      </c>
      <c r="T44" s="836">
        <v>63.802653312683105</v>
      </c>
      <c r="U44" s="836">
        <v>65.479586392641068</v>
      </c>
      <c r="V44" s="836">
        <v>67.628808379173279</v>
      </c>
      <c r="W44" s="836">
        <v>72.064948834478855</v>
      </c>
      <c r="X44" s="836">
        <v>75.369639240205288</v>
      </c>
    </row>
    <row r="45" spans="1:39" x14ac:dyDescent="0.2">
      <c r="A45" s="795" t="s">
        <v>99</v>
      </c>
      <c r="B45" s="845" t="s">
        <v>724</v>
      </c>
      <c r="C45" s="836">
        <v>23.121327519416809</v>
      </c>
      <c r="D45" s="836">
        <v>21.752473413944244</v>
      </c>
      <c r="E45" s="836">
        <v>20.145198464393616</v>
      </c>
      <c r="F45" s="836">
        <v>20.39898282289505</v>
      </c>
      <c r="G45" s="836">
        <v>21.797750055789948</v>
      </c>
      <c r="H45" s="836">
        <v>24.675977170467377</v>
      </c>
      <c r="I45" s="836">
        <v>28.157874643802643</v>
      </c>
      <c r="J45" s="836">
        <v>31.873953700065613</v>
      </c>
      <c r="K45" s="836">
        <v>34.873770773410797</v>
      </c>
      <c r="L45" s="836">
        <v>36.26030421257019</v>
      </c>
      <c r="M45" s="836">
        <v>35.868813395500183</v>
      </c>
      <c r="N45" s="836">
        <v>36.651210010051727</v>
      </c>
      <c r="O45" s="836">
        <v>36.984347178135067</v>
      </c>
      <c r="P45" s="836">
        <v>37.620995044708252</v>
      </c>
      <c r="Q45" s="836">
        <v>37.716634154319763</v>
      </c>
      <c r="R45" s="836">
        <v>38.583613991737366</v>
      </c>
      <c r="S45" s="836">
        <v>40.465876787900925</v>
      </c>
      <c r="T45" s="836">
        <v>40.2579345703125</v>
      </c>
      <c r="U45" s="836">
        <v>41.374914884567261</v>
      </c>
      <c r="V45" s="836">
        <v>42.376518368721008</v>
      </c>
      <c r="W45" s="836">
        <v>45.869960308074951</v>
      </c>
      <c r="X45" s="836">
        <v>48.173285126686096</v>
      </c>
    </row>
    <row r="46" spans="1:39" x14ac:dyDescent="0.2">
      <c r="A46" s="795" t="s">
        <v>100</v>
      </c>
      <c r="B46" s="845" t="s">
        <v>34</v>
      </c>
      <c r="C46" s="836">
        <v>4.0036019985564053</v>
      </c>
      <c r="D46" s="836">
        <v>4.8807776207104325</v>
      </c>
      <c r="E46" s="836">
        <v>6.1010212949477136</v>
      </c>
      <c r="F46" s="836">
        <v>6.947586614638567</v>
      </c>
      <c r="G46" s="836">
        <v>7.5813556909561157</v>
      </c>
      <c r="H46" s="836">
        <v>8.4350176006555557</v>
      </c>
      <c r="I46" s="836">
        <v>8.6719221323728561</v>
      </c>
      <c r="J46" s="836">
        <v>8.5936455875635147</v>
      </c>
      <c r="K46" s="836">
        <v>8.7369289565831423</v>
      </c>
      <c r="L46" s="836">
        <v>7.0584329105913639</v>
      </c>
      <c r="M46" s="836">
        <v>7.3993708081543446</v>
      </c>
      <c r="N46" s="836">
        <v>7.584176205098629</v>
      </c>
      <c r="O46" s="836">
        <v>8.1682673320174217</v>
      </c>
      <c r="P46" s="836">
        <v>8.8327193260192871</v>
      </c>
      <c r="Q46" s="836">
        <v>9.228407084941864</v>
      </c>
      <c r="R46" s="836">
        <v>9.4021234884858131</v>
      </c>
      <c r="S46" s="836">
        <v>9.0192201696336269</v>
      </c>
      <c r="T46" s="836">
        <v>9.5087407231330872</v>
      </c>
      <c r="U46" s="836">
        <v>10.163288921117783</v>
      </c>
      <c r="V46" s="836">
        <v>10.035534262657166</v>
      </c>
      <c r="W46" s="836">
        <v>10.304166592657566</v>
      </c>
      <c r="X46" s="836">
        <v>11.24239357560873</v>
      </c>
    </row>
    <row r="47" spans="1:39" x14ac:dyDescent="0.2">
      <c r="A47" s="795" t="s">
        <v>101</v>
      </c>
      <c r="B47" s="845" t="s">
        <v>35</v>
      </c>
      <c r="C47" s="836">
        <v>7.0489885807037354</v>
      </c>
      <c r="D47" s="836">
        <v>7.2646856307983398</v>
      </c>
      <c r="E47" s="836">
        <v>7.7047896385192871</v>
      </c>
      <c r="F47" s="836">
        <v>8.3603838682174683</v>
      </c>
      <c r="G47" s="836">
        <v>8.4221729040145874</v>
      </c>
      <c r="H47" s="836">
        <v>8.3419301509857178</v>
      </c>
      <c r="I47" s="836">
        <v>7.9796183109283447</v>
      </c>
      <c r="J47" s="836">
        <v>8.4610270261764526</v>
      </c>
      <c r="K47" s="836">
        <v>8.85817551612854</v>
      </c>
      <c r="L47" s="836">
        <v>9.1057037115097046</v>
      </c>
      <c r="M47" s="836">
        <v>9.1375851631164551</v>
      </c>
      <c r="N47" s="836">
        <v>9.001021146774292</v>
      </c>
      <c r="O47" s="836">
        <v>8.3513699173927307</v>
      </c>
      <c r="P47" s="836">
        <v>7.4950973987579346</v>
      </c>
      <c r="Q47" s="836">
        <v>7.6542329788208008</v>
      </c>
      <c r="R47" s="836">
        <v>8.2685387134552002</v>
      </c>
      <c r="S47" s="836">
        <v>8.366247296333313</v>
      </c>
      <c r="T47" s="836">
        <v>8.2288883924484253</v>
      </c>
      <c r="U47" s="836">
        <v>8.1327589154243469</v>
      </c>
      <c r="V47" s="836">
        <v>8.6503270864486694</v>
      </c>
      <c r="W47" s="836">
        <v>9.4276840686798096</v>
      </c>
      <c r="X47" s="836">
        <v>9.3219317197799683</v>
      </c>
    </row>
    <row r="48" spans="1:39" x14ac:dyDescent="0.2">
      <c r="A48" s="795" t="s">
        <v>1017</v>
      </c>
      <c r="B48" s="845" t="s">
        <v>952</v>
      </c>
      <c r="C48" s="836">
        <v>0.51098144054412842</v>
      </c>
      <c r="D48" s="836">
        <v>0.48781204223632813</v>
      </c>
      <c r="E48" s="836">
        <v>0.52106064558029175</v>
      </c>
      <c r="F48" s="836">
        <v>0.55756580829620361</v>
      </c>
      <c r="G48" s="836">
        <v>0.62925606966018677</v>
      </c>
      <c r="H48" s="836">
        <v>0.60208284854888916</v>
      </c>
      <c r="I48" s="836">
        <v>0.48330438137054443</v>
      </c>
      <c r="J48" s="836">
        <v>0.41643643379211426</v>
      </c>
      <c r="K48" s="836">
        <v>0.46296873688697815</v>
      </c>
      <c r="L48" s="836">
        <v>0.49469691514968872</v>
      </c>
      <c r="M48" s="836">
        <v>0.52897626161575317</v>
      </c>
      <c r="N48" s="836">
        <v>0.57649582624435425</v>
      </c>
      <c r="O48" s="836">
        <v>0.56932973861694336</v>
      </c>
      <c r="P48" s="836">
        <v>0.5654376745223999</v>
      </c>
      <c r="Q48" s="836">
        <v>0.54923063516616821</v>
      </c>
      <c r="R48" s="836">
        <v>0.49629327654838562</v>
      </c>
      <c r="S48" s="836">
        <v>0.51190400123596191</v>
      </c>
      <c r="T48" s="836">
        <v>0.52350491285324097</v>
      </c>
      <c r="U48" s="836">
        <v>0.56740391254425049</v>
      </c>
      <c r="V48" s="836">
        <v>0.59074455499649048</v>
      </c>
      <c r="W48" s="836">
        <v>0.56775444746017456</v>
      </c>
      <c r="X48" s="836">
        <v>0.61954200267791748</v>
      </c>
    </row>
    <row r="49" spans="1:24" ht="20.100000000000001" customHeight="1" x14ac:dyDescent="0.2">
      <c r="A49" s="795" t="s">
        <v>93</v>
      </c>
      <c r="B49" s="851" t="s">
        <v>102</v>
      </c>
      <c r="C49" s="836">
        <v>2.2478020489215851</v>
      </c>
      <c r="D49" s="836">
        <v>2.2867591977119446</v>
      </c>
      <c r="E49" s="836">
        <v>2.3745171129703522</v>
      </c>
      <c r="F49" s="836">
        <v>2.4391981363296509</v>
      </c>
      <c r="G49" s="836">
        <v>2.6767931878566742</v>
      </c>
      <c r="H49" s="836">
        <v>2.8829557597637177</v>
      </c>
      <c r="I49" s="836">
        <v>3.0394474864006042</v>
      </c>
      <c r="J49" s="836">
        <v>2.9770857691764832</v>
      </c>
      <c r="K49" s="836">
        <v>3.2790478765964508</v>
      </c>
      <c r="L49" s="836">
        <v>3.2155346572399139</v>
      </c>
      <c r="M49" s="836">
        <v>3.4802575707435608</v>
      </c>
      <c r="N49" s="836">
        <v>3.2526891529560089</v>
      </c>
      <c r="O49" s="836">
        <v>3.4462574422359467</v>
      </c>
      <c r="P49" s="836">
        <v>3.691082775592804</v>
      </c>
      <c r="Q49" s="836">
        <v>3.8955492377281189</v>
      </c>
      <c r="R49" s="836">
        <v>4.6094008684158325</v>
      </c>
      <c r="S49" s="836">
        <v>4.6721336841583252</v>
      </c>
      <c r="T49" s="836">
        <v>5.2835847139358521</v>
      </c>
      <c r="U49" s="836">
        <v>5.2412197589874268</v>
      </c>
      <c r="V49" s="836">
        <v>5.9756841063499451</v>
      </c>
      <c r="W49" s="836">
        <v>5.8953834176063538</v>
      </c>
      <c r="X49" s="836">
        <v>6.0124868154525757</v>
      </c>
    </row>
    <row r="50" spans="1:24" ht="20.100000000000001" customHeight="1" x14ac:dyDescent="0.2">
      <c r="A50" s="795" t="s">
        <v>94</v>
      </c>
      <c r="B50" s="851" t="s">
        <v>37</v>
      </c>
      <c r="C50" s="836">
        <v>17.118605852127075</v>
      </c>
      <c r="D50" s="836">
        <v>15.589505195617676</v>
      </c>
      <c r="E50" s="836">
        <v>16.210344791412354</v>
      </c>
      <c r="F50" s="836">
        <v>16.404860019683838</v>
      </c>
      <c r="G50" s="836">
        <v>16.451728820800781</v>
      </c>
      <c r="H50" s="836">
        <v>15.998713493347168</v>
      </c>
      <c r="I50" s="836">
        <v>16.620834589004517</v>
      </c>
      <c r="J50" s="836">
        <v>17.406576156616211</v>
      </c>
      <c r="K50" s="836">
        <v>18.189354419708252</v>
      </c>
      <c r="L50" s="836">
        <v>18.752241611480713</v>
      </c>
      <c r="M50" s="836">
        <v>19.885697841644287</v>
      </c>
      <c r="N50" s="836">
        <v>22.766112804412842</v>
      </c>
      <c r="O50" s="836">
        <v>23.103271961212158</v>
      </c>
      <c r="P50" s="836">
        <v>22.559502124786377</v>
      </c>
      <c r="Q50" s="836">
        <v>23.402084350585938</v>
      </c>
      <c r="R50" s="836">
        <v>25.702628135681152</v>
      </c>
      <c r="S50" s="836">
        <v>26.587471008300781</v>
      </c>
      <c r="T50" s="836">
        <v>26.043387889862061</v>
      </c>
      <c r="U50" s="836">
        <v>26.885486602783203</v>
      </c>
      <c r="V50" s="836">
        <v>27.793483734130859</v>
      </c>
      <c r="W50" s="836">
        <v>27.825288772583008</v>
      </c>
      <c r="X50" s="836">
        <v>30.766667366027832</v>
      </c>
    </row>
    <row r="51" spans="1:24" x14ac:dyDescent="0.2">
      <c r="A51" s="797"/>
      <c r="B51" s="845" t="s">
        <v>1021</v>
      </c>
      <c r="C51" s="836">
        <v>3.8865106105804443</v>
      </c>
      <c r="D51" s="836">
        <v>2.7596168518066406</v>
      </c>
      <c r="E51" s="836">
        <v>3.0299587249755859</v>
      </c>
      <c r="F51" s="836">
        <v>3.2953362464904785</v>
      </c>
      <c r="G51" s="836">
        <v>3.1440834999084473</v>
      </c>
      <c r="H51" s="836">
        <v>2.7362065315246582</v>
      </c>
      <c r="I51" s="836">
        <v>3.3706929683685303</v>
      </c>
      <c r="J51" s="836">
        <v>3.6541972160339355</v>
      </c>
      <c r="K51" s="836">
        <v>3.7984404563903809</v>
      </c>
      <c r="L51" s="836">
        <v>3.9066290855407715</v>
      </c>
      <c r="M51" s="836">
        <v>4.6857895851135254</v>
      </c>
      <c r="N51" s="836">
        <v>6.2644071578979492</v>
      </c>
      <c r="O51" s="836">
        <v>6.0521979331970215</v>
      </c>
      <c r="P51" s="836">
        <v>5.3035063743591309</v>
      </c>
      <c r="Q51" s="836">
        <v>5.2463417053222656</v>
      </c>
      <c r="R51" s="836">
        <v>6.9313220977783203</v>
      </c>
      <c r="S51" s="836">
        <v>7.2968339920043945</v>
      </c>
      <c r="T51" s="836">
        <v>6.252312183380127</v>
      </c>
      <c r="U51" s="836">
        <v>6.6870670318603516</v>
      </c>
      <c r="V51" s="836">
        <v>7.508183479309082</v>
      </c>
      <c r="W51" s="836">
        <v>7.2398452758789063</v>
      </c>
      <c r="X51" s="836">
        <v>9.7670583724975586</v>
      </c>
    </row>
    <row r="52" spans="1:24" x14ac:dyDescent="0.2">
      <c r="A52" s="797"/>
      <c r="B52" s="845" t="s">
        <v>103</v>
      </c>
      <c r="C52" s="836">
        <v>6.3670954704284668</v>
      </c>
      <c r="D52" s="836">
        <v>6.3808884620666504</v>
      </c>
      <c r="E52" s="836">
        <v>6.5723862648010254</v>
      </c>
      <c r="F52" s="836">
        <v>6.3554930686950684</v>
      </c>
      <c r="G52" s="836">
        <v>6.5936193466186523</v>
      </c>
      <c r="H52" s="836">
        <v>6.5973901748657227</v>
      </c>
      <c r="I52" s="836">
        <v>6.4758057594299316</v>
      </c>
      <c r="J52" s="836">
        <v>6.6705098152160645</v>
      </c>
      <c r="K52" s="836">
        <v>6.7862849235534668</v>
      </c>
      <c r="L52" s="836">
        <v>6.9292283058166504</v>
      </c>
      <c r="M52" s="836">
        <v>7.1235122680664063</v>
      </c>
      <c r="N52" s="836">
        <v>7.6583495140075684</v>
      </c>
      <c r="O52" s="836">
        <v>8.1113033294677734</v>
      </c>
      <c r="P52" s="836">
        <v>8.2466487884521484</v>
      </c>
      <c r="Q52" s="836">
        <v>8.5929670333862305</v>
      </c>
      <c r="R52" s="836">
        <v>8.9469432830810547</v>
      </c>
      <c r="S52" s="836">
        <v>9.2278356552124023</v>
      </c>
      <c r="T52" s="836">
        <v>9.4929561614990234</v>
      </c>
      <c r="U52" s="836">
        <v>9.7260875701904297</v>
      </c>
      <c r="V52" s="836">
        <v>9.6106328964233398</v>
      </c>
      <c r="W52" s="836">
        <v>9.5888099670410156</v>
      </c>
      <c r="X52" s="836">
        <v>9.6712436676025391</v>
      </c>
    </row>
    <row r="53" spans="1:24" x14ac:dyDescent="0.2">
      <c r="A53" s="797"/>
      <c r="B53" s="845" t="s">
        <v>104</v>
      </c>
      <c r="C53" s="836">
        <v>6.8649997711181641</v>
      </c>
      <c r="D53" s="836">
        <v>6.4489998817443848</v>
      </c>
      <c r="E53" s="836">
        <v>6.6079998016357422</v>
      </c>
      <c r="F53" s="836">
        <v>6.754030704498291</v>
      </c>
      <c r="G53" s="836">
        <v>6.7140259742736816</v>
      </c>
      <c r="H53" s="836">
        <v>6.6651167869567871</v>
      </c>
      <c r="I53" s="836">
        <v>6.7743358612060547</v>
      </c>
      <c r="J53" s="836">
        <v>7.0818691253662109</v>
      </c>
      <c r="K53" s="836">
        <v>7.6046290397644043</v>
      </c>
      <c r="L53" s="836">
        <v>7.916384220123291</v>
      </c>
      <c r="M53" s="836">
        <v>8.0763959884643555</v>
      </c>
      <c r="N53" s="836">
        <v>8.8433561325073242</v>
      </c>
      <c r="O53" s="836">
        <v>8.9397706985473633</v>
      </c>
      <c r="P53" s="836">
        <v>9.0093469619750977</v>
      </c>
      <c r="Q53" s="836">
        <v>9.5627756118774414</v>
      </c>
      <c r="R53" s="836">
        <v>9.8243627548217773</v>
      </c>
      <c r="S53" s="836">
        <v>10.062801361083984</v>
      </c>
      <c r="T53" s="836">
        <v>10.29811954498291</v>
      </c>
      <c r="U53" s="836">
        <v>10.472332000732422</v>
      </c>
      <c r="V53" s="836">
        <v>10.674667358398438</v>
      </c>
      <c r="W53" s="836">
        <v>10.996633529663086</v>
      </c>
      <c r="X53" s="836">
        <v>11.328365325927734</v>
      </c>
    </row>
    <row r="54" spans="1:24" ht="20.100000000000001" customHeight="1" x14ac:dyDescent="0.2">
      <c r="A54" s="797"/>
      <c r="B54" s="851" t="s">
        <v>347</v>
      </c>
      <c r="C54" s="836">
        <v>-1.3904902935028076</v>
      </c>
      <c r="D54" s="836">
        <v>-1.3468562364578247</v>
      </c>
      <c r="E54" s="836">
        <v>-1.4446349143981934</v>
      </c>
      <c r="F54" s="836">
        <v>-3.2572624683380127</v>
      </c>
      <c r="G54" s="836">
        <v>-3.3647720813751221</v>
      </c>
      <c r="H54" s="836">
        <v>-3.5359232425689697</v>
      </c>
      <c r="I54" s="836">
        <v>-3.2180581092834473</v>
      </c>
      <c r="J54" s="836">
        <v>-3.4419207572937012</v>
      </c>
      <c r="K54" s="836">
        <v>-3.6008031368255615</v>
      </c>
      <c r="L54" s="836">
        <v>-4.0195808410644531</v>
      </c>
      <c r="M54" s="836">
        <v>-4.5687789916992188</v>
      </c>
      <c r="N54" s="836">
        <v>-4.4731721878051758</v>
      </c>
      <c r="O54" s="836">
        <v>-3.9778974056243896</v>
      </c>
      <c r="P54" s="836">
        <v>-3.7784295082092285</v>
      </c>
      <c r="Q54" s="836">
        <v>-3.6482179164886475</v>
      </c>
      <c r="R54" s="836">
        <v>-3.6461417675018311</v>
      </c>
      <c r="S54" s="836">
        <v>-4.2496395111083984</v>
      </c>
      <c r="T54" s="836">
        <v>-4.6034092903137207</v>
      </c>
      <c r="U54" s="836">
        <v>-4.7737665176391602</v>
      </c>
      <c r="V54" s="836">
        <v>-4.9315915107727051</v>
      </c>
      <c r="W54" s="836">
        <v>-6.4977030754089355</v>
      </c>
      <c r="X54" s="836">
        <v>-7.5409302711486816</v>
      </c>
    </row>
    <row r="55" spans="1:24" ht="20.100000000000001" customHeight="1" x14ac:dyDescent="0.2">
      <c r="A55" s="797"/>
      <c r="B55" s="853" t="s">
        <v>1022</v>
      </c>
      <c r="C55" s="836">
        <v>17.830903291702271</v>
      </c>
      <c r="D55" s="836">
        <v>16.611090183258057</v>
      </c>
      <c r="E55" s="836">
        <v>16.521135568618774</v>
      </c>
      <c r="F55" s="836">
        <v>16.119132280349731</v>
      </c>
      <c r="G55" s="836">
        <v>18.878487825393677</v>
      </c>
      <c r="H55" s="836">
        <v>19.696594476699829</v>
      </c>
      <c r="I55" s="836">
        <v>17.233799695968628</v>
      </c>
      <c r="J55" s="836">
        <v>14.066138982772827</v>
      </c>
      <c r="K55" s="836">
        <v>18.603163242340088</v>
      </c>
      <c r="L55" s="836">
        <v>18.472392559051514</v>
      </c>
      <c r="M55" s="836">
        <v>20.561965465545654</v>
      </c>
      <c r="N55" s="836">
        <v>19.75210976600647</v>
      </c>
      <c r="O55" s="836">
        <v>17.160827159881592</v>
      </c>
      <c r="P55" s="836">
        <v>18.584668874740601</v>
      </c>
      <c r="Q55" s="836">
        <v>17.407509803771973</v>
      </c>
      <c r="R55" s="836">
        <v>18.117256164550781</v>
      </c>
      <c r="S55" s="836">
        <v>18.709352493286133</v>
      </c>
      <c r="T55" s="836">
        <v>17.326831340789795</v>
      </c>
      <c r="U55" s="836">
        <v>18.126968860626221</v>
      </c>
      <c r="V55" s="836">
        <v>19.895281791687012</v>
      </c>
      <c r="W55" s="836">
        <v>20.483743190765381</v>
      </c>
      <c r="X55" s="836">
        <v>21.729821681976318</v>
      </c>
    </row>
    <row r="56" spans="1:24" x14ac:dyDescent="0.2">
      <c r="A56" s="797"/>
      <c r="B56" s="845" t="s">
        <v>1035</v>
      </c>
      <c r="C56" s="836">
        <v>12.72063159942627</v>
      </c>
      <c r="D56" s="836">
        <v>11.28345775604248</v>
      </c>
      <c r="E56" s="836">
        <v>10.77728271484375</v>
      </c>
      <c r="F56" s="836">
        <v>9.7251768112182617</v>
      </c>
      <c r="G56" s="836">
        <v>12.072099685668945</v>
      </c>
      <c r="H56" s="836">
        <v>12.936078071594238</v>
      </c>
      <c r="I56" s="836">
        <v>10.609732627868652</v>
      </c>
      <c r="J56" s="836">
        <v>7.1454520225524902</v>
      </c>
      <c r="K56" s="836">
        <v>11.299626350402832</v>
      </c>
      <c r="L56" s="836">
        <v>10.557846069335938</v>
      </c>
      <c r="M56" s="836">
        <v>11.537509918212891</v>
      </c>
      <c r="N56" s="836">
        <v>10.45411491394043</v>
      </c>
      <c r="O56" s="836">
        <v>8.8514022827148438</v>
      </c>
      <c r="P56" s="836">
        <v>9.3494110107421875</v>
      </c>
      <c r="Q56" s="836">
        <v>9.210845947265625</v>
      </c>
      <c r="R56" s="836">
        <v>8.4797573089599609</v>
      </c>
      <c r="S56" s="836">
        <v>8.8594989776611328</v>
      </c>
      <c r="T56" s="836">
        <v>8.0528678894042969</v>
      </c>
      <c r="U56" s="836">
        <v>9.4780168533325195</v>
      </c>
      <c r="V56" s="836">
        <v>9.7917690277099609</v>
      </c>
      <c r="W56" s="836">
        <v>10.409459114074707</v>
      </c>
      <c r="X56" s="836">
        <v>10.230920791625977</v>
      </c>
    </row>
    <row r="57" spans="1:24" s="787" customFormat="1" x14ac:dyDescent="0.2">
      <c r="A57" s="797"/>
      <c r="B57" s="845" t="s">
        <v>1023</v>
      </c>
      <c r="C57" s="836">
        <v>2.6020717620849609</v>
      </c>
      <c r="D57" s="836">
        <v>2.5727324485778809</v>
      </c>
      <c r="E57" s="836">
        <v>2.6475529670715332</v>
      </c>
      <c r="F57" s="836">
        <v>3.1454555988311768</v>
      </c>
      <c r="G57" s="836">
        <v>3.6575882434844971</v>
      </c>
      <c r="H57" s="836">
        <v>3.3649663925170898</v>
      </c>
      <c r="I57" s="836">
        <v>3.2388169765472412</v>
      </c>
      <c r="J57" s="836">
        <v>3.7115869522094727</v>
      </c>
      <c r="K57" s="836">
        <v>3.6025369167327881</v>
      </c>
      <c r="L57" s="836">
        <v>4.4015464782714844</v>
      </c>
      <c r="M57" s="836">
        <v>5.3257555961608887</v>
      </c>
      <c r="N57" s="836">
        <v>5.3412714004516602</v>
      </c>
      <c r="O57" s="836">
        <v>4.9299545288085938</v>
      </c>
      <c r="P57" s="836">
        <v>5.7355499267578125</v>
      </c>
      <c r="Q57" s="836">
        <v>4.7827167510986328</v>
      </c>
      <c r="R57" s="836">
        <v>5.7217569351196289</v>
      </c>
      <c r="S57" s="836">
        <v>5.7578535079956055</v>
      </c>
      <c r="T57" s="836">
        <v>5.2885384559631348</v>
      </c>
      <c r="U57" s="836">
        <v>4.5265598297119141</v>
      </c>
      <c r="V57" s="836">
        <v>5.2424731254577637</v>
      </c>
      <c r="W57" s="836">
        <v>5.1408300399780273</v>
      </c>
      <c r="X57" s="836">
        <v>6.6389946937561035</v>
      </c>
    </row>
    <row r="58" spans="1:24" s="787" customFormat="1" x14ac:dyDescent="0.2">
      <c r="A58" s="797"/>
      <c r="B58" s="852" t="s">
        <v>1036</v>
      </c>
      <c r="C58" s="836">
        <v>2.50819993019104</v>
      </c>
      <c r="D58" s="836">
        <v>2.7548999786376953</v>
      </c>
      <c r="E58" s="836">
        <v>3.0962998867034912</v>
      </c>
      <c r="F58" s="836">
        <v>3.248499870300293</v>
      </c>
      <c r="G58" s="836">
        <v>3.1487998962402344</v>
      </c>
      <c r="H58" s="836">
        <v>3.395550012588501</v>
      </c>
      <c r="I58" s="836">
        <v>3.3852500915527344</v>
      </c>
      <c r="J58" s="836">
        <v>3.2091000080108643</v>
      </c>
      <c r="K58" s="836">
        <v>3.7009999752044678</v>
      </c>
      <c r="L58" s="836">
        <v>3.5130000114440918</v>
      </c>
      <c r="M58" s="836">
        <v>3.698699951171875</v>
      </c>
      <c r="N58" s="836">
        <v>3.9567234516143799</v>
      </c>
      <c r="O58" s="836">
        <v>3.3794703483581543</v>
      </c>
      <c r="P58" s="836">
        <v>3.4997079372406006</v>
      </c>
      <c r="Q58" s="836">
        <v>3.4139471054077148</v>
      </c>
      <c r="R58" s="836">
        <v>3.9157419204711914</v>
      </c>
      <c r="S58" s="836">
        <v>4.0920000076293945</v>
      </c>
      <c r="T58" s="836">
        <v>3.9854249954223633</v>
      </c>
      <c r="U58" s="836">
        <v>4.1223921775817871</v>
      </c>
      <c r="V58" s="836">
        <v>4.8610396385192871</v>
      </c>
      <c r="W58" s="836">
        <v>4.9334540367126465</v>
      </c>
      <c r="X58" s="836">
        <v>4.8599061965942383</v>
      </c>
    </row>
    <row r="59" spans="1:24" x14ac:dyDescent="0.2">
      <c r="A59" s="795"/>
      <c r="B59" s="845" t="s">
        <v>97</v>
      </c>
      <c r="C59" s="823">
        <v>-2.3083999156951904</v>
      </c>
      <c r="D59" s="823">
        <v>-2.6386001110076904</v>
      </c>
      <c r="E59" s="823">
        <v>-1.3682999610900879</v>
      </c>
      <c r="F59" s="823">
        <v>-5.1244997978210449</v>
      </c>
      <c r="G59" s="823">
        <v>-2.7449159622192383</v>
      </c>
      <c r="H59" s="823">
        <v>-6.4299888610839844</v>
      </c>
      <c r="I59" s="823">
        <v>-4.2887287139892578</v>
      </c>
      <c r="J59" s="823">
        <v>-2.8691120147705078</v>
      </c>
      <c r="K59" s="823">
        <v>-2.7916641235351563</v>
      </c>
      <c r="L59" s="823">
        <v>-4.5834040641784668</v>
      </c>
      <c r="M59" s="823">
        <v>-7.8594450950622559</v>
      </c>
      <c r="N59" s="823">
        <v>-9.6116523742675781</v>
      </c>
      <c r="O59" s="823">
        <v>-9.3379449844360352</v>
      </c>
      <c r="P59" s="823">
        <v>-7.003593921661377</v>
      </c>
      <c r="Q59" s="823">
        <v>-5.424036979675293</v>
      </c>
      <c r="R59" s="823">
        <v>-8.8498592376708984</v>
      </c>
      <c r="S59" s="823">
        <v>-7.511232852935791</v>
      </c>
      <c r="T59" s="823">
        <v>-5.866051197052002</v>
      </c>
      <c r="U59" s="823">
        <v>-9.4034576416015625</v>
      </c>
      <c r="V59" s="823">
        <v>-11.315316200256348</v>
      </c>
      <c r="W59" s="823">
        <v>-11.750881195068359</v>
      </c>
      <c r="X59" s="823">
        <v>-12.23699951171875</v>
      </c>
    </row>
    <row r="60" spans="1:24" s="787" customFormat="1" ht="20.100000000000001" customHeight="1" x14ac:dyDescent="0.2">
      <c r="A60" s="854"/>
      <c r="B60" s="849" t="s">
        <v>1020</v>
      </c>
      <c r="C60" s="839">
        <v>110.70559036778286</v>
      </c>
      <c r="D60" s="839">
        <v>112.2794203623198</v>
      </c>
      <c r="E60" s="839">
        <v>114.3262711239513</v>
      </c>
      <c r="F60" s="839">
        <v>115.34749670079327</v>
      </c>
      <c r="G60" s="839">
        <v>122.82404265517835</v>
      </c>
      <c r="H60" s="839">
        <v>131.73820853186771</v>
      </c>
      <c r="I60" s="839">
        <v>131.3984699184075</v>
      </c>
      <c r="J60" s="839">
        <v>133.80637321062386</v>
      </c>
      <c r="K60" s="839">
        <v>141.9225182486698</v>
      </c>
      <c r="L60" s="839">
        <v>145.47409868752584</v>
      </c>
      <c r="M60" s="839">
        <v>153.88463117182255</v>
      </c>
      <c r="N60" s="839">
        <v>153.13580070249736</v>
      </c>
      <c r="O60" s="839">
        <v>151.77256106259301</v>
      </c>
      <c r="P60" s="839">
        <v>162.16472923010588</v>
      </c>
      <c r="Q60" s="839">
        <v>174.33207761868834</v>
      </c>
      <c r="R60" s="839">
        <v>182.87482342682779</v>
      </c>
      <c r="S60" s="839">
        <v>187.70744046755135</v>
      </c>
      <c r="T60" s="839">
        <v>184.68950330466032</v>
      </c>
      <c r="U60" s="839">
        <v>184.59962123073637</v>
      </c>
      <c r="V60" s="839">
        <v>200.55836546234787</v>
      </c>
      <c r="W60" s="839">
        <v>212.88102209568024</v>
      </c>
      <c r="X60" s="839">
        <v>221.27794628404081</v>
      </c>
    </row>
    <row r="61" spans="1:24" s="787" customFormat="1" ht="40.15" customHeight="1" x14ac:dyDescent="0.2">
      <c r="A61" s="808" t="s">
        <v>1015</v>
      </c>
      <c r="B61" s="851"/>
      <c r="C61" s="855"/>
      <c r="D61" s="855"/>
      <c r="E61" s="855"/>
      <c r="F61" s="855"/>
      <c r="G61" s="855"/>
      <c r="H61" s="855"/>
      <c r="I61" s="855"/>
      <c r="J61" s="855"/>
      <c r="K61" s="855"/>
      <c r="L61" s="855"/>
      <c r="M61" s="855"/>
      <c r="N61" s="855"/>
      <c r="O61" s="855"/>
      <c r="P61" s="855"/>
      <c r="Q61" s="855"/>
      <c r="R61" s="855"/>
      <c r="S61" s="855"/>
      <c r="T61" s="855"/>
      <c r="U61" s="855"/>
      <c r="V61" s="855"/>
      <c r="W61" s="855"/>
      <c r="X61" s="855"/>
    </row>
  </sheetData>
  <pageMargins left="0.74803149606299213" right="0.74803149606299213" top="0.98425196850393704" bottom="0.98425196850393704" header="0.51181102362204722" footer="0.51181102362204722"/>
  <pageSetup scale="65" fitToHeight="2" orientation="landscape" r:id="rId1"/>
  <headerFooter alignWithMargins="0"/>
  <rowBreaks count="1" manualBreakCount="1">
    <brk id="32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33</vt:i4>
      </vt:variant>
    </vt:vector>
  </HeadingPairs>
  <TitlesOfParts>
    <vt:vector size="68" baseType="lpstr">
      <vt:lpstr>Index</vt:lpstr>
      <vt:lpstr>SumInd</vt:lpstr>
      <vt:lpstr>Census</vt:lpstr>
      <vt:lpstr>Mig</vt:lpstr>
      <vt:lpstr>GNI</vt:lpstr>
      <vt:lpstr>NApc</vt:lpstr>
      <vt:lpstr>NAInd</vt:lpstr>
      <vt:lpstr>NAInst</vt:lpstr>
      <vt:lpstr>NAInc</vt:lpstr>
      <vt:lpstr>NAexp</vt:lpstr>
      <vt:lpstr>EmpInst</vt:lpstr>
      <vt:lpstr>EmpInd</vt:lpstr>
      <vt:lpstr>EmpPriv</vt:lpstr>
      <vt:lpstr>PayRoll</vt:lpstr>
      <vt:lpstr>Real_Cp&amp;Fsh</vt:lpstr>
      <vt:lpstr>Real_trsm</vt:lpstr>
      <vt:lpstr>M&amp;Ba</vt:lpstr>
      <vt:lpstr>M&amp;Bbc</vt:lpstr>
      <vt:lpstr>CpiMajOld</vt:lpstr>
      <vt:lpstr>CpiMaj</vt:lpstr>
      <vt:lpstr>CpiEbeye</vt:lpstr>
      <vt:lpstr>BOPsum</vt:lpstr>
      <vt:lpstr>BOPdet</vt:lpstr>
      <vt:lpstr>IIP</vt:lpstr>
      <vt:lpstr>ExtD_out</vt:lpstr>
      <vt:lpstr>ExtD_Hist</vt:lpstr>
      <vt:lpstr>ExtD_Prj</vt:lpstr>
      <vt:lpstr>GFSsum</vt:lpstr>
      <vt:lpstr>GFSdet</vt:lpstr>
      <vt:lpstr>FPse</vt:lpstr>
      <vt:lpstr>CII</vt:lpstr>
      <vt:lpstr>CTF</vt:lpstr>
      <vt:lpstr>Sys</vt:lpstr>
      <vt:lpstr>Title</vt:lpstr>
      <vt:lpstr>Aknw</vt:lpstr>
      <vt:lpstr>GDPIcpDet</vt:lpstr>
      <vt:lpstr>GDPIcpSum</vt:lpstr>
      <vt:lpstr>GDPPcpInd</vt:lpstr>
      <vt:lpstr>GDPPcpInst</vt:lpstr>
      <vt:lpstr>GDPPcvInd</vt:lpstr>
      <vt:lpstr>GDPPcvInst</vt:lpstr>
      <vt:lpstr>BOPdet!Print_Area</vt:lpstr>
      <vt:lpstr>BOPsum!Print_Area</vt:lpstr>
      <vt:lpstr>CII!Print_Area</vt:lpstr>
      <vt:lpstr>CpiEbeye!Print_Area</vt:lpstr>
      <vt:lpstr>EmpInd!Print_Area</vt:lpstr>
      <vt:lpstr>EmpInst!Print_Area</vt:lpstr>
      <vt:lpstr>EmpPriv!Print_Area</vt:lpstr>
      <vt:lpstr>ExtD_Hist!Print_Area</vt:lpstr>
      <vt:lpstr>ExtD_Prj!Print_Area</vt:lpstr>
      <vt:lpstr>FPse!Print_Area</vt:lpstr>
      <vt:lpstr>GFSdet!Print_Area</vt:lpstr>
      <vt:lpstr>GFSsum!Print_Area</vt:lpstr>
      <vt:lpstr>GNI!Print_Area</vt:lpstr>
      <vt:lpstr>IIP!Print_Area</vt:lpstr>
      <vt:lpstr>Index!Print_Area</vt:lpstr>
      <vt:lpstr>'M&amp;Ba'!Print_Area</vt:lpstr>
      <vt:lpstr>'M&amp;Bbc'!Print_Area</vt:lpstr>
      <vt:lpstr>Mig!Print_Area</vt:lpstr>
      <vt:lpstr>NAexp!Print_Area</vt:lpstr>
      <vt:lpstr>NAInc!Print_Area</vt:lpstr>
      <vt:lpstr>NAInd!Print_Area</vt:lpstr>
      <vt:lpstr>NAInst!Print_Area</vt:lpstr>
      <vt:lpstr>NApc!Print_Area</vt:lpstr>
      <vt:lpstr>'Real_Cp&amp;Fsh'!Print_Area</vt:lpstr>
      <vt:lpstr>Real_trsm!Print_Area</vt:lpstr>
      <vt:lpstr>SumInd!Print_Area</vt:lpstr>
      <vt:lpstr>PubGrf</vt:lpstr>
    </vt:vector>
  </TitlesOfParts>
  <Company>Sturt.Biz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Sturton</dc:creator>
  <cp:lastModifiedBy>Meta -</cp:lastModifiedBy>
  <cp:lastPrinted>2019-08-26T06:04:58Z</cp:lastPrinted>
  <dcterms:created xsi:type="dcterms:W3CDTF">2006-04-24T03:06:52Z</dcterms:created>
  <dcterms:modified xsi:type="dcterms:W3CDTF">2021-01-27T19:19:36Z</dcterms:modified>
</cp:coreProperties>
</file>